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comments5.xml" ContentType="application/vnd.openxmlformats-officedocument.spreadsheetml.comments+xml"/>
  <Override PartName="/xl/drawings/drawing22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comments6.xml" ContentType="application/vnd.openxmlformats-officedocument.spreadsheetml.comments+xml"/>
  <Override PartName="/xl/drawings/drawing26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4\Indicadores\Cuarto Trimestre\"/>
    </mc:Choice>
  </mc:AlternateContent>
  <bookViews>
    <workbookView xWindow="240" yWindow="15" windowWidth="17400" windowHeight="11760" tabRatio="729" firstSheet="1" activeTab="4"/>
  </bookViews>
  <sheets>
    <sheet name="Resumen" sheetId="39" r:id="rId1"/>
    <sheet name="Nacional" sheetId="51" r:id="rId2"/>
    <sheet name="ABS" sheetId="10" r:id="rId3"/>
    <sheet name="MAT" sheetId="11" r:id="rId4"/>
    <sheet name="ACI" sheetId="24" r:id="rId5"/>
    <sheet name="Capacidad_instalada" sheetId="23" state="hidden" r:id="rId6"/>
    <sheet name="ET" sheetId="12" r:id="rId7"/>
    <sheet name="Matrícula" sheetId="6" state="hidden" r:id="rId8"/>
    <sheet name="Absorcion_Egresados" sheetId="16" state="hidden" r:id="rId9"/>
    <sheet name="Eficiencia_terminal" sheetId="5" state="hidden" r:id="rId10"/>
    <sheet name="TIT" sheetId="13" r:id="rId11"/>
    <sheet name="Titulados" sheetId="8" state="hidden" r:id="rId12"/>
    <sheet name="COSTO" sheetId="18" r:id="rId13"/>
    <sheet name="Costo por alumno" sheetId="19" state="hidden" r:id="rId14"/>
    <sheet name="A-DOC" sheetId="33" r:id="rId15"/>
    <sheet name="Alumno_PSP" sheetId="49" state="hidden" r:id="rId16"/>
    <sheet name="Becas " sheetId="14" r:id="rId17"/>
    <sheet name="Becas_conalep" sheetId="4" state="hidden" r:id="rId18"/>
    <sheet name="A-PC" sheetId="36" r:id="rId19"/>
    <sheet name="Alumno_PC" sheetId="35" state="hidden" r:id="rId20"/>
    <sheet name="ADM-PC" sheetId="37" r:id="rId21"/>
    <sheet name="Administrativo_PC " sheetId="38" state="hidden" r:id="rId22"/>
    <sheet name="CAP" sheetId="17" r:id="rId23"/>
    <sheet name="Capacitación" sheetId="1" state="hidden" r:id="rId24"/>
    <sheet name="B-EXT" sheetId="15" r:id="rId25"/>
    <sheet name="Becados_externos" sheetId="9" state="hidden" r:id="rId26"/>
    <sheet name="CAL-1" sheetId="21" state="hidden" r:id="rId27"/>
    <sheet name="Alumnos en programas de calidad" sheetId="20" state="hidden" r:id="rId28"/>
    <sheet name="CAL" sheetId="50" r:id="rId29"/>
  </sheets>
  <externalReferences>
    <externalReference r:id="rId30"/>
    <externalReference r:id="rId31"/>
    <externalReference r:id="rId32"/>
  </externalReferences>
  <definedNames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20">#REF!</definedName>
    <definedName name="A_impresión_IM" localSheetId="14">#REF!</definedName>
    <definedName name="A_impresión_IM" localSheetId="18">#REF!</definedName>
    <definedName name="A_impresión_IM" localSheetId="16">#REF!</definedName>
    <definedName name="A_impresión_IM" localSheetId="24">#REF!</definedName>
    <definedName name="A_impresión_IM" localSheetId="28">#REF!</definedName>
    <definedName name="A_impresión_IM" localSheetId="26">#REF!</definedName>
    <definedName name="A_impresión_IM" localSheetId="22">#REF!</definedName>
    <definedName name="A_impresión_IM" localSheetId="5">#REF!</definedName>
    <definedName name="A_impresión_IM" localSheetId="12">#REF!</definedName>
    <definedName name="A_impresión_IM" localSheetId="13">#REF!</definedName>
    <definedName name="A_impresión_IM" localSheetId="6">#REF!</definedName>
    <definedName name="A_impresión_IM" localSheetId="3">#REF!</definedName>
    <definedName name="A_impresión_IM" localSheetId="10">#REF!</definedName>
    <definedName name="A_impresión_IM">#REF!</definedName>
    <definedName name="a_impresión_imn" localSheetId="2">#REF!</definedName>
    <definedName name="a_impresión_imn" localSheetId="8">#REF!</definedName>
    <definedName name="a_impresión_imn" localSheetId="4">#REF!</definedName>
    <definedName name="a_impresión_imn" localSheetId="20">#REF!</definedName>
    <definedName name="a_impresión_imn" localSheetId="14">#REF!</definedName>
    <definedName name="a_impresión_imn" localSheetId="18">#REF!</definedName>
    <definedName name="a_impresión_imn" localSheetId="16">#REF!</definedName>
    <definedName name="a_impresión_imn" localSheetId="24">#REF!</definedName>
    <definedName name="a_impresión_imn" localSheetId="28">#REF!</definedName>
    <definedName name="a_impresión_imn" localSheetId="26">#REF!</definedName>
    <definedName name="a_impresión_imn" localSheetId="22">#REF!</definedName>
    <definedName name="a_impresión_imn" localSheetId="5">#REF!</definedName>
    <definedName name="a_impresión_imn" localSheetId="12">#REF!</definedName>
    <definedName name="a_impresión_imn" localSheetId="13">#REF!</definedName>
    <definedName name="a_impresión_imn" localSheetId="6">#REF!</definedName>
    <definedName name="a_impresión_imn" localSheetId="3">#REF!</definedName>
    <definedName name="a_impresión_imn" localSheetId="10">#REF!</definedName>
    <definedName name="a_impresión_imn">#REF!</definedName>
    <definedName name="Abril" localSheetId="2">#REF!</definedName>
    <definedName name="Abril" localSheetId="8">#REF!</definedName>
    <definedName name="Abril" localSheetId="4">#REF!</definedName>
    <definedName name="Abril" localSheetId="20">#REF!</definedName>
    <definedName name="Abril" localSheetId="14">#REF!</definedName>
    <definedName name="Abril" localSheetId="18">#REF!</definedName>
    <definedName name="Abril" localSheetId="16">#REF!</definedName>
    <definedName name="Abril" localSheetId="24">#REF!</definedName>
    <definedName name="Abril" localSheetId="28">#REF!</definedName>
    <definedName name="Abril" localSheetId="26">#REF!</definedName>
    <definedName name="Abril" localSheetId="22">#REF!</definedName>
    <definedName name="Abril" localSheetId="5">#REF!</definedName>
    <definedName name="Abril" localSheetId="12">#REF!</definedName>
    <definedName name="Abril" localSheetId="13">#REF!</definedName>
    <definedName name="Abril" localSheetId="6">#REF!</definedName>
    <definedName name="Abril" localSheetId="3">#REF!</definedName>
    <definedName name="Abril" localSheetId="10">#REF!</definedName>
    <definedName name="Abril">#REF!</definedName>
    <definedName name="AbrilA" localSheetId="2">#REF!</definedName>
    <definedName name="AbrilA" localSheetId="4">#REF!</definedName>
    <definedName name="AbrilA" localSheetId="20">#REF!</definedName>
    <definedName name="AbrilA" localSheetId="14">#REF!</definedName>
    <definedName name="AbrilA" localSheetId="18">#REF!</definedName>
    <definedName name="AbrilA" localSheetId="16">#REF!</definedName>
    <definedName name="AbrilA" localSheetId="24">#REF!</definedName>
    <definedName name="AbrilA" localSheetId="28">#REF!</definedName>
    <definedName name="AbrilA" localSheetId="26">#REF!</definedName>
    <definedName name="AbrilA" localSheetId="22">#REF!</definedName>
    <definedName name="AbrilA" localSheetId="5">#REF!</definedName>
    <definedName name="AbrilA" localSheetId="12">#REF!</definedName>
    <definedName name="AbrilA" localSheetId="13">#REF!</definedName>
    <definedName name="AbrilA" localSheetId="6">#REF!</definedName>
    <definedName name="AbrilA" localSheetId="3">#REF!</definedName>
    <definedName name="AbrilA" localSheetId="10">#REF!</definedName>
    <definedName name="AbrilA">#REF!</definedName>
    <definedName name="Agosto" localSheetId="2">#REF!</definedName>
    <definedName name="Agosto" localSheetId="4">#REF!</definedName>
    <definedName name="Agosto" localSheetId="20">#REF!</definedName>
    <definedName name="Agosto" localSheetId="14">#REF!</definedName>
    <definedName name="Agosto" localSheetId="18">#REF!</definedName>
    <definedName name="Agosto" localSheetId="16">#REF!</definedName>
    <definedName name="Agosto" localSheetId="24">#REF!</definedName>
    <definedName name="Agosto" localSheetId="28">#REF!</definedName>
    <definedName name="Agosto" localSheetId="26">#REF!</definedName>
    <definedName name="Agosto" localSheetId="22">#REF!</definedName>
    <definedName name="Agosto" localSheetId="5">#REF!</definedName>
    <definedName name="Agosto" localSheetId="12">#REF!</definedName>
    <definedName name="Agosto" localSheetId="13">#REF!</definedName>
    <definedName name="Agosto" localSheetId="6">#REF!</definedName>
    <definedName name="Agosto" localSheetId="3">#REF!</definedName>
    <definedName name="Agosto" localSheetId="10">#REF!</definedName>
    <definedName name="Agosto">#REF!</definedName>
    <definedName name="AgostoA" localSheetId="2">#REF!</definedName>
    <definedName name="AgostoA" localSheetId="4">#REF!</definedName>
    <definedName name="AgostoA" localSheetId="20">#REF!</definedName>
    <definedName name="AgostoA" localSheetId="14">#REF!</definedName>
    <definedName name="AgostoA" localSheetId="18">#REF!</definedName>
    <definedName name="AgostoA" localSheetId="16">#REF!</definedName>
    <definedName name="AgostoA" localSheetId="24">#REF!</definedName>
    <definedName name="AgostoA" localSheetId="28">#REF!</definedName>
    <definedName name="AgostoA" localSheetId="26">#REF!</definedName>
    <definedName name="AgostoA" localSheetId="22">#REF!</definedName>
    <definedName name="AgostoA" localSheetId="5">#REF!</definedName>
    <definedName name="AgostoA" localSheetId="12">#REF!</definedName>
    <definedName name="AgostoA" localSheetId="13">#REF!</definedName>
    <definedName name="AgostoA" localSheetId="6">#REF!</definedName>
    <definedName name="AgostoA" localSheetId="3">#REF!</definedName>
    <definedName name="AgostoA" localSheetId="10">#REF!</definedName>
    <definedName name="AgostoA">#REF!</definedName>
    <definedName name="_xlnm.Print_Area" localSheetId="2">ABS!$A$1:$H$50</definedName>
    <definedName name="_xlnm.Print_Area" localSheetId="8">Absorcion_Egresados!$A$1:$D$61</definedName>
    <definedName name="_xlnm.Print_Area" localSheetId="4">ACI!$A$1:$H$51</definedName>
    <definedName name="_xlnm.Print_Area" localSheetId="20">'ADM-PC'!$A$1:$H$51</definedName>
    <definedName name="_xlnm.Print_Area" localSheetId="14">'A-DOC'!$A$1:$H$50</definedName>
    <definedName name="_xlnm.Print_Area" localSheetId="15">Alumno_PSP!$A$1:$I$54</definedName>
    <definedName name="_xlnm.Print_Area" localSheetId="27">'Alumnos en programas de calidad'!$A$1:$G$54</definedName>
    <definedName name="_xlnm.Print_Area" localSheetId="18">'A-PC'!$A$1:$H$51</definedName>
    <definedName name="_xlnm.Print_Area" localSheetId="25">Becados_externos!$A$1:$E$57</definedName>
    <definedName name="_xlnm.Print_Area" localSheetId="16">'Becas '!$A$1:$J$54</definedName>
    <definedName name="_xlnm.Print_Area" localSheetId="17">Becas_conalep!$A$1:$G$57</definedName>
    <definedName name="_xlnm.Print_Area" localSheetId="24">'B-EXT'!$A$1:$H$51</definedName>
    <definedName name="_xlnm.Print_Area" localSheetId="28">CAL!$A$1:$H$43</definedName>
    <definedName name="_xlnm.Print_Area" localSheetId="26">'CAL-1'!$A$1:$H$50</definedName>
    <definedName name="_xlnm.Print_Area" localSheetId="22">CAP!$A$1:$H$50</definedName>
    <definedName name="_xlnm.Print_Area" localSheetId="5">Capacidad_instalada!$A$1:$K$54</definedName>
    <definedName name="_xlnm.Print_Area" localSheetId="23">Capacitación!$A$1:$F$58</definedName>
    <definedName name="_xlnm.Print_Area" localSheetId="12">COSTO!$A$1:$H$48</definedName>
    <definedName name="_xlnm.Print_Area" localSheetId="9">Eficiencia_terminal!$A$1:$D$57</definedName>
    <definedName name="_xlnm.Print_Area" localSheetId="6">ET!$A$1:$H$50</definedName>
    <definedName name="_xlnm.Print_Area" localSheetId="3">MAT!$A$1:$H$51</definedName>
    <definedName name="_xlnm.Print_Area" localSheetId="7">Matrícula!$A$1:$G$58</definedName>
    <definedName name="_xlnm.Print_Area" localSheetId="0">Resumen!$A$1:$G$54</definedName>
    <definedName name="_xlnm.Print_Area" localSheetId="10">TIT!$A$1:$H$50</definedName>
    <definedName name="_xlnm.Print_Area" localSheetId="11">Titulados!$A$1:$D$53</definedName>
    <definedName name="Clave" localSheetId="2">#REF!</definedName>
    <definedName name="Clave" localSheetId="8">#REF!</definedName>
    <definedName name="Clave" localSheetId="4">#REF!</definedName>
    <definedName name="Clave" localSheetId="20">#REF!</definedName>
    <definedName name="Clave" localSheetId="14">#REF!</definedName>
    <definedName name="Clave" localSheetId="18">#REF!</definedName>
    <definedName name="Clave" localSheetId="16">#REF!</definedName>
    <definedName name="Clave" localSheetId="24">#REF!</definedName>
    <definedName name="Clave" localSheetId="28">#REF!</definedName>
    <definedName name="Clave" localSheetId="26">#REF!</definedName>
    <definedName name="Clave" localSheetId="22">#REF!</definedName>
    <definedName name="Clave" localSheetId="5">#REF!</definedName>
    <definedName name="Clave" localSheetId="12">#REF!</definedName>
    <definedName name="Clave" localSheetId="13">#REF!</definedName>
    <definedName name="Clave" localSheetId="6">#REF!</definedName>
    <definedName name="Clave" localSheetId="3">#REF!</definedName>
    <definedName name="Clave" localSheetId="10">#REF!</definedName>
    <definedName name="Clave">#REF!</definedName>
    <definedName name="Desviación" localSheetId="2">IF(AND(#REF!=0,#REF!=0),0,IF(AND(#REF!=0,#REF!&gt;0),"----",(#REF!-#REF!)/#REF!))</definedName>
    <definedName name="Desviación" localSheetId="8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20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19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24">IF(AND(#REF!=0,#REF!=0),0,IF(AND(#REF!=0,#REF!&gt;0),"----",(#REF!-#REF!)/#REF!))</definedName>
    <definedName name="Desviación" localSheetId="28">IF(AND(#REF!=0,#REF!=0),0,IF(AND(#REF!=0,#REF!&gt;0),"----",(#REF!-#REF!)/#REF!))</definedName>
    <definedName name="Desviación" localSheetId="26">IF(AND(#REF!=0,#REF!=0),0,IF(AND(#REF!=0,#REF!&gt;0),"----",(#REF!-#REF!)/#REF!))</definedName>
    <definedName name="Desviación" localSheetId="22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12">IF(AND(#REF!=0,#REF!=0),0,IF(AND(#REF!=0,#REF!&gt;0),"----",(#REF!-#REF!)/#REF!))</definedName>
    <definedName name="Desviación" localSheetId="13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>IF(AND(#REF!=0,#REF!=0),0,IF(AND(#REF!=0,#REF!&gt;0),"----",(#REF!-#REF!)/#REF!))</definedName>
    <definedName name="Diciembre" localSheetId="2">#REF!</definedName>
    <definedName name="Diciembre" localSheetId="8">#REF!</definedName>
    <definedName name="Diciembre" localSheetId="4">#REF!</definedName>
    <definedName name="Diciembre" localSheetId="20">#REF!</definedName>
    <definedName name="Diciembre" localSheetId="14">#REF!</definedName>
    <definedName name="Diciembre" localSheetId="18">#REF!</definedName>
    <definedName name="Diciembre" localSheetId="16">#REF!</definedName>
    <definedName name="Diciembre" localSheetId="24">#REF!</definedName>
    <definedName name="Diciembre" localSheetId="28">#REF!</definedName>
    <definedName name="Diciembre" localSheetId="26">#REF!</definedName>
    <definedName name="Diciembre" localSheetId="22">#REF!</definedName>
    <definedName name="Diciembre" localSheetId="5">#REF!</definedName>
    <definedName name="Diciembre" localSheetId="12">#REF!</definedName>
    <definedName name="Diciembre" localSheetId="13">#REF!</definedName>
    <definedName name="Diciembre" localSheetId="6">#REF!</definedName>
    <definedName name="Diciembre" localSheetId="3">#REF!</definedName>
    <definedName name="Diciembre" localSheetId="10">#REF!</definedName>
    <definedName name="Diciembre">#REF!</definedName>
    <definedName name="DiciembreA" localSheetId="2">#REF!</definedName>
    <definedName name="DiciembreA" localSheetId="8">#REF!</definedName>
    <definedName name="DiciembreA" localSheetId="4">#REF!</definedName>
    <definedName name="DiciembreA" localSheetId="20">#REF!</definedName>
    <definedName name="DiciembreA" localSheetId="14">#REF!</definedName>
    <definedName name="DiciembreA" localSheetId="18">#REF!</definedName>
    <definedName name="DiciembreA" localSheetId="16">#REF!</definedName>
    <definedName name="DiciembreA" localSheetId="24">#REF!</definedName>
    <definedName name="DiciembreA" localSheetId="28">#REF!</definedName>
    <definedName name="DiciembreA" localSheetId="26">#REF!</definedName>
    <definedName name="DiciembreA" localSheetId="22">#REF!</definedName>
    <definedName name="DiciembreA" localSheetId="5">#REF!</definedName>
    <definedName name="DiciembreA" localSheetId="12">#REF!</definedName>
    <definedName name="DiciembreA" localSheetId="13">#REF!</definedName>
    <definedName name="DiciembreA" localSheetId="6">#REF!</definedName>
    <definedName name="DiciembreA" localSheetId="3">#REF!</definedName>
    <definedName name="DiciembreA" localSheetId="10">#REF!</definedName>
    <definedName name="DiciembreA">#REF!</definedName>
    <definedName name="Enero" localSheetId="2">#REF!</definedName>
    <definedName name="Enero" localSheetId="4">#REF!</definedName>
    <definedName name="Enero" localSheetId="20">#REF!</definedName>
    <definedName name="Enero" localSheetId="14">#REF!</definedName>
    <definedName name="Enero" localSheetId="18">#REF!</definedName>
    <definedName name="Enero" localSheetId="16">#REF!</definedName>
    <definedName name="Enero" localSheetId="24">#REF!</definedName>
    <definedName name="Enero" localSheetId="28">#REF!</definedName>
    <definedName name="Enero" localSheetId="26">#REF!</definedName>
    <definedName name="Enero" localSheetId="22">#REF!</definedName>
    <definedName name="Enero" localSheetId="5">#REF!</definedName>
    <definedName name="Enero" localSheetId="12">#REF!</definedName>
    <definedName name="Enero" localSheetId="13">#REF!</definedName>
    <definedName name="Enero" localSheetId="6">#REF!</definedName>
    <definedName name="Enero" localSheetId="3">#REF!</definedName>
    <definedName name="Enero" localSheetId="10">#REF!</definedName>
    <definedName name="Enero">#REF!</definedName>
    <definedName name="EneroA" localSheetId="2">#REF!</definedName>
    <definedName name="EneroA" localSheetId="4">#REF!</definedName>
    <definedName name="EneroA" localSheetId="20">#REF!</definedName>
    <definedName name="EneroA" localSheetId="14">#REF!</definedName>
    <definedName name="EneroA" localSheetId="18">#REF!</definedName>
    <definedName name="EneroA" localSheetId="16">#REF!</definedName>
    <definedName name="EneroA" localSheetId="24">#REF!</definedName>
    <definedName name="EneroA" localSheetId="28">#REF!</definedName>
    <definedName name="EneroA" localSheetId="26">#REF!</definedName>
    <definedName name="EneroA" localSheetId="22">#REF!</definedName>
    <definedName name="EneroA" localSheetId="5">#REF!</definedName>
    <definedName name="EneroA" localSheetId="12">#REF!</definedName>
    <definedName name="EneroA" localSheetId="13">#REF!</definedName>
    <definedName name="EneroA" localSheetId="6">#REF!</definedName>
    <definedName name="EneroA" localSheetId="3">#REF!</definedName>
    <definedName name="EneroA" localSheetId="10">#REF!</definedName>
    <definedName name="EneroA">#REF!</definedName>
    <definedName name="Entidad" localSheetId="2">#REF!</definedName>
    <definedName name="Entidad" localSheetId="4">#REF!</definedName>
    <definedName name="Entidad" localSheetId="20">#REF!</definedName>
    <definedName name="Entidad" localSheetId="14">#REF!</definedName>
    <definedName name="Entidad" localSheetId="18">#REF!</definedName>
    <definedName name="Entidad" localSheetId="16">#REF!</definedName>
    <definedName name="Entidad" localSheetId="24">#REF!</definedName>
    <definedName name="Entidad" localSheetId="28">#REF!</definedName>
    <definedName name="Entidad" localSheetId="26">#REF!</definedName>
    <definedName name="Entidad" localSheetId="22">#REF!</definedName>
    <definedName name="Entidad" localSheetId="5">#REF!</definedName>
    <definedName name="Entidad" localSheetId="12">#REF!</definedName>
    <definedName name="Entidad" localSheetId="13">#REF!</definedName>
    <definedName name="Entidad" localSheetId="6">#REF!</definedName>
    <definedName name="Entidad" localSheetId="3">#REF!</definedName>
    <definedName name="Entidad" localSheetId="10">#REF!</definedName>
    <definedName name="Entidad">#REF!</definedName>
    <definedName name="Febrero" localSheetId="2">#REF!</definedName>
    <definedName name="Febrero" localSheetId="4">#REF!</definedName>
    <definedName name="Febrero" localSheetId="20">#REF!</definedName>
    <definedName name="Febrero" localSheetId="14">#REF!</definedName>
    <definedName name="Febrero" localSheetId="18">#REF!</definedName>
    <definedName name="Febrero" localSheetId="16">#REF!</definedName>
    <definedName name="Febrero" localSheetId="24">#REF!</definedName>
    <definedName name="Febrero" localSheetId="28">#REF!</definedName>
    <definedName name="Febrero" localSheetId="26">#REF!</definedName>
    <definedName name="Febrero" localSheetId="22">#REF!</definedName>
    <definedName name="Febrero" localSheetId="5">#REF!</definedName>
    <definedName name="Febrero" localSheetId="12">#REF!</definedName>
    <definedName name="Febrero" localSheetId="13">#REF!</definedName>
    <definedName name="Febrero" localSheetId="6">#REF!</definedName>
    <definedName name="Febrero" localSheetId="3">#REF!</definedName>
    <definedName name="Febrero" localSheetId="10">#REF!</definedName>
    <definedName name="Febrero">#REF!</definedName>
    <definedName name="FebreroA" localSheetId="2">#REF!</definedName>
    <definedName name="FebreroA" localSheetId="4">#REF!</definedName>
    <definedName name="FebreroA" localSheetId="20">#REF!</definedName>
    <definedName name="FebreroA" localSheetId="14">#REF!</definedName>
    <definedName name="FebreroA" localSheetId="18">#REF!</definedName>
    <definedName name="FebreroA" localSheetId="16">#REF!</definedName>
    <definedName name="FebreroA" localSheetId="24">#REF!</definedName>
    <definedName name="FebreroA" localSheetId="28">#REF!</definedName>
    <definedName name="FebreroA" localSheetId="26">#REF!</definedName>
    <definedName name="FebreroA" localSheetId="22">#REF!</definedName>
    <definedName name="FebreroA" localSheetId="5">#REF!</definedName>
    <definedName name="FebreroA" localSheetId="12">#REF!</definedName>
    <definedName name="FebreroA" localSheetId="13">#REF!</definedName>
    <definedName name="FebreroA" localSheetId="6">#REF!</definedName>
    <definedName name="FebreroA" localSheetId="3">#REF!</definedName>
    <definedName name="FebreroA" localSheetId="10">#REF!</definedName>
    <definedName name="FebreroA">#REF!</definedName>
    <definedName name="Julio" localSheetId="2">#REF!</definedName>
    <definedName name="Julio" localSheetId="4">#REF!</definedName>
    <definedName name="Julio" localSheetId="20">#REF!</definedName>
    <definedName name="Julio" localSheetId="14">#REF!</definedName>
    <definedName name="Julio" localSheetId="18">#REF!</definedName>
    <definedName name="Julio" localSheetId="16">#REF!</definedName>
    <definedName name="Julio" localSheetId="24">#REF!</definedName>
    <definedName name="Julio" localSheetId="28">#REF!</definedName>
    <definedName name="Julio" localSheetId="26">#REF!</definedName>
    <definedName name="Julio" localSheetId="22">#REF!</definedName>
    <definedName name="Julio" localSheetId="5">#REF!</definedName>
    <definedName name="Julio" localSheetId="12">#REF!</definedName>
    <definedName name="Julio" localSheetId="13">#REF!</definedName>
    <definedName name="Julio" localSheetId="6">#REF!</definedName>
    <definedName name="Julio" localSheetId="3">#REF!</definedName>
    <definedName name="Julio" localSheetId="10">#REF!</definedName>
    <definedName name="Julio">#REF!</definedName>
    <definedName name="JulioA" localSheetId="2">#REF!</definedName>
    <definedName name="JulioA" localSheetId="4">#REF!</definedName>
    <definedName name="JulioA" localSheetId="20">#REF!</definedName>
    <definedName name="JulioA" localSheetId="14">#REF!</definedName>
    <definedName name="JulioA" localSheetId="18">#REF!</definedName>
    <definedName name="JulioA" localSheetId="16">#REF!</definedName>
    <definedName name="JulioA" localSheetId="24">#REF!</definedName>
    <definedName name="JulioA" localSheetId="28">#REF!</definedName>
    <definedName name="JulioA" localSheetId="26">#REF!</definedName>
    <definedName name="JulioA" localSheetId="22">#REF!</definedName>
    <definedName name="JulioA" localSheetId="5">#REF!</definedName>
    <definedName name="JulioA" localSheetId="12">#REF!</definedName>
    <definedName name="JulioA" localSheetId="13">#REF!</definedName>
    <definedName name="JulioA" localSheetId="6">#REF!</definedName>
    <definedName name="JulioA" localSheetId="3">#REF!</definedName>
    <definedName name="JulioA" localSheetId="10">#REF!</definedName>
    <definedName name="JulioA">#REF!</definedName>
    <definedName name="Junio" localSheetId="2">#REF!</definedName>
    <definedName name="Junio" localSheetId="4">#REF!</definedName>
    <definedName name="Junio" localSheetId="20">#REF!</definedName>
    <definedName name="Junio" localSheetId="14">#REF!</definedName>
    <definedName name="Junio" localSheetId="18">#REF!</definedName>
    <definedName name="Junio" localSheetId="16">#REF!</definedName>
    <definedName name="Junio" localSheetId="24">#REF!</definedName>
    <definedName name="Junio" localSheetId="28">#REF!</definedName>
    <definedName name="Junio" localSheetId="26">#REF!</definedName>
    <definedName name="Junio" localSheetId="22">#REF!</definedName>
    <definedName name="Junio" localSheetId="5">#REF!</definedName>
    <definedName name="Junio" localSheetId="12">#REF!</definedName>
    <definedName name="Junio" localSheetId="13">#REF!</definedName>
    <definedName name="Junio" localSheetId="6">#REF!</definedName>
    <definedName name="Junio" localSheetId="3">#REF!</definedName>
    <definedName name="Junio" localSheetId="10">#REF!</definedName>
    <definedName name="Junio">#REF!</definedName>
    <definedName name="JunioA" localSheetId="2">#REF!</definedName>
    <definedName name="JunioA" localSheetId="4">#REF!</definedName>
    <definedName name="JunioA" localSheetId="20">#REF!</definedName>
    <definedName name="JunioA" localSheetId="14">#REF!</definedName>
    <definedName name="JunioA" localSheetId="18">#REF!</definedName>
    <definedName name="JunioA" localSheetId="16">#REF!</definedName>
    <definedName name="JunioA" localSheetId="24">#REF!</definedName>
    <definedName name="JunioA" localSheetId="28">#REF!</definedName>
    <definedName name="JunioA" localSheetId="26">#REF!</definedName>
    <definedName name="JunioA" localSheetId="22">#REF!</definedName>
    <definedName name="JunioA" localSheetId="5">#REF!</definedName>
    <definedName name="JunioA" localSheetId="12">#REF!</definedName>
    <definedName name="JunioA" localSheetId="13">#REF!</definedName>
    <definedName name="JunioA" localSheetId="6">#REF!</definedName>
    <definedName name="JunioA" localSheetId="3">#REF!</definedName>
    <definedName name="JunioA" localSheetId="10">#REF!</definedName>
    <definedName name="JunioA">#REF!</definedName>
    <definedName name="Marzo" localSheetId="2">#REF!</definedName>
    <definedName name="Marzo" localSheetId="4">#REF!</definedName>
    <definedName name="Marzo" localSheetId="20">#REF!</definedName>
    <definedName name="Marzo" localSheetId="14">#REF!</definedName>
    <definedName name="Marzo" localSheetId="18">#REF!</definedName>
    <definedName name="Marzo" localSheetId="16">#REF!</definedName>
    <definedName name="Marzo" localSheetId="24">#REF!</definedName>
    <definedName name="Marzo" localSheetId="28">#REF!</definedName>
    <definedName name="Marzo" localSheetId="26">#REF!</definedName>
    <definedName name="Marzo" localSheetId="22">#REF!</definedName>
    <definedName name="Marzo" localSheetId="5">#REF!</definedName>
    <definedName name="Marzo" localSheetId="12">#REF!</definedName>
    <definedName name="Marzo" localSheetId="13">#REF!</definedName>
    <definedName name="Marzo" localSheetId="6">#REF!</definedName>
    <definedName name="Marzo" localSheetId="3">#REF!</definedName>
    <definedName name="Marzo" localSheetId="10">#REF!</definedName>
    <definedName name="Marzo">#REF!</definedName>
    <definedName name="MarzoA" localSheetId="2">#REF!</definedName>
    <definedName name="MarzoA" localSheetId="4">#REF!</definedName>
    <definedName name="MarzoA" localSheetId="20">#REF!</definedName>
    <definedName name="MarzoA" localSheetId="14">#REF!</definedName>
    <definedName name="MarzoA" localSheetId="18">#REF!</definedName>
    <definedName name="MarzoA" localSheetId="16">#REF!</definedName>
    <definedName name="MarzoA" localSheetId="24">#REF!</definedName>
    <definedName name="MarzoA" localSheetId="28">#REF!</definedName>
    <definedName name="MarzoA" localSheetId="26">#REF!</definedName>
    <definedName name="MarzoA" localSheetId="22">#REF!</definedName>
    <definedName name="MarzoA" localSheetId="5">#REF!</definedName>
    <definedName name="MarzoA" localSheetId="12">#REF!</definedName>
    <definedName name="MarzoA" localSheetId="13">#REF!</definedName>
    <definedName name="MarzoA" localSheetId="6">#REF!</definedName>
    <definedName name="MarzoA" localSheetId="3">#REF!</definedName>
    <definedName name="MarzoA" localSheetId="10">#REF!</definedName>
    <definedName name="MarzoA">#REF!</definedName>
    <definedName name="MaxAnual" localSheetId="2">MAX(#REF!,#REF!,#REF!,#REF!,#REF!,#REF!,#REF!,#REF!,#REF!,#REF!,#REF!,#REF!)</definedName>
    <definedName name="MaxAnual" localSheetId="8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20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18">MAX(#REF!,#REF!,#REF!,#REF!,#REF!,#REF!,#REF!,#REF!,#REF!,#REF!,#REF!,#REF!)</definedName>
    <definedName name="MaxAnual" localSheetId="16">MAX(#REF!,#REF!,#REF!,#REF!,#REF!,#REF!,#REF!,#REF!,#REF!,#REF!,#REF!,#REF!)</definedName>
    <definedName name="MaxAnual" localSheetId="24">MAX(#REF!,#REF!,#REF!,#REF!,#REF!,#REF!,#REF!,#REF!,#REF!,#REF!,#REF!,#REF!)</definedName>
    <definedName name="MaxAnual" localSheetId="28">MAX(#REF!,#REF!,#REF!,#REF!,#REF!,#REF!,#REF!,#REF!,#REF!,#REF!,#REF!,#REF!)</definedName>
    <definedName name="MaxAnual" localSheetId="26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12">MAX(#REF!,#REF!,#REF!,#REF!,#REF!,#REF!,#REF!,#REF!,#REF!,#REF!,#REF!,#REF!)</definedName>
    <definedName name="MaxAnual" localSheetId="13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10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20">MAX(#REF!)</definedName>
    <definedName name="Máximo" localSheetId="14">MAX(#REF!)</definedName>
    <definedName name="Máximo" localSheetId="18">MAX(#REF!)</definedName>
    <definedName name="Máximo" localSheetId="24">MAX(#REF!)</definedName>
    <definedName name="Máximo" localSheetId="28">MAX(#REF!)</definedName>
    <definedName name="Máximo" localSheetId="26">MAX(#REF!)</definedName>
    <definedName name="Máximo" localSheetId="5">MAX(#REF!)</definedName>
    <definedName name="Máximo" localSheetId="12">MAX(#REF!)</definedName>
    <definedName name="Máximo" localSheetId="13">MAX(#REF!)</definedName>
    <definedName name="Máximo" localSheetId="6">MAX(#REF!)</definedName>
    <definedName name="Máximo" localSheetId="10">MAX(#REF!)</definedName>
    <definedName name="Máximo">MAX(#REF!)</definedName>
    <definedName name="MaxTrimestral" localSheetId="2">MAX(#REF!,#REF!,#REF!,#REF!)</definedName>
    <definedName name="MaxTrimestral" localSheetId="8">MAX(#REF!,#REF!,#REF!,#REF!)</definedName>
    <definedName name="MaxTrimestral" localSheetId="4">MAX(#REF!,#REF!,#REF!,#REF!)</definedName>
    <definedName name="MaxTrimestral" localSheetId="20">MAX(#REF!,#REF!,#REF!,#REF!)</definedName>
    <definedName name="MaxTrimestral" localSheetId="14">MAX(#REF!,#REF!,#REF!,#REF!)</definedName>
    <definedName name="MaxTrimestral" localSheetId="18">MAX(#REF!,#REF!,#REF!,#REF!)</definedName>
    <definedName name="MaxTrimestral" localSheetId="16">MAX(#REF!,#REF!,#REF!,#REF!)</definedName>
    <definedName name="MaxTrimestral" localSheetId="24">MAX(#REF!,#REF!,#REF!,#REF!)</definedName>
    <definedName name="MaxTrimestral" localSheetId="28">MAX(#REF!,#REF!,#REF!,#REF!)</definedName>
    <definedName name="MaxTrimestral" localSheetId="26">MAX(#REF!,#REF!,#REF!,#REF!)</definedName>
    <definedName name="MaxTrimestral" localSheetId="5">MAX(#REF!,#REF!,#REF!,#REF!)</definedName>
    <definedName name="MaxTrimestral" localSheetId="12">MAX(#REF!,#REF!,#REF!,#REF!)</definedName>
    <definedName name="MaxTrimestral" localSheetId="13">MAX(#REF!,#REF!,#REF!,#REF!)</definedName>
    <definedName name="MaxTrimestral" localSheetId="6">MAX(#REF!,#REF!,#REF!,#REF!)</definedName>
    <definedName name="MaxTrimestral" localSheetId="3">MAX(#REF!,#REF!,#REF!,#REF!)</definedName>
    <definedName name="MaxTrimestral" localSheetId="10">MAX(#REF!,#REF!,#REF!,#REF!)</definedName>
    <definedName name="MaxTrimestral">MAX(#REF!,#REF!,#REF!,#REF!)</definedName>
    <definedName name="Mayo" localSheetId="2">#REF!</definedName>
    <definedName name="Mayo" localSheetId="4">#REF!</definedName>
    <definedName name="Mayo" localSheetId="20">#REF!</definedName>
    <definedName name="Mayo" localSheetId="14">#REF!</definedName>
    <definedName name="Mayo" localSheetId="18">#REF!</definedName>
    <definedName name="Mayo" localSheetId="16">#REF!</definedName>
    <definedName name="Mayo" localSheetId="24">#REF!</definedName>
    <definedName name="Mayo" localSheetId="28">#REF!</definedName>
    <definedName name="Mayo" localSheetId="26">#REF!</definedName>
    <definedName name="Mayo" localSheetId="22">#REF!</definedName>
    <definedName name="Mayo" localSheetId="5">#REF!</definedName>
    <definedName name="Mayo" localSheetId="12">#REF!</definedName>
    <definedName name="Mayo" localSheetId="13">#REF!</definedName>
    <definedName name="Mayo" localSheetId="6">#REF!</definedName>
    <definedName name="Mayo" localSheetId="3">#REF!</definedName>
    <definedName name="Mayo" localSheetId="10">#REF!</definedName>
    <definedName name="Mayo">#REF!</definedName>
    <definedName name="MayoA" localSheetId="2">#REF!</definedName>
    <definedName name="MayoA" localSheetId="4">#REF!</definedName>
    <definedName name="MayoA" localSheetId="20">#REF!</definedName>
    <definedName name="MayoA" localSheetId="14">#REF!</definedName>
    <definedName name="MayoA" localSheetId="18">#REF!</definedName>
    <definedName name="MayoA" localSheetId="16">#REF!</definedName>
    <definedName name="MayoA" localSheetId="24">#REF!</definedName>
    <definedName name="MayoA" localSheetId="28">#REF!</definedName>
    <definedName name="MayoA" localSheetId="26">#REF!</definedName>
    <definedName name="MayoA" localSheetId="22">#REF!</definedName>
    <definedName name="MayoA" localSheetId="5">#REF!</definedName>
    <definedName name="MayoA" localSheetId="12">#REF!</definedName>
    <definedName name="MayoA" localSheetId="13">#REF!</definedName>
    <definedName name="MayoA" localSheetId="6">#REF!</definedName>
    <definedName name="MayoA" localSheetId="3">#REF!</definedName>
    <definedName name="MayoA" localSheetId="10">#REF!</definedName>
    <definedName name="MayoA">#REF!</definedName>
    <definedName name="NombrePlantel" localSheetId="5">[1]PCEU01!$B$9</definedName>
    <definedName name="NombrePlantel" localSheetId="13">[2]PCEU01!$B$9</definedName>
    <definedName name="NombrePlantel">[3]PCEU01!$B$9</definedName>
    <definedName name="Noviembre" localSheetId="2">#REF!</definedName>
    <definedName name="Noviembre" localSheetId="8">#REF!</definedName>
    <definedName name="Noviembre" localSheetId="4">#REF!</definedName>
    <definedName name="Noviembre" localSheetId="20">#REF!</definedName>
    <definedName name="Noviembre" localSheetId="14">#REF!</definedName>
    <definedName name="Noviembre" localSheetId="18">#REF!</definedName>
    <definedName name="Noviembre" localSheetId="16">#REF!</definedName>
    <definedName name="Noviembre" localSheetId="24">#REF!</definedName>
    <definedName name="Noviembre" localSheetId="28">#REF!</definedName>
    <definedName name="Noviembre" localSheetId="26">#REF!</definedName>
    <definedName name="Noviembre" localSheetId="22">#REF!</definedName>
    <definedName name="Noviembre" localSheetId="5">#REF!</definedName>
    <definedName name="Noviembre" localSheetId="12">#REF!</definedName>
    <definedName name="Noviembre" localSheetId="13">#REF!</definedName>
    <definedName name="Noviembre" localSheetId="6">#REF!</definedName>
    <definedName name="Noviembre" localSheetId="3">#REF!</definedName>
    <definedName name="Noviembre" localSheetId="10">#REF!</definedName>
    <definedName name="Noviembre">#REF!</definedName>
    <definedName name="NoviembreA" localSheetId="2">#REF!</definedName>
    <definedName name="NoviembreA" localSheetId="8">#REF!</definedName>
    <definedName name="NoviembreA" localSheetId="4">#REF!</definedName>
    <definedName name="NoviembreA" localSheetId="20">#REF!</definedName>
    <definedName name="NoviembreA" localSheetId="14">#REF!</definedName>
    <definedName name="NoviembreA" localSheetId="18">#REF!</definedName>
    <definedName name="NoviembreA" localSheetId="16">#REF!</definedName>
    <definedName name="NoviembreA" localSheetId="24">#REF!</definedName>
    <definedName name="NoviembreA" localSheetId="28">#REF!</definedName>
    <definedName name="NoviembreA" localSheetId="26">#REF!</definedName>
    <definedName name="NoviembreA" localSheetId="22">#REF!</definedName>
    <definedName name="NoviembreA" localSheetId="5">#REF!</definedName>
    <definedName name="NoviembreA" localSheetId="12">#REF!</definedName>
    <definedName name="NoviembreA" localSheetId="13">#REF!</definedName>
    <definedName name="NoviembreA" localSheetId="6">#REF!</definedName>
    <definedName name="NoviembreA" localSheetId="3">#REF!</definedName>
    <definedName name="NoviembreA" localSheetId="10">#REF!</definedName>
    <definedName name="NoviembreA">#REF!</definedName>
    <definedName name="Octubre" localSheetId="2">#REF!</definedName>
    <definedName name="Octubre" localSheetId="8">#REF!</definedName>
    <definedName name="Octubre" localSheetId="4">#REF!</definedName>
    <definedName name="Octubre" localSheetId="20">#REF!</definedName>
    <definedName name="Octubre" localSheetId="14">#REF!</definedName>
    <definedName name="Octubre" localSheetId="18">#REF!</definedName>
    <definedName name="Octubre" localSheetId="16">#REF!</definedName>
    <definedName name="Octubre" localSheetId="24">#REF!</definedName>
    <definedName name="Octubre" localSheetId="28">#REF!</definedName>
    <definedName name="Octubre" localSheetId="26">#REF!</definedName>
    <definedName name="Octubre" localSheetId="22">#REF!</definedName>
    <definedName name="Octubre" localSheetId="5">#REF!</definedName>
    <definedName name="Octubre" localSheetId="12">#REF!</definedName>
    <definedName name="Octubre" localSheetId="13">#REF!</definedName>
    <definedName name="Octubre" localSheetId="6">#REF!</definedName>
    <definedName name="Octubre" localSheetId="3">#REF!</definedName>
    <definedName name="Octubre" localSheetId="10">#REF!</definedName>
    <definedName name="Octubre">#REF!</definedName>
    <definedName name="OctubreA" localSheetId="2">#REF!</definedName>
    <definedName name="OctubreA" localSheetId="4">#REF!</definedName>
    <definedName name="OctubreA" localSheetId="20">#REF!</definedName>
    <definedName name="OctubreA" localSheetId="14">#REF!</definedName>
    <definedName name="OctubreA" localSheetId="18">#REF!</definedName>
    <definedName name="OctubreA" localSheetId="16">#REF!</definedName>
    <definedName name="OctubreA" localSheetId="24">#REF!</definedName>
    <definedName name="OctubreA" localSheetId="28">#REF!</definedName>
    <definedName name="OctubreA" localSheetId="26">#REF!</definedName>
    <definedName name="OctubreA" localSheetId="22">#REF!</definedName>
    <definedName name="OctubreA" localSheetId="5">#REF!</definedName>
    <definedName name="OctubreA" localSheetId="12">#REF!</definedName>
    <definedName name="OctubreA" localSheetId="13">#REF!</definedName>
    <definedName name="OctubreA" localSheetId="6">#REF!</definedName>
    <definedName name="OctubreA" localSheetId="3">#REF!</definedName>
    <definedName name="OctubreA" localSheetId="10">#REF!</definedName>
    <definedName name="OctubreA">#REF!</definedName>
    <definedName name="Plantel" localSheetId="2">#REF!</definedName>
    <definedName name="Plantel" localSheetId="4">#REF!</definedName>
    <definedName name="Plantel" localSheetId="20">#REF!</definedName>
    <definedName name="Plantel" localSheetId="14">#REF!</definedName>
    <definedName name="Plantel" localSheetId="18">#REF!</definedName>
    <definedName name="Plantel" localSheetId="16">#REF!</definedName>
    <definedName name="Plantel" localSheetId="24">#REF!</definedName>
    <definedName name="Plantel" localSheetId="28">#REF!</definedName>
    <definedName name="Plantel" localSheetId="26">#REF!</definedName>
    <definedName name="Plantel" localSheetId="22">#REF!</definedName>
    <definedName name="Plantel" localSheetId="5">#REF!</definedName>
    <definedName name="Plantel" localSheetId="12">#REF!</definedName>
    <definedName name="Plantel" localSheetId="13">#REF!</definedName>
    <definedName name="Plantel" localSheetId="6">#REF!</definedName>
    <definedName name="Plantel" localSheetId="3">#REF!</definedName>
    <definedName name="Plantel" localSheetId="10">#REF!</definedName>
    <definedName name="Plantel">#REF!</definedName>
    <definedName name="PORCENTUAL" localSheetId="2">#REF!</definedName>
    <definedName name="PORCENTUAL" localSheetId="4">#REF!</definedName>
    <definedName name="PORCENTUAL" localSheetId="20">#REF!</definedName>
    <definedName name="PORCENTUAL" localSheetId="14">#REF!</definedName>
    <definedName name="PORCENTUAL" localSheetId="18">#REF!</definedName>
    <definedName name="PORCENTUAL" localSheetId="16">#REF!</definedName>
    <definedName name="PORCENTUAL" localSheetId="24">#REF!</definedName>
    <definedName name="PORCENTUAL" localSheetId="28">#REF!</definedName>
    <definedName name="PORCENTUAL" localSheetId="26">#REF!</definedName>
    <definedName name="PORCENTUAL" localSheetId="22">#REF!</definedName>
    <definedName name="PORCENTUAL" localSheetId="5">#REF!</definedName>
    <definedName name="PORCENTUAL" localSheetId="12">#REF!</definedName>
    <definedName name="PORCENTUAL" localSheetId="13">#REF!</definedName>
    <definedName name="PORCENTUAL" localSheetId="6">#REF!</definedName>
    <definedName name="PORCENTUAL" localSheetId="3">#REF!</definedName>
    <definedName name="PORCENTUAL" localSheetId="10">#REF!</definedName>
    <definedName name="PORCENTUAL">#REF!</definedName>
    <definedName name="s" localSheetId="2">#REF!</definedName>
    <definedName name="s" localSheetId="4">#REF!</definedName>
    <definedName name="s" localSheetId="20">#REF!</definedName>
    <definedName name="s" localSheetId="14">#REF!</definedName>
    <definedName name="s" localSheetId="16">#REF!</definedName>
    <definedName name="s" localSheetId="24">#REF!</definedName>
    <definedName name="s" localSheetId="28">#REF!</definedName>
    <definedName name="s" localSheetId="26">#REF!</definedName>
    <definedName name="s" localSheetId="22">#REF!</definedName>
    <definedName name="s" localSheetId="5">#REF!</definedName>
    <definedName name="s" localSheetId="12">#REF!</definedName>
    <definedName name="s" localSheetId="13">#REF!</definedName>
    <definedName name="s" localSheetId="6">#REF!</definedName>
    <definedName name="s" localSheetId="3">#REF!</definedName>
    <definedName name="s" localSheetId="10">#REF!</definedName>
    <definedName name="s">#REF!</definedName>
    <definedName name="Septiembre" localSheetId="2">#REF!</definedName>
    <definedName name="Septiembre" localSheetId="4">#REF!</definedName>
    <definedName name="Septiembre" localSheetId="20">#REF!</definedName>
    <definedName name="Septiembre" localSheetId="14">#REF!</definedName>
    <definedName name="Septiembre" localSheetId="18">#REF!</definedName>
    <definedName name="Septiembre" localSheetId="16">#REF!</definedName>
    <definedName name="Septiembre" localSheetId="24">#REF!</definedName>
    <definedName name="Septiembre" localSheetId="28">#REF!</definedName>
    <definedName name="Septiembre" localSheetId="26">#REF!</definedName>
    <definedName name="Septiembre" localSheetId="22">#REF!</definedName>
    <definedName name="Septiembre" localSheetId="5">#REF!</definedName>
    <definedName name="Septiembre" localSheetId="12">#REF!</definedName>
    <definedName name="Septiembre" localSheetId="13">#REF!</definedName>
    <definedName name="Septiembre" localSheetId="6">#REF!</definedName>
    <definedName name="Septiembre" localSheetId="3">#REF!</definedName>
    <definedName name="Septiembre" localSheetId="10">#REF!</definedName>
    <definedName name="Septiembre">#REF!</definedName>
    <definedName name="SeptiembreA" localSheetId="2">#REF!</definedName>
    <definedName name="SeptiembreA" localSheetId="4">#REF!</definedName>
    <definedName name="SeptiembreA" localSheetId="20">#REF!</definedName>
    <definedName name="SeptiembreA" localSheetId="14">#REF!</definedName>
    <definedName name="SeptiembreA" localSheetId="18">#REF!</definedName>
    <definedName name="SeptiembreA" localSheetId="16">#REF!</definedName>
    <definedName name="SeptiembreA" localSheetId="24">#REF!</definedName>
    <definedName name="SeptiembreA" localSheetId="28">#REF!</definedName>
    <definedName name="SeptiembreA" localSheetId="26">#REF!</definedName>
    <definedName name="SeptiembreA" localSheetId="22">#REF!</definedName>
    <definedName name="SeptiembreA" localSheetId="5">#REF!</definedName>
    <definedName name="SeptiembreA" localSheetId="12">#REF!</definedName>
    <definedName name="SeptiembreA" localSheetId="13">#REF!</definedName>
    <definedName name="SeptiembreA" localSheetId="6">#REF!</definedName>
    <definedName name="SeptiembreA" localSheetId="3">#REF!</definedName>
    <definedName name="SeptiembreA" localSheetId="10">#REF!</definedName>
    <definedName name="SeptiembreA">#REF!</definedName>
    <definedName name="SumaAnual" localSheetId="2">SUM(#REF!,#REF!,#REF!,#REF!,#REF!,#REF!,#REF!,#REF!,#REF!,#REF!,#REF!,#REF!)</definedName>
    <definedName name="SumaAnual" localSheetId="8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20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18">SUM(#REF!,#REF!,#REF!,#REF!,#REF!,#REF!,#REF!,#REF!,#REF!,#REF!,#REF!,#REF!)</definedName>
    <definedName name="SumaAnual" localSheetId="16">SUM(#REF!,#REF!,#REF!,#REF!,#REF!,#REF!,#REF!,#REF!,#REF!,#REF!,#REF!,#REF!)</definedName>
    <definedName name="SumaAnual" localSheetId="24">SUM(#REF!,#REF!,#REF!,#REF!,#REF!,#REF!,#REF!,#REF!,#REF!,#REF!,#REF!,#REF!)</definedName>
    <definedName name="SumaAnual" localSheetId="28">SUM(#REF!,#REF!,#REF!,#REF!,#REF!,#REF!,#REF!,#REF!,#REF!,#REF!,#REF!,#REF!)</definedName>
    <definedName name="SumaAnual" localSheetId="26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12">SUM(#REF!,#REF!,#REF!,#REF!,#REF!,#REF!,#REF!,#REF!,#REF!,#REF!,#REF!,#REF!)</definedName>
    <definedName name="SumaAnual" localSheetId="13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10">SUM(#REF!,#REF!,#REF!,#REF!,#REF!,#REF!,#REF!,#REF!,#REF!,#REF!,#REF!,#REF!)</definedName>
    <definedName name="SumaAnual">SUM(#REF!,#REF!,#REF!,#REF!,#REF!,#REF!,#REF!,#REF!,#REF!,#REF!,#REF!,#REF!)</definedName>
    <definedName name="Sumas" localSheetId="8">SUM(#REF!)</definedName>
    <definedName name="Sumas" localSheetId="4">SUM(#REF!)</definedName>
    <definedName name="Sumas" localSheetId="20">SUM(#REF!)</definedName>
    <definedName name="Sumas" localSheetId="14">SUM(#REF!)</definedName>
    <definedName name="Sumas" localSheetId="18">SUM(#REF!)</definedName>
    <definedName name="Sumas" localSheetId="24">SUM(#REF!)</definedName>
    <definedName name="Sumas" localSheetId="28">SUM(#REF!)</definedName>
    <definedName name="Sumas" localSheetId="26">SUM(#REF!)</definedName>
    <definedName name="Sumas" localSheetId="5">SUM(#REF!)</definedName>
    <definedName name="Sumas" localSheetId="12">SUM(#REF!)</definedName>
    <definedName name="Sumas" localSheetId="13">SUM(#REF!)</definedName>
    <definedName name="Sumas" localSheetId="6">SUM(#REF!)</definedName>
    <definedName name="Sumas" localSheetId="10">SUM(#REF!)</definedName>
    <definedName name="Sumas">SUM(#REF!)</definedName>
    <definedName name="SumaTrimestral" localSheetId="2">SUM(#REF!,#REF!,#REF!,#REF!)</definedName>
    <definedName name="SumaTrimestral" localSheetId="8">SUM(#REF!,#REF!,#REF!,#REF!)</definedName>
    <definedName name="SumaTrimestral" localSheetId="4">SUM(#REF!,#REF!,#REF!,#REF!)</definedName>
    <definedName name="SumaTrimestral" localSheetId="20">SUM(#REF!,#REF!,#REF!,#REF!)</definedName>
    <definedName name="SumaTrimestral" localSheetId="14">SUM(#REF!,#REF!,#REF!,#REF!)</definedName>
    <definedName name="SumaTrimestral" localSheetId="18">SUM(#REF!,#REF!,#REF!,#REF!)</definedName>
    <definedName name="SumaTrimestral" localSheetId="24">SUM(#REF!,#REF!,#REF!,#REF!)</definedName>
    <definedName name="SumaTrimestral" localSheetId="28">SUM(#REF!,#REF!,#REF!,#REF!)</definedName>
    <definedName name="SumaTrimestral" localSheetId="26">SUM(#REF!,#REF!,#REF!,#REF!)</definedName>
    <definedName name="SumaTrimestral" localSheetId="5">SUM(#REF!,#REF!,#REF!,#REF!)</definedName>
    <definedName name="SumaTrimestral" localSheetId="12">SUM(#REF!,#REF!,#REF!,#REF!)</definedName>
    <definedName name="SumaTrimestral" localSheetId="13">SUM(#REF!,#REF!,#REF!,#REF!)</definedName>
    <definedName name="SumaTrimestral" localSheetId="6">SUM(#REF!,#REF!,#REF!,#REF!)</definedName>
    <definedName name="SumaTrimestral" localSheetId="3">SUM(#REF!,#REF!,#REF!,#REF!)</definedName>
    <definedName name="SumaTrimestral" localSheetId="10">SUM(#REF!,#REF!,#REF!,#REF!)</definedName>
    <definedName name="SumaTrimestral">SUM(#REF!,#REF!,#REF!,#REF!)</definedName>
    <definedName name="_xlnm.Print_Titles" localSheetId="0">Resumen!$1:$6</definedName>
    <definedName name="Trimestre" localSheetId="2">#REF!</definedName>
    <definedName name="Trimestre" localSheetId="4">#REF!</definedName>
    <definedName name="Trimestre" localSheetId="20">#REF!</definedName>
    <definedName name="Trimestre" localSheetId="14">#REF!</definedName>
    <definedName name="Trimestre" localSheetId="18">#REF!</definedName>
    <definedName name="Trimestre" localSheetId="16">#REF!</definedName>
    <definedName name="Trimestre" localSheetId="24">#REF!</definedName>
    <definedName name="Trimestre" localSheetId="28">#REF!</definedName>
    <definedName name="Trimestre" localSheetId="26">#REF!</definedName>
    <definedName name="Trimestre" localSheetId="22">#REF!</definedName>
    <definedName name="Trimestre" localSheetId="5">#REF!</definedName>
    <definedName name="Trimestre" localSheetId="12">#REF!</definedName>
    <definedName name="Trimestre" localSheetId="13">#REF!</definedName>
    <definedName name="Trimestre" localSheetId="6">#REF!</definedName>
    <definedName name="Trimestre" localSheetId="3">#REF!</definedName>
    <definedName name="Trimestre" localSheetId="10">#REF!</definedName>
    <definedName name="Trimestre">#REF!</definedName>
    <definedName name="Trimestres" localSheetId="2">#REF!</definedName>
    <definedName name="Trimestres" localSheetId="4">#REF!</definedName>
    <definedName name="Trimestres" localSheetId="20">#REF!</definedName>
    <definedName name="Trimestres" localSheetId="14">#REF!</definedName>
    <definedName name="Trimestres" localSheetId="18">#REF!</definedName>
    <definedName name="Trimestres" localSheetId="16">#REF!</definedName>
    <definedName name="Trimestres" localSheetId="24">#REF!</definedName>
    <definedName name="Trimestres" localSheetId="28">#REF!</definedName>
    <definedName name="Trimestres" localSheetId="26">#REF!</definedName>
    <definedName name="Trimestres" localSheetId="22">#REF!</definedName>
    <definedName name="Trimestres" localSheetId="5">#REF!</definedName>
    <definedName name="Trimestres" localSheetId="12">#REF!</definedName>
    <definedName name="Trimestres" localSheetId="13">#REF!</definedName>
    <definedName name="Trimestres" localSheetId="6">#REF!</definedName>
    <definedName name="Trimestres" localSheetId="3">#REF!</definedName>
    <definedName name="Trimestres" localSheetId="1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D24" i="39" l="1"/>
  <c r="C24" i="39"/>
  <c r="G33" i="39"/>
  <c r="D33" i="39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C43" i="50" l="1"/>
  <c r="D43" i="50"/>
  <c r="E43" i="50"/>
  <c r="B43" i="50"/>
  <c r="G43" i="50"/>
  <c r="F43" i="50"/>
  <c r="B17" i="14" l="1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19" i="4"/>
  <c r="J19" i="4"/>
  <c r="I51" i="4"/>
  <c r="H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51" i="4" l="1"/>
  <c r="R20" i="11" l="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19" i="11"/>
  <c r="M20" i="11"/>
  <c r="N20" i="11"/>
  <c r="O20" i="11"/>
  <c r="P20" i="11"/>
  <c r="Q20" i="11"/>
  <c r="M21" i="11"/>
  <c r="N21" i="11"/>
  <c r="O21" i="11"/>
  <c r="P21" i="11"/>
  <c r="Q21" i="11"/>
  <c r="M22" i="11"/>
  <c r="N22" i="11"/>
  <c r="O22" i="11"/>
  <c r="P22" i="11"/>
  <c r="Q22" i="11"/>
  <c r="M23" i="11"/>
  <c r="N23" i="11"/>
  <c r="O23" i="11"/>
  <c r="P23" i="11"/>
  <c r="Q23" i="11"/>
  <c r="M24" i="11"/>
  <c r="N24" i="11"/>
  <c r="O24" i="11"/>
  <c r="P24" i="11"/>
  <c r="Q24" i="11"/>
  <c r="M25" i="11"/>
  <c r="N25" i="11"/>
  <c r="O25" i="11"/>
  <c r="P25" i="11"/>
  <c r="Q25" i="11"/>
  <c r="M26" i="11"/>
  <c r="N26" i="11"/>
  <c r="O26" i="11"/>
  <c r="P26" i="11"/>
  <c r="Q26" i="11"/>
  <c r="M27" i="11"/>
  <c r="N27" i="11"/>
  <c r="O27" i="11"/>
  <c r="P27" i="11"/>
  <c r="Q27" i="11"/>
  <c r="M28" i="11"/>
  <c r="N28" i="11"/>
  <c r="O28" i="11"/>
  <c r="P28" i="11"/>
  <c r="Q28" i="11"/>
  <c r="M29" i="11"/>
  <c r="N29" i="11"/>
  <c r="O29" i="11"/>
  <c r="P29" i="11"/>
  <c r="Q29" i="11"/>
  <c r="M30" i="11"/>
  <c r="N30" i="11"/>
  <c r="O30" i="11"/>
  <c r="P30" i="11"/>
  <c r="Q30" i="11"/>
  <c r="M31" i="11"/>
  <c r="N31" i="11"/>
  <c r="O31" i="11"/>
  <c r="P31" i="11"/>
  <c r="Q31" i="11"/>
  <c r="M32" i="11"/>
  <c r="N32" i="11"/>
  <c r="O32" i="11"/>
  <c r="P32" i="11"/>
  <c r="Q32" i="11"/>
  <c r="M33" i="11"/>
  <c r="N33" i="11"/>
  <c r="O33" i="11"/>
  <c r="P33" i="11"/>
  <c r="Q33" i="11"/>
  <c r="M34" i="11"/>
  <c r="N34" i="11"/>
  <c r="O34" i="11"/>
  <c r="P34" i="11"/>
  <c r="Q34" i="11"/>
  <c r="M35" i="11"/>
  <c r="N35" i="11"/>
  <c r="O35" i="11"/>
  <c r="P35" i="11"/>
  <c r="Q35" i="11"/>
  <c r="M36" i="11"/>
  <c r="N36" i="11"/>
  <c r="O36" i="11"/>
  <c r="P36" i="11"/>
  <c r="Q36" i="11"/>
  <c r="M37" i="11"/>
  <c r="N37" i="11"/>
  <c r="O37" i="11"/>
  <c r="P37" i="11"/>
  <c r="Q37" i="11"/>
  <c r="M38" i="11"/>
  <c r="N38" i="11"/>
  <c r="O38" i="11"/>
  <c r="P38" i="11"/>
  <c r="Q38" i="11"/>
  <c r="M39" i="11"/>
  <c r="N39" i="11"/>
  <c r="O39" i="11"/>
  <c r="P39" i="11"/>
  <c r="Q39" i="11"/>
  <c r="M40" i="11"/>
  <c r="N40" i="11"/>
  <c r="O40" i="11"/>
  <c r="P40" i="11"/>
  <c r="Q40" i="11"/>
  <c r="M41" i="11"/>
  <c r="N41" i="11"/>
  <c r="O41" i="11"/>
  <c r="P41" i="11"/>
  <c r="Q41" i="11"/>
  <c r="M42" i="11"/>
  <c r="N42" i="11"/>
  <c r="O42" i="11"/>
  <c r="P42" i="11"/>
  <c r="Q42" i="11"/>
  <c r="M43" i="11"/>
  <c r="N43" i="11"/>
  <c r="O43" i="11"/>
  <c r="P43" i="11"/>
  <c r="Q43" i="11"/>
  <c r="M44" i="11"/>
  <c r="N44" i="11"/>
  <c r="O44" i="11"/>
  <c r="P44" i="11"/>
  <c r="Q44" i="11"/>
  <c r="M45" i="11"/>
  <c r="N45" i="11"/>
  <c r="O45" i="11"/>
  <c r="P45" i="11"/>
  <c r="Q45" i="11"/>
  <c r="M46" i="11"/>
  <c r="N46" i="11"/>
  <c r="O46" i="11"/>
  <c r="P46" i="11"/>
  <c r="Q46" i="11"/>
  <c r="M47" i="11"/>
  <c r="N47" i="11"/>
  <c r="O47" i="11"/>
  <c r="P47" i="11"/>
  <c r="Q47" i="11"/>
  <c r="M48" i="11"/>
  <c r="N48" i="11"/>
  <c r="O48" i="11"/>
  <c r="P48" i="11"/>
  <c r="Q48" i="11"/>
  <c r="M49" i="11"/>
  <c r="N49" i="11"/>
  <c r="O49" i="11"/>
  <c r="P49" i="11"/>
  <c r="Q49" i="11"/>
  <c r="M50" i="11"/>
  <c r="N50" i="11"/>
  <c r="O50" i="11"/>
  <c r="P50" i="11"/>
  <c r="Q50" i="11"/>
  <c r="M51" i="11"/>
  <c r="N51" i="11"/>
  <c r="O51" i="11"/>
  <c r="P51" i="11"/>
  <c r="Q51" i="11"/>
  <c r="M52" i="11"/>
  <c r="N52" i="11"/>
  <c r="O52" i="11"/>
  <c r="P52" i="11"/>
  <c r="Q52" i="11"/>
  <c r="M53" i="11"/>
  <c r="N53" i="11"/>
  <c r="O53" i="11"/>
  <c r="P53" i="11"/>
  <c r="Q53" i="11"/>
  <c r="M54" i="11"/>
  <c r="N54" i="11"/>
  <c r="O54" i="11"/>
  <c r="P54" i="11"/>
  <c r="Q54" i="11"/>
  <c r="M55" i="11"/>
  <c r="N55" i="11"/>
  <c r="O55" i="11"/>
  <c r="P55" i="11"/>
  <c r="Q55" i="11"/>
  <c r="M56" i="11"/>
  <c r="N56" i="11"/>
  <c r="O56" i="11"/>
  <c r="P56" i="11"/>
  <c r="Q56" i="11"/>
  <c r="M57" i="11"/>
  <c r="N57" i="11"/>
  <c r="O57" i="11"/>
  <c r="P57" i="11"/>
  <c r="Q57" i="11"/>
  <c r="N19" i="11"/>
  <c r="O19" i="11"/>
  <c r="P19" i="11"/>
  <c r="Q19" i="11"/>
  <c r="M19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K15" i="16" l="1"/>
  <c r="J15" i="16"/>
  <c r="D20" i="39" l="1"/>
  <c r="G21" i="39"/>
  <c r="C15" i="19"/>
  <c r="B15" i="19" l="1"/>
  <c r="D15" i="19"/>
  <c r="B15" i="18" s="1"/>
  <c r="B16" i="18" s="1"/>
  <c r="G19" i="18"/>
  <c r="H19" i="18" s="1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H39" i="18"/>
  <c r="D45" i="39" l="1"/>
  <c r="D39" i="39"/>
  <c r="G54" i="39"/>
  <c r="G53" i="39"/>
  <c r="G52" i="39"/>
  <c r="G51" i="39"/>
  <c r="G50" i="39"/>
  <c r="G49" i="39"/>
  <c r="G48" i="39"/>
  <c r="G47" i="39"/>
  <c r="G46" i="39"/>
  <c r="G45" i="39"/>
  <c r="G43" i="39"/>
  <c r="G44" i="39"/>
  <c r="G42" i="39"/>
  <c r="G41" i="39"/>
  <c r="G40" i="39"/>
  <c r="G39" i="39"/>
  <c r="D41" i="39"/>
  <c r="D43" i="39"/>
  <c r="D47" i="39"/>
  <c r="D49" i="39"/>
  <c r="D51" i="39"/>
  <c r="D53" i="39"/>
  <c r="B16" i="17" l="1"/>
  <c r="G19" i="17" l="1"/>
  <c r="H19" i="17" s="1"/>
  <c r="G20" i="17"/>
  <c r="H20" i="17" s="1"/>
  <c r="G21" i="17"/>
  <c r="H21" i="17" s="1"/>
  <c r="G22" i="17"/>
  <c r="H22" i="17" s="1"/>
  <c r="G23" i="17"/>
  <c r="H23" i="17" s="1"/>
  <c r="G24" i="17"/>
  <c r="H24" i="17" s="1"/>
  <c r="G25" i="17"/>
  <c r="H25" i="17" s="1"/>
  <c r="G26" i="17"/>
  <c r="H26" i="17" s="1"/>
  <c r="G27" i="17"/>
  <c r="H27" i="17" s="1"/>
  <c r="G28" i="17"/>
  <c r="H28" i="17" s="1"/>
  <c r="G29" i="17"/>
  <c r="H29" i="17" s="1"/>
  <c r="G30" i="17"/>
  <c r="H30" i="17" s="1"/>
  <c r="G31" i="17"/>
  <c r="H31" i="17" s="1"/>
  <c r="G32" i="17"/>
  <c r="H32" i="17" s="1"/>
  <c r="G33" i="17"/>
  <c r="H33" i="17" s="1"/>
  <c r="G34" i="17"/>
  <c r="H34" i="17" s="1"/>
  <c r="G35" i="17"/>
  <c r="H35" i="17" s="1"/>
  <c r="G36" i="17"/>
  <c r="H36" i="17" s="1"/>
  <c r="G37" i="17"/>
  <c r="H37" i="17" s="1"/>
  <c r="G38" i="17"/>
  <c r="H38" i="17" s="1"/>
  <c r="G39" i="17"/>
  <c r="H39" i="17" s="1"/>
  <c r="G40" i="17"/>
  <c r="H40" i="17" s="1"/>
  <c r="G41" i="17"/>
  <c r="H41" i="17" s="1"/>
  <c r="G42" i="17"/>
  <c r="H42" i="17" s="1"/>
  <c r="G43" i="17"/>
  <c r="H43" i="17" s="1"/>
  <c r="G44" i="17"/>
  <c r="H44" i="17" s="1"/>
  <c r="G45" i="17"/>
  <c r="H45" i="17" s="1"/>
  <c r="G46" i="17"/>
  <c r="H46" i="17" s="1"/>
  <c r="G47" i="17"/>
  <c r="H47" i="17" s="1"/>
  <c r="G48" i="17"/>
  <c r="H48" i="17" s="1"/>
  <c r="G49" i="17"/>
  <c r="H49" i="17" s="1"/>
  <c r="G50" i="17"/>
  <c r="H50" i="17" s="1"/>
  <c r="B10" i="1"/>
  <c r="M25" i="10" l="1"/>
  <c r="G20" i="15" l="1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19" i="15"/>
  <c r="G19" i="21" l="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B15" i="21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C14" i="20"/>
  <c r="B14" i="20"/>
  <c r="D14" i="20" l="1"/>
  <c r="B16" i="21" l="1"/>
  <c r="H19" i="21"/>
  <c r="B15" i="15"/>
  <c r="D31" i="39" s="1"/>
  <c r="B15" i="9"/>
  <c r="C15" i="9"/>
  <c r="D16" i="9"/>
  <c r="D15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H19" i="15" l="1"/>
  <c r="B16" i="15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B15" i="37"/>
  <c r="D28" i="39" s="1"/>
  <c r="D48" i="35" l="1"/>
  <c r="D47" i="35"/>
  <c r="G49" i="36" s="1"/>
  <c r="D46" i="35"/>
  <c r="D45" i="35"/>
  <c r="G47" i="36" s="1"/>
  <c r="D44" i="35"/>
  <c r="D43" i="35"/>
  <c r="G45" i="36" s="1"/>
  <c r="D42" i="35"/>
  <c r="D41" i="35"/>
  <c r="G43" i="36" s="1"/>
  <c r="D40" i="35"/>
  <c r="D39" i="35"/>
  <c r="G41" i="36" s="1"/>
  <c r="D38" i="35"/>
  <c r="D37" i="35"/>
  <c r="G39" i="36" s="1"/>
  <c r="D36" i="35"/>
  <c r="D35" i="35"/>
  <c r="G37" i="36" s="1"/>
  <c r="D34" i="35"/>
  <c r="D33" i="35"/>
  <c r="G35" i="36" s="1"/>
  <c r="D32" i="35"/>
  <c r="D31" i="35"/>
  <c r="G33" i="36" s="1"/>
  <c r="D30" i="35"/>
  <c r="D29" i="35"/>
  <c r="G31" i="36" s="1"/>
  <c r="D28" i="35"/>
  <c r="D27" i="35"/>
  <c r="G29" i="36" s="1"/>
  <c r="D26" i="35"/>
  <c r="D25" i="35"/>
  <c r="G27" i="36" s="1"/>
  <c r="D24" i="35"/>
  <c r="D23" i="35"/>
  <c r="G25" i="36" s="1"/>
  <c r="D22" i="35"/>
  <c r="D21" i="35"/>
  <c r="G23" i="36" s="1"/>
  <c r="D20" i="35"/>
  <c r="D19" i="35"/>
  <c r="G21" i="36" s="1"/>
  <c r="D18" i="35"/>
  <c r="D17" i="35"/>
  <c r="G19" i="36" s="1"/>
  <c r="G20" i="36"/>
  <c r="G22" i="36"/>
  <c r="G24" i="36"/>
  <c r="G26" i="36"/>
  <c r="G28" i="36"/>
  <c r="G30" i="36"/>
  <c r="G32" i="36"/>
  <c r="G34" i="36"/>
  <c r="G36" i="36"/>
  <c r="G38" i="36"/>
  <c r="G40" i="36"/>
  <c r="G42" i="36"/>
  <c r="G44" i="36"/>
  <c r="G46" i="36"/>
  <c r="G48" i="36"/>
  <c r="G50" i="36"/>
  <c r="B16" i="35"/>
  <c r="C16" i="35"/>
  <c r="D16" i="35" l="1"/>
  <c r="H23" i="14" l="1"/>
  <c r="H25" i="14"/>
  <c r="H27" i="14"/>
  <c r="H29" i="14"/>
  <c r="H31" i="14"/>
  <c r="H33" i="14"/>
  <c r="H35" i="14"/>
  <c r="H37" i="14"/>
  <c r="H39" i="14"/>
  <c r="H41" i="14"/>
  <c r="H43" i="14"/>
  <c r="H45" i="14"/>
  <c r="H47" i="14"/>
  <c r="H49" i="14"/>
  <c r="H51" i="14"/>
  <c r="H53" i="14"/>
  <c r="G19" i="4"/>
  <c r="H22" i="14" s="1"/>
  <c r="E51" i="4"/>
  <c r="G51" i="4" s="1"/>
  <c r="D19" i="4"/>
  <c r="G22" i="14" s="1"/>
  <c r="F51" i="4"/>
  <c r="C51" i="4"/>
  <c r="B51" i="4"/>
  <c r="D51" i="4" s="1"/>
  <c r="G50" i="4"/>
  <c r="D50" i="4"/>
  <c r="G53" i="14" s="1"/>
  <c r="G49" i="4"/>
  <c r="H52" i="14" s="1"/>
  <c r="D49" i="4"/>
  <c r="G52" i="14" s="1"/>
  <c r="G48" i="4"/>
  <c r="D48" i="4"/>
  <c r="G51" i="14" s="1"/>
  <c r="G47" i="4"/>
  <c r="H50" i="14" s="1"/>
  <c r="D47" i="4"/>
  <c r="G50" i="14" s="1"/>
  <c r="G46" i="4"/>
  <c r="D46" i="4"/>
  <c r="G49" i="14" s="1"/>
  <c r="G45" i="4"/>
  <c r="H48" i="14" s="1"/>
  <c r="D45" i="4"/>
  <c r="G48" i="14" s="1"/>
  <c r="G44" i="4"/>
  <c r="D44" i="4"/>
  <c r="G47" i="14" s="1"/>
  <c r="G43" i="4"/>
  <c r="H46" i="14" s="1"/>
  <c r="D43" i="4"/>
  <c r="G46" i="14" s="1"/>
  <c r="G42" i="4"/>
  <c r="D42" i="4"/>
  <c r="G45" i="14" s="1"/>
  <c r="G41" i="4"/>
  <c r="H44" i="14" s="1"/>
  <c r="D41" i="4"/>
  <c r="G44" i="14" s="1"/>
  <c r="G40" i="4"/>
  <c r="D40" i="4"/>
  <c r="G43" i="14" s="1"/>
  <c r="G39" i="4"/>
  <c r="H42" i="14" s="1"/>
  <c r="D39" i="4"/>
  <c r="G42" i="14" s="1"/>
  <c r="G38" i="4"/>
  <c r="D38" i="4"/>
  <c r="G41" i="14" s="1"/>
  <c r="G37" i="4"/>
  <c r="H40" i="14" s="1"/>
  <c r="D37" i="4"/>
  <c r="G40" i="14" s="1"/>
  <c r="G36" i="4"/>
  <c r="D36" i="4"/>
  <c r="G39" i="14" s="1"/>
  <c r="G35" i="4"/>
  <c r="H38" i="14" s="1"/>
  <c r="D35" i="4"/>
  <c r="G38" i="14" s="1"/>
  <c r="G34" i="4"/>
  <c r="D34" i="4"/>
  <c r="G37" i="14" s="1"/>
  <c r="G33" i="4"/>
  <c r="H36" i="14" s="1"/>
  <c r="D33" i="4"/>
  <c r="G36" i="14" s="1"/>
  <c r="G32" i="4"/>
  <c r="D32" i="4"/>
  <c r="G35" i="14" s="1"/>
  <c r="G31" i="4"/>
  <c r="H34" i="14" s="1"/>
  <c r="D31" i="4"/>
  <c r="G34" i="14" s="1"/>
  <c r="G30" i="4"/>
  <c r="D30" i="4"/>
  <c r="G33" i="14" s="1"/>
  <c r="G29" i="4"/>
  <c r="H32" i="14" s="1"/>
  <c r="D29" i="4"/>
  <c r="G32" i="14" s="1"/>
  <c r="G28" i="4"/>
  <c r="D28" i="4"/>
  <c r="G31" i="14" s="1"/>
  <c r="G27" i="4"/>
  <c r="H30" i="14" s="1"/>
  <c r="D27" i="4"/>
  <c r="G30" i="14" s="1"/>
  <c r="G26" i="4"/>
  <c r="D26" i="4"/>
  <c r="G29" i="14" s="1"/>
  <c r="G25" i="4"/>
  <c r="H28" i="14" s="1"/>
  <c r="D25" i="4"/>
  <c r="G28" i="14" s="1"/>
  <c r="G24" i="4"/>
  <c r="D24" i="4"/>
  <c r="G27" i="14" s="1"/>
  <c r="G23" i="4"/>
  <c r="H26" i="14" s="1"/>
  <c r="D23" i="4"/>
  <c r="G26" i="14" s="1"/>
  <c r="G22" i="4"/>
  <c r="D22" i="4"/>
  <c r="G25" i="14" s="1"/>
  <c r="G21" i="4"/>
  <c r="H24" i="14" s="1"/>
  <c r="D21" i="4"/>
  <c r="G24" i="14" s="1"/>
  <c r="G20" i="4"/>
  <c r="D20" i="4"/>
  <c r="G23" i="14" s="1"/>
  <c r="G19" i="33" l="1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B15" i="33"/>
  <c r="D22" i="39" s="1"/>
  <c r="D15" i="49"/>
  <c r="B47" i="49"/>
  <c r="B46" i="49"/>
  <c r="B45" i="49"/>
  <c r="B44" i="49"/>
  <c r="B43" i="49"/>
  <c r="B42" i="49"/>
  <c r="B41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N15" i="49"/>
  <c r="M15" i="49"/>
  <c r="L15" i="49"/>
  <c r="K15" i="49"/>
  <c r="J15" i="49"/>
  <c r="I15" i="49"/>
  <c r="H15" i="49"/>
  <c r="G15" i="49"/>
  <c r="F15" i="49"/>
  <c r="E15" i="49"/>
  <c r="B15" i="49" s="1"/>
  <c r="B9" i="49" s="1"/>
  <c r="C15" i="49"/>
  <c r="D17" i="8" l="1"/>
  <c r="G19" i="13" s="1"/>
  <c r="H19" i="13" s="1"/>
  <c r="D18" i="8"/>
  <c r="G20" i="13" s="1"/>
  <c r="H20" i="13" s="1"/>
  <c r="D19" i="8"/>
  <c r="G21" i="13" s="1"/>
  <c r="H21" i="13" s="1"/>
  <c r="D20" i="8"/>
  <c r="G22" i="13" s="1"/>
  <c r="H22" i="13" s="1"/>
  <c r="D21" i="8"/>
  <c r="G23" i="13" s="1"/>
  <c r="H23" i="13" s="1"/>
  <c r="D22" i="8"/>
  <c r="G24" i="13" s="1"/>
  <c r="H24" i="13" s="1"/>
  <c r="D23" i="8"/>
  <c r="G25" i="13" s="1"/>
  <c r="H25" i="13" s="1"/>
  <c r="D24" i="8"/>
  <c r="G26" i="13" s="1"/>
  <c r="H26" i="13" s="1"/>
  <c r="D25" i="8"/>
  <c r="G27" i="13" s="1"/>
  <c r="H27" i="13" s="1"/>
  <c r="D26" i="8"/>
  <c r="G28" i="13" s="1"/>
  <c r="H28" i="13" s="1"/>
  <c r="D27" i="8"/>
  <c r="G29" i="13" s="1"/>
  <c r="H29" i="13" s="1"/>
  <c r="D28" i="8"/>
  <c r="G30" i="13" s="1"/>
  <c r="H30" i="13" s="1"/>
  <c r="D29" i="8"/>
  <c r="G31" i="13" s="1"/>
  <c r="H31" i="13" s="1"/>
  <c r="D30" i="8"/>
  <c r="G32" i="13" s="1"/>
  <c r="H32" i="13" s="1"/>
  <c r="D31" i="8"/>
  <c r="G33" i="13" s="1"/>
  <c r="H33" i="13" s="1"/>
  <c r="D32" i="8"/>
  <c r="G34" i="13" s="1"/>
  <c r="H34" i="13" s="1"/>
  <c r="D33" i="8"/>
  <c r="G35" i="13" s="1"/>
  <c r="H35" i="13" s="1"/>
  <c r="D34" i="8"/>
  <c r="G36" i="13" s="1"/>
  <c r="H36" i="13" s="1"/>
  <c r="D35" i="8"/>
  <c r="G37" i="13" s="1"/>
  <c r="H37" i="13" s="1"/>
  <c r="D36" i="8"/>
  <c r="G38" i="13" s="1"/>
  <c r="H38" i="13" s="1"/>
  <c r="D37" i="8"/>
  <c r="G39" i="13" s="1"/>
  <c r="H39" i="13" s="1"/>
  <c r="D38" i="8"/>
  <c r="G40" i="13" s="1"/>
  <c r="H40" i="13" s="1"/>
  <c r="D39" i="8"/>
  <c r="G41" i="13" s="1"/>
  <c r="H41" i="13" s="1"/>
  <c r="D40" i="8"/>
  <c r="G42" i="13" s="1"/>
  <c r="H42" i="13" s="1"/>
  <c r="D41" i="8"/>
  <c r="G43" i="13" s="1"/>
  <c r="H43" i="13" s="1"/>
  <c r="D42" i="8"/>
  <c r="G44" i="13" s="1"/>
  <c r="H44" i="13" s="1"/>
  <c r="D43" i="8"/>
  <c r="G45" i="13" s="1"/>
  <c r="H45" i="13" s="1"/>
  <c r="D44" i="8"/>
  <c r="G46" i="13" s="1"/>
  <c r="H46" i="13" s="1"/>
  <c r="D45" i="8"/>
  <c r="G47" i="13" s="1"/>
  <c r="H47" i="13" s="1"/>
  <c r="D46" i="8"/>
  <c r="G48" i="13" s="1"/>
  <c r="H48" i="13" s="1"/>
  <c r="D47" i="8"/>
  <c r="G49" i="13" s="1"/>
  <c r="H49" i="13" s="1"/>
  <c r="D48" i="8"/>
  <c r="G50" i="13" s="1"/>
  <c r="H50" i="13" s="1"/>
  <c r="G19" i="24" l="1"/>
  <c r="H19" i="24" s="1"/>
  <c r="G20" i="24"/>
  <c r="H20" i="24" s="1"/>
  <c r="G21" i="24"/>
  <c r="H21" i="24" s="1"/>
  <c r="G22" i="24"/>
  <c r="H22" i="24" s="1"/>
  <c r="G23" i="24"/>
  <c r="H23" i="24" s="1"/>
  <c r="G24" i="24"/>
  <c r="H24" i="24" s="1"/>
  <c r="G25" i="24"/>
  <c r="H25" i="24" s="1"/>
  <c r="G26" i="24"/>
  <c r="H26" i="24" s="1"/>
  <c r="G27" i="24"/>
  <c r="H27" i="24" s="1"/>
  <c r="G28" i="24"/>
  <c r="H28" i="24" s="1"/>
  <c r="G29" i="24"/>
  <c r="H29" i="24" s="1"/>
  <c r="G30" i="24"/>
  <c r="H30" i="24" s="1"/>
  <c r="G31" i="24"/>
  <c r="H31" i="24" s="1"/>
  <c r="G32" i="24"/>
  <c r="H32" i="24" s="1"/>
  <c r="G33" i="24"/>
  <c r="H33" i="24" s="1"/>
  <c r="G34" i="24"/>
  <c r="H34" i="24" s="1"/>
  <c r="G35" i="24"/>
  <c r="H35" i="24" s="1"/>
  <c r="G36" i="24"/>
  <c r="H36" i="24" s="1"/>
  <c r="G37" i="24"/>
  <c r="H37" i="24" s="1"/>
  <c r="G38" i="24"/>
  <c r="H38" i="24" s="1"/>
  <c r="G39" i="24"/>
  <c r="H39" i="24" s="1"/>
  <c r="G40" i="24"/>
  <c r="H40" i="24" s="1"/>
  <c r="G41" i="24"/>
  <c r="H41" i="24" s="1"/>
  <c r="G42" i="24"/>
  <c r="H42" i="24" s="1"/>
  <c r="G43" i="24"/>
  <c r="H43" i="24" s="1"/>
  <c r="G44" i="24"/>
  <c r="H44" i="24" s="1"/>
  <c r="G45" i="24"/>
  <c r="H45" i="24" s="1"/>
  <c r="G46" i="24"/>
  <c r="H46" i="24" s="1"/>
  <c r="G47" i="24"/>
  <c r="H47" i="24" s="1"/>
  <c r="G48" i="24"/>
  <c r="H48" i="24" s="1"/>
  <c r="G49" i="24"/>
  <c r="H49" i="24" s="1"/>
  <c r="G50" i="24"/>
  <c r="H50" i="24" s="1"/>
  <c r="D16" i="23"/>
  <c r="B16" i="23" s="1"/>
  <c r="D47" i="23"/>
  <c r="B47" i="23" s="1"/>
  <c r="D46" i="23"/>
  <c r="B46" i="23" s="1"/>
  <c r="D45" i="23"/>
  <c r="B45" i="23" s="1"/>
  <c r="D44" i="23"/>
  <c r="B44" i="23" s="1"/>
  <c r="D43" i="23"/>
  <c r="B43" i="23" s="1"/>
  <c r="D42" i="23"/>
  <c r="B42" i="23" s="1"/>
  <c r="D41" i="23"/>
  <c r="B41" i="23" s="1"/>
  <c r="D40" i="23"/>
  <c r="B40" i="23" s="1"/>
  <c r="D39" i="23"/>
  <c r="B39" i="23" s="1"/>
  <c r="D38" i="23"/>
  <c r="B38" i="23" s="1"/>
  <c r="D37" i="23"/>
  <c r="B37" i="23" s="1"/>
  <c r="D36" i="23"/>
  <c r="B36" i="23" s="1"/>
  <c r="D35" i="23"/>
  <c r="B35" i="23" s="1"/>
  <c r="D34" i="23"/>
  <c r="B34" i="23" s="1"/>
  <c r="D33" i="23"/>
  <c r="B33" i="23" s="1"/>
  <c r="D32" i="23"/>
  <c r="B32" i="23" s="1"/>
  <c r="D31" i="23"/>
  <c r="B31" i="23" s="1"/>
  <c r="D30" i="23"/>
  <c r="B30" i="23" s="1"/>
  <c r="D29" i="23"/>
  <c r="B29" i="23" s="1"/>
  <c r="D28" i="23"/>
  <c r="B28" i="23" s="1"/>
  <c r="D27" i="23"/>
  <c r="B27" i="23" s="1"/>
  <c r="D26" i="23"/>
  <c r="B26" i="23" s="1"/>
  <c r="D25" i="23"/>
  <c r="B25" i="23" s="1"/>
  <c r="D24" i="23"/>
  <c r="B24" i="23" s="1"/>
  <c r="D23" i="23"/>
  <c r="B23" i="23" s="1"/>
  <c r="D22" i="23"/>
  <c r="B22" i="23" s="1"/>
  <c r="D21" i="23"/>
  <c r="B21" i="23" s="1"/>
  <c r="D20" i="23"/>
  <c r="B20" i="23" s="1"/>
  <c r="D19" i="23"/>
  <c r="B19" i="23" s="1"/>
  <c r="D18" i="23"/>
  <c r="B18" i="23" s="1"/>
  <c r="D17" i="23"/>
  <c r="B17" i="23" s="1"/>
  <c r="K15" i="23"/>
  <c r="J15" i="23"/>
  <c r="I15" i="23"/>
  <c r="H15" i="23"/>
  <c r="G15" i="23"/>
  <c r="F15" i="23"/>
  <c r="E15" i="23"/>
  <c r="C15" i="23"/>
  <c r="D15" i="23" l="1"/>
  <c r="B15" i="23" s="1"/>
  <c r="B15" i="24" s="1"/>
  <c r="B16" i="24" s="1"/>
  <c r="D14" i="39" l="1"/>
  <c r="G19" i="12"/>
  <c r="M19" i="12" s="1"/>
  <c r="G20" i="12"/>
  <c r="M20" i="12" s="1"/>
  <c r="G21" i="12"/>
  <c r="M21" i="12" s="1"/>
  <c r="G22" i="12"/>
  <c r="M22" i="12" s="1"/>
  <c r="G23" i="12"/>
  <c r="M23" i="12" s="1"/>
  <c r="G24" i="12"/>
  <c r="M24" i="12" s="1"/>
  <c r="G25" i="12"/>
  <c r="M25" i="12" s="1"/>
  <c r="G26" i="12"/>
  <c r="M26" i="12" s="1"/>
  <c r="G27" i="12"/>
  <c r="M27" i="12" s="1"/>
  <c r="G28" i="12"/>
  <c r="M28" i="12" s="1"/>
  <c r="G29" i="12"/>
  <c r="G30" i="12"/>
  <c r="M30" i="12" s="1"/>
  <c r="G31" i="12"/>
  <c r="M31" i="12" s="1"/>
  <c r="G32" i="12"/>
  <c r="M32" i="12" s="1"/>
  <c r="G33" i="12"/>
  <c r="M33" i="12" s="1"/>
  <c r="G34" i="12"/>
  <c r="M34" i="12" s="1"/>
  <c r="G35" i="12"/>
  <c r="G36" i="12"/>
  <c r="M36" i="12" s="1"/>
  <c r="G37" i="12"/>
  <c r="M37" i="12" s="1"/>
  <c r="G38" i="12"/>
  <c r="G39" i="12"/>
  <c r="G40" i="12"/>
  <c r="M40" i="12" s="1"/>
  <c r="G41" i="12"/>
  <c r="G42" i="12"/>
  <c r="M42" i="12" s="1"/>
  <c r="G43" i="12"/>
  <c r="M43" i="12" s="1"/>
  <c r="G44" i="12"/>
  <c r="M44" i="12" s="1"/>
  <c r="G45" i="12"/>
  <c r="G46" i="12"/>
  <c r="M46" i="12" s="1"/>
  <c r="G47" i="12"/>
  <c r="G48" i="12"/>
  <c r="G49" i="12"/>
  <c r="G50" i="12"/>
  <c r="B15" i="12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L16" i="12" l="1"/>
  <c r="D16" i="39"/>
  <c r="B16" i="12"/>
  <c r="K22" i="12"/>
  <c r="M49" i="12"/>
  <c r="K45" i="12"/>
  <c r="M47" i="12"/>
  <c r="K35" i="12"/>
  <c r="M45" i="12"/>
  <c r="K34" i="12"/>
  <c r="M41" i="12"/>
  <c r="K29" i="12"/>
  <c r="M39" i="12"/>
  <c r="K21" i="12"/>
  <c r="M35" i="12"/>
  <c r="K27" i="12"/>
  <c r="M29" i="12"/>
  <c r="K42" i="12"/>
  <c r="M50" i="12"/>
  <c r="K28" i="12"/>
  <c r="M48" i="12"/>
  <c r="K32" i="12"/>
  <c r="M38" i="12"/>
  <c r="K43" i="12"/>
  <c r="K41" i="12"/>
  <c r="K33" i="12"/>
  <c r="K25" i="12"/>
  <c r="K19" i="12"/>
  <c r="K47" i="12"/>
  <c r="K44" i="12"/>
  <c r="K31" i="12"/>
  <c r="K23" i="12"/>
  <c r="K40" i="12"/>
  <c r="K30" i="12"/>
  <c r="K36" i="12"/>
  <c r="K46" i="12"/>
  <c r="K26" i="12"/>
  <c r="K50" i="12"/>
  <c r="K38" i="12"/>
  <c r="K24" i="12"/>
  <c r="K37" i="12"/>
  <c r="K49" i="12"/>
  <c r="K48" i="12"/>
  <c r="K20" i="12"/>
  <c r="L20" i="12" s="1"/>
  <c r="K39" i="12"/>
  <c r="G19" i="11"/>
  <c r="E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18" i="6"/>
  <c r="L49" i="12" l="1"/>
  <c r="L24" i="12"/>
  <c r="L50" i="12"/>
  <c r="L46" i="12"/>
  <c r="L30" i="12"/>
  <c r="L23" i="12"/>
  <c r="L44" i="12"/>
  <c r="L19" i="12"/>
  <c r="L33" i="12"/>
  <c r="L43" i="12"/>
  <c r="L32" i="12"/>
  <c r="L28" i="12"/>
  <c r="L42" i="12"/>
  <c r="L27" i="12"/>
  <c r="L21" i="12"/>
  <c r="L29" i="12"/>
  <c r="L34" i="12"/>
  <c r="L35" i="12"/>
  <c r="L45" i="12"/>
  <c r="L22" i="12"/>
  <c r="L39" i="12"/>
  <c r="L48" i="12"/>
  <c r="L37" i="12"/>
  <c r="L38" i="12"/>
  <c r="L26" i="12"/>
  <c r="L36" i="12"/>
  <c r="L40" i="12"/>
  <c r="L31" i="12"/>
  <c r="L47" i="12"/>
  <c r="L25" i="12"/>
  <c r="L41" i="12"/>
  <c r="H19" i="11"/>
  <c r="J19" i="11"/>
  <c r="I19" i="11"/>
  <c r="E40" i="16"/>
  <c r="E41" i="16"/>
  <c r="E42" i="16"/>
  <c r="E43" i="16"/>
  <c r="E44" i="16"/>
  <c r="E45" i="16"/>
  <c r="E46" i="16"/>
  <c r="E47" i="16"/>
  <c r="E48" i="16"/>
  <c r="K19" i="11" l="1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9" i="16"/>
  <c r="E50" i="16"/>
  <c r="E17" i="16"/>
  <c r="H19" i="12" l="1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20" i="15" l="1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B16" i="37"/>
  <c r="H19" i="37"/>
  <c r="H36" i="18"/>
  <c r="H45" i="18"/>
  <c r="H34" i="18"/>
  <c r="H28" i="18"/>
  <c r="H38" i="18"/>
  <c r="H32" i="18"/>
  <c r="H40" i="18"/>
  <c r="H24" i="18"/>
  <c r="H20" i="18"/>
  <c r="H31" i="18"/>
  <c r="H33" i="18"/>
  <c r="H27" i="18"/>
  <c r="H30" i="18"/>
  <c r="H35" i="18"/>
  <c r="H21" i="18"/>
  <c r="H42" i="18"/>
  <c r="H29" i="18"/>
  <c r="H25" i="18"/>
  <c r="H44" i="18"/>
  <c r="H37" i="18"/>
  <c r="H23" i="18"/>
  <c r="H43" i="18"/>
  <c r="H47" i="18"/>
  <c r="H22" i="18"/>
  <c r="H26" i="18"/>
  <c r="H41" i="18"/>
  <c r="H48" i="18"/>
  <c r="H46" i="18"/>
  <c r="H39" i="37"/>
  <c r="H37" i="37"/>
  <c r="H40" i="37"/>
  <c r="H47" i="37"/>
  <c r="H21" i="37"/>
  <c r="H35" i="37"/>
  <c r="H50" i="37"/>
  <c r="H26" i="37"/>
  <c r="H28" i="37"/>
  <c r="H42" i="37"/>
  <c r="H44" i="37"/>
  <c r="H32" i="37"/>
  <c r="H41" i="37"/>
  <c r="H29" i="37"/>
  <c r="H33" i="37"/>
  <c r="H49" i="37"/>
  <c r="H27" i="37"/>
  <c r="H20" i="37"/>
  <c r="H30" i="37"/>
  <c r="H45" i="37"/>
  <c r="H23" i="37"/>
  <c r="H24" i="37"/>
  <c r="H46" i="37"/>
  <c r="H25" i="37"/>
  <c r="H48" i="37"/>
  <c r="H34" i="37"/>
  <c r="H38" i="37"/>
  <c r="H36" i="37"/>
  <c r="H31" i="37"/>
  <c r="H43" i="37"/>
  <c r="H22" i="37"/>
  <c r="F17" i="19" l="1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16" i="19" l="1"/>
  <c r="E19" i="6" l="1"/>
  <c r="G20" i="11" s="1"/>
  <c r="E20" i="6"/>
  <c r="G21" i="11" s="1"/>
  <c r="E21" i="6"/>
  <c r="G22" i="11" s="1"/>
  <c r="E22" i="6"/>
  <c r="G23" i="11" s="1"/>
  <c r="E23" i="6"/>
  <c r="G24" i="11" s="1"/>
  <c r="E24" i="6"/>
  <c r="G25" i="11" s="1"/>
  <c r="E25" i="6"/>
  <c r="G26" i="11" s="1"/>
  <c r="E26" i="6"/>
  <c r="G27" i="11" s="1"/>
  <c r="E27" i="6"/>
  <c r="G28" i="11" s="1"/>
  <c r="E28" i="6"/>
  <c r="G29" i="11" s="1"/>
  <c r="E29" i="6"/>
  <c r="G30" i="11" s="1"/>
  <c r="E30" i="6"/>
  <c r="G31" i="11" s="1"/>
  <c r="E31" i="6"/>
  <c r="G32" i="11" s="1"/>
  <c r="E32" i="6"/>
  <c r="G33" i="11" s="1"/>
  <c r="E33" i="6"/>
  <c r="G34" i="11" s="1"/>
  <c r="E34" i="6"/>
  <c r="G35" i="11" s="1"/>
  <c r="E35" i="6"/>
  <c r="G36" i="11" s="1"/>
  <c r="E36" i="6"/>
  <c r="G37" i="11" s="1"/>
  <c r="E37" i="6"/>
  <c r="G38" i="11" s="1"/>
  <c r="E38" i="6"/>
  <c r="G39" i="11" s="1"/>
  <c r="E39" i="6"/>
  <c r="G40" i="11" s="1"/>
  <c r="E40" i="6"/>
  <c r="G41" i="11" s="1"/>
  <c r="E41" i="6"/>
  <c r="G42" i="11" s="1"/>
  <c r="E42" i="6"/>
  <c r="G43" i="11" s="1"/>
  <c r="E43" i="6"/>
  <c r="G44" i="11" s="1"/>
  <c r="E44" i="6"/>
  <c r="G45" i="11" s="1"/>
  <c r="E45" i="6"/>
  <c r="G46" i="11" s="1"/>
  <c r="E46" i="6"/>
  <c r="G47" i="11" s="1"/>
  <c r="E47" i="6"/>
  <c r="G48" i="11" s="1"/>
  <c r="E48" i="6"/>
  <c r="G49" i="11" s="1"/>
  <c r="E49" i="6"/>
  <c r="G50" i="11" s="1"/>
  <c r="C17" i="6"/>
  <c r="B17" i="6"/>
  <c r="H49" i="11" l="1"/>
  <c r="I49" i="11"/>
  <c r="K49" i="11" s="1"/>
  <c r="J49" i="11"/>
  <c r="J47" i="11"/>
  <c r="H47" i="11"/>
  <c r="I47" i="11"/>
  <c r="K47" i="11" s="1"/>
  <c r="H45" i="11"/>
  <c r="I45" i="11"/>
  <c r="K45" i="11" s="1"/>
  <c r="J45" i="11"/>
  <c r="J43" i="11"/>
  <c r="H43" i="11"/>
  <c r="I43" i="11"/>
  <c r="K43" i="11" s="1"/>
  <c r="H41" i="11"/>
  <c r="I41" i="11"/>
  <c r="K41" i="11" s="1"/>
  <c r="J41" i="11"/>
  <c r="J39" i="11"/>
  <c r="H39" i="11"/>
  <c r="I39" i="11"/>
  <c r="K39" i="11" s="1"/>
  <c r="H37" i="11"/>
  <c r="I37" i="11"/>
  <c r="K37" i="11" s="1"/>
  <c r="J37" i="11"/>
  <c r="J35" i="11"/>
  <c r="H35" i="11"/>
  <c r="I35" i="11"/>
  <c r="K35" i="11" s="1"/>
  <c r="H33" i="11"/>
  <c r="I33" i="11"/>
  <c r="K33" i="11" s="1"/>
  <c r="J33" i="11"/>
  <c r="J31" i="11"/>
  <c r="H31" i="11"/>
  <c r="I31" i="11"/>
  <c r="K31" i="11" s="1"/>
  <c r="H29" i="11"/>
  <c r="I29" i="11"/>
  <c r="K29" i="11" s="1"/>
  <c r="J29" i="11"/>
  <c r="J27" i="11"/>
  <c r="H27" i="11"/>
  <c r="I27" i="11"/>
  <c r="K27" i="11" s="1"/>
  <c r="H25" i="11"/>
  <c r="I25" i="11"/>
  <c r="K25" i="11" s="1"/>
  <c r="J25" i="11"/>
  <c r="J23" i="11"/>
  <c r="H23" i="11"/>
  <c r="I23" i="11"/>
  <c r="K23" i="11" s="1"/>
  <c r="H21" i="11"/>
  <c r="I21" i="11"/>
  <c r="K21" i="11" s="1"/>
  <c r="J21" i="11"/>
  <c r="H50" i="11"/>
  <c r="J50" i="11"/>
  <c r="I50" i="11"/>
  <c r="K50" i="11" s="1"/>
  <c r="I48" i="11"/>
  <c r="H48" i="11"/>
  <c r="J48" i="11"/>
  <c r="H46" i="11"/>
  <c r="J46" i="11"/>
  <c r="I46" i="11"/>
  <c r="K46" i="11" s="1"/>
  <c r="I44" i="11"/>
  <c r="H44" i="11"/>
  <c r="J44" i="11"/>
  <c r="H42" i="11"/>
  <c r="J42" i="11"/>
  <c r="I42" i="11"/>
  <c r="K42" i="11" s="1"/>
  <c r="I40" i="11"/>
  <c r="H40" i="11"/>
  <c r="J40" i="11"/>
  <c r="H38" i="11"/>
  <c r="J38" i="11"/>
  <c r="I38" i="11"/>
  <c r="K38" i="11" s="1"/>
  <c r="I36" i="11"/>
  <c r="H36" i="11"/>
  <c r="J36" i="11"/>
  <c r="K36" i="11" s="1"/>
  <c r="H34" i="11"/>
  <c r="J34" i="11"/>
  <c r="I34" i="11"/>
  <c r="K34" i="11" s="1"/>
  <c r="I32" i="11"/>
  <c r="H32" i="11"/>
  <c r="J32" i="11"/>
  <c r="H30" i="11"/>
  <c r="J30" i="11"/>
  <c r="I30" i="11"/>
  <c r="K30" i="11" s="1"/>
  <c r="I28" i="11"/>
  <c r="H28" i="11"/>
  <c r="J28" i="11"/>
  <c r="H26" i="11"/>
  <c r="J26" i="11"/>
  <c r="I26" i="11"/>
  <c r="K26" i="11" s="1"/>
  <c r="I24" i="11"/>
  <c r="H24" i="11"/>
  <c r="J24" i="11"/>
  <c r="H22" i="11"/>
  <c r="J22" i="11"/>
  <c r="I22" i="11"/>
  <c r="K22" i="11" s="1"/>
  <c r="I20" i="11"/>
  <c r="H20" i="11"/>
  <c r="J20" i="11"/>
  <c r="K20" i="11" s="1"/>
  <c r="E17" i="6"/>
  <c r="L17" i="6" s="1"/>
  <c r="E50" i="6"/>
  <c r="G51" i="11" s="1"/>
  <c r="J51" i="11" l="1"/>
  <c r="H51" i="11"/>
  <c r="I51" i="11"/>
  <c r="K51" i="11" s="1"/>
  <c r="K24" i="11"/>
  <c r="K28" i="11"/>
  <c r="K32" i="11"/>
  <c r="K40" i="11"/>
  <c r="K44" i="11"/>
  <c r="K48" i="11"/>
  <c r="E15" i="19" l="1"/>
  <c r="G15" i="19" s="1"/>
  <c r="N20" i="33" l="1"/>
  <c r="N21" i="33"/>
  <c r="N22" i="33"/>
  <c r="N23" i="33"/>
  <c r="N24" i="33"/>
  <c r="N25" i="33"/>
  <c r="N26" i="33"/>
  <c r="N27" i="33"/>
  <c r="N28" i="33"/>
  <c r="N29" i="33"/>
  <c r="N30" i="33"/>
  <c r="N31" i="33"/>
  <c r="N32" i="33"/>
  <c r="N33" i="33"/>
  <c r="N34" i="33"/>
  <c r="N35" i="33"/>
  <c r="N36" i="33"/>
  <c r="N37" i="33"/>
  <c r="N38" i="33"/>
  <c r="N39" i="33"/>
  <c r="N40" i="33"/>
  <c r="N41" i="33"/>
  <c r="N42" i="33"/>
  <c r="N43" i="33"/>
  <c r="N44" i="33"/>
  <c r="N45" i="33"/>
  <c r="N46" i="33"/>
  <c r="N47" i="33"/>
  <c r="N48" i="33"/>
  <c r="N49" i="33"/>
  <c r="N50" i="33"/>
  <c r="N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19" i="33"/>
  <c r="H20" i="33" l="1"/>
  <c r="H21" i="33"/>
  <c r="H22" i="33"/>
  <c r="H25" i="33"/>
  <c r="H26" i="33"/>
  <c r="H23" i="33"/>
  <c r="H24" i="33"/>
  <c r="H27" i="33"/>
  <c r="H28" i="33"/>
  <c r="H29" i="33"/>
  <c r="H30" i="33"/>
  <c r="H31" i="33"/>
  <c r="H32" i="33"/>
  <c r="H33" i="33"/>
  <c r="H34" i="33"/>
  <c r="H35" i="33"/>
  <c r="H36" i="33"/>
  <c r="H37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19" i="33"/>
  <c r="B16" i="33" l="1"/>
  <c r="O14" i="16" l="1"/>
  <c r="D17" i="16" l="1"/>
  <c r="G19" i="10" s="1"/>
  <c r="H19" i="10" s="1"/>
  <c r="O30" i="16" l="1"/>
  <c r="O28" i="16"/>
  <c r="O26" i="16"/>
  <c r="O25" i="16"/>
  <c r="M18" i="16" l="1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B16" i="5" l="1"/>
  <c r="C16" i="5"/>
  <c r="J18" i="5" l="1"/>
  <c r="I18" i="5"/>
  <c r="D16" i="5"/>
  <c r="C16" i="16"/>
  <c r="O15" i="16" s="1"/>
  <c r="C15" i="38" l="1"/>
  <c r="B15" i="38" l="1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4" i="36"/>
  <c r="H23" i="36"/>
  <c r="H26" i="36"/>
  <c r="H25" i="36"/>
  <c r="H22" i="36"/>
  <c r="H21" i="36"/>
  <c r="H20" i="36"/>
  <c r="H19" i="36"/>
  <c r="D15" i="38" l="1"/>
  <c r="B9" i="38" s="1"/>
  <c r="D9" i="35" l="1"/>
  <c r="D10" i="35" s="1"/>
  <c r="B10" i="35"/>
  <c r="B15" i="36" s="1"/>
  <c r="B16" i="36" l="1"/>
  <c r="D26" i="39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B9" i="23" l="1"/>
  <c r="F15" i="19"/>
  <c r="I15" i="19" l="1"/>
  <c r="B9" i="19" l="1"/>
  <c r="D48" i="16"/>
  <c r="G50" i="10" s="1"/>
  <c r="H50" i="10" s="1"/>
  <c r="D47" i="16"/>
  <c r="G49" i="10" s="1"/>
  <c r="H49" i="10" s="1"/>
  <c r="D46" i="16"/>
  <c r="G48" i="10" s="1"/>
  <c r="H48" i="10" s="1"/>
  <c r="D45" i="16"/>
  <c r="G47" i="10" s="1"/>
  <c r="H47" i="10" s="1"/>
  <c r="D44" i="16"/>
  <c r="G46" i="10" s="1"/>
  <c r="H46" i="10" s="1"/>
  <c r="D43" i="16"/>
  <c r="G45" i="10" s="1"/>
  <c r="H45" i="10" s="1"/>
  <c r="D42" i="16"/>
  <c r="G44" i="10" s="1"/>
  <c r="H44" i="10" s="1"/>
  <c r="D41" i="16"/>
  <c r="G43" i="10" s="1"/>
  <c r="H43" i="10" s="1"/>
  <c r="D40" i="16"/>
  <c r="G42" i="10" s="1"/>
  <c r="H42" i="10" s="1"/>
  <c r="D39" i="16"/>
  <c r="G41" i="10" s="1"/>
  <c r="H41" i="10" s="1"/>
  <c r="D38" i="16"/>
  <c r="G40" i="10" s="1"/>
  <c r="H40" i="10" s="1"/>
  <c r="D37" i="16"/>
  <c r="G39" i="10" s="1"/>
  <c r="H39" i="10" s="1"/>
  <c r="D36" i="16"/>
  <c r="G38" i="10" s="1"/>
  <c r="H38" i="10" s="1"/>
  <c r="D35" i="16"/>
  <c r="G37" i="10" s="1"/>
  <c r="H37" i="10" s="1"/>
  <c r="D34" i="16"/>
  <c r="G36" i="10" s="1"/>
  <c r="H36" i="10" s="1"/>
  <c r="D33" i="16"/>
  <c r="G35" i="10" s="1"/>
  <c r="H35" i="10" s="1"/>
  <c r="D32" i="16"/>
  <c r="G34" i="10" s="1"/>
  <c r="H34" i="10" s="1"/>
  <c r="D31" i="16"/>
  <c r="G33" i="10" s="1"/>
  <c r="H33" i="10" s="1"/>
  <c r="D30" i="16"/>
  <c r="G32" i="10" s="1"/>
  <c r="H32" i="10" s="1"/>
  <c r="D29" i="16"/>
  <c r="G31" i="10" s="1"/>
  <c r="H31" i="10" s="1"/>
  <c r="D28" i="16"/>
  <c r="G30" i="10" s="1"/>
  <c r="H30" i="10" s="1"/>
  <c r="D27" i="16"/>
  <c r="G29" i="10" s="1"/>
  <c r="H29" i="10" s="1"/>
  <c r="D26" i="16"/>
  <c r="G28" i="10" s="1"/>
  <c r="H28" i="10" s="1"/>
  <c r="D25" i="16"/>
  <c r="G27" i="10" s="1"/>
  <c r="H27" i="10" s="1"/>
  <c r="D24" i="16"/>
  <c r="G26" i="10" s="1"/>
  <c r="H26" i="10" s="1"/>
  <c r="D23" i="16"/>
  <c r="G25" i="10" s="1"/>
  <c r="H25" i="10" s="1"/>
  <c r="D22" i="16"/>
  <c r="G24" i="10" s="1"/>
  <c r="H24" i="10" s="1"/>
  <c r="D21" i="16"/>
  <c r="G23" i="10" s="1"/>
  <c r="H23" i="10" s="1"/>
  <c r="D20" i="16"/>
  <c r="G22" i="10" s="1"/>
  <c r="H22" i="10" s="1"/>
  <c r="D19" i="16"/>
  <c r="G21" i="10" s="1"/>
  <c r="H21" i="10" s="1"/>
  <c r="D18" i="16"/>
  <c r="G20" i="10" s="1"/>
  <c r="H20" i="10" s="1"/>
  <c r="B16" i="16"/>
  <c r="D16" i="16" l="1"/>
  <c r="C16" i="8"/>
  <c r="B16" i="8"/>
  <c r="F17" i="6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C17" i="1"/>
  <c r="B17" i="1"/>
  <c r="B10" i="16" l="1"/>
  <c r="B15" i="10" s="1"/>
  <c r="G19" i="1"/>
  <c r="D16" i="8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D9" i="5"/>
  <c r="D10" i="5" s="1"/>
  <c r="B10" i="5"/>
  <c r="B16" i="10" l="1"/>
  <c r="D10" i="39"/>
  <c r="D9" i="8"/>
  <c r="D10" i="8" s="1"/>
  <c r="G17" i="6"/>
  <c r="G17" i="1"/>
  <c r="G21" i="1"/>
  <c r="G23" i="1"/>
  <c r="G25" i="1"/>
  <c r="G27" i="1"/>
  <c r="G29" i="1"/>
  <c r="G31" i="1"/>
  <c r="G33" i="1"/>
  <c r="G35" i="1"/>
  <c r="G37" i="1"/>
  <c r="G41" i="1"/>
  <c r="G45" i="1"/>
  <c r="G20" i="1"/>
  <c r="G22" i="1"/>
  <c r="G24" i="1"/>
  <c r="G26" i="1"/>
  <c r="G28" i="1"/>
  <c r="G30" i="1"/>
  <c r="G32" i="1"/>
  <c r="G34" i="1"/>
  <c r="G36" i="1"/>
  <c r="G38" i="1"/>
  <c r="G40" i="1"/>
  <c r="G42" i="1"/>
  <c r="G44" i="1"/>
  <c r="G46" i="1"/>
  <c r="G48" i="1"/>
  <c r="G18" i="1"/>
  <c r="G39" i="1"/>
  <c r="G43" i="1"/>
  <c r="G47" i="1"/>
  <c r="G49" i="1"/>
  <c r="B10" i="6"/>
  <c r="B15" i="11" s="1"/>
  <c r="G9" i="6"/>
  <c r="G10" i="6" s="1"/>
  <c r="F9" i="1"/>
  <c r="B9" i="9"/>
  <c r="C15" i="4"/>
  <c r="C14" i="4"/>
  <c r="B10" i="8"/>
  <c r="B15" i="13" s="1"/>
  <c r="B16" i="11" l="1"/>
  <c r="L27" i="11"/>
  <c r="L25" i="11"/>
  <c r="L26" i="11"/>
  <c r="L19" i="11"/>
  <c r="L20" i="11"/>
  <c r="L24" i="11"/>
  <c r="L23" i="11"/>
  <c r="L22" i="11"/>
  <c r="L21" i="11"/>
  <c r="D18" i="39"/>
  <c r="B16" i="13"/>
  <c r="G11" i="6"/>
  <c r="F10" i="1"/>
  <c r="F11" i="1"/>
</calcChain>
</file>

<file path=xl/comments1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2013
</t>
        </r>
      </text>
    </comment>
  </commentList>
</comments>
</file>

<file path=xl/sharedStrings.xml><?xml version="1.0" encoding="utf-8"?>
<sst xmlns="http://schemas.openxmlformats.org/spreadsheetml/2006/main" count="1641" uniqueCount="323">
  <si>
    <t>Dirección de Servicios Tecnológicos y Capacitación</t>
  </si>
  <si>
    <t>Meta programada 2009</t>
  </si>
  <si>
    <t>Resultado alcanzado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</si>
  <si>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</si>
  <si>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</si>
  <si>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</si>
  <si>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</si>
  <si>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</si>
  <si>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</si>
  <si>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</si>
  <si>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</si>
  <si>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</si>
  <si>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</si>
  <si>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</si>
  <si>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</si>
  <si>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</si>
  <si>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</si>
  <si>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</si>
  <si>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</si>
  <si>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</si>
  <si>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</si>
  <si>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</si>
  <si>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</si>
  <si>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</si>
  <si>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</si>
  <si>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</si>
  <si>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</si>
  <si>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</si>
  <si>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</si>
  <si>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</si>
  <si>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</si>
  <si>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</si>
  <si>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</si>
  <si>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</si>
  <si>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</si>
  <si>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</si>
  <si>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</si>
  <si>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</si>
  <si>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</si>
  <si>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</si>
  <si>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</si>
  <si>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</si>
  <si>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</si>
  <si>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</si>
  <si>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</si>
  <si>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</si>
  <si>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</si>
  <si>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PERSONAS CAPACITADAS</t>
  </si>
  <si>
    <t>Ciclo Escolar</t>
  </si>
  <si>
    <t>Entidad Federativa</t>
  </si>
  <si>
    <t>% de cumplimiento de la meta</t>
  </si>
  <si>
    <t>Dirección de Servicios Educativos</t>
  </si>
  <si>
    <t>Anexo del oficio DSE/032/2010</t>
  </si>
  <si>
    <t>Cobertura de becados por el CONALEP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</si>
  <si>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</si>
  <si>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</si>
  <si>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</si>
  <si>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</si>
  <si>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</si>
  <si>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</si>
  <si>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</si>
  <si>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</si>
  <si>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</si>
  <si>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</si>
  <si>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</si>
  <si>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</si>
  <si>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</si>
  <si>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</si>
  <si>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</si>
  <si>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</si>
  <si>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</si>
  <si>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</si>
  <si>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</si>
  <si>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</si>
  <si>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</si>
  <si>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</si>
  <si>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EFICIENCIA TERMINAL</t>
  </si>
  <si>
    <t>2004-2007</t>
  </si>
  <si>
    <t>2005-2008</t>
  </si>
  <si>
    <t>TITULACIÓN POR GENERACIÓN</t>
  </si>
  <si>
    <t>ALUMNO BECADO</t>
  </si>
  <si>
    <t>2008</t>
  </si>
  <si>
    <t>2006-2009</t>
  </si>
  <si>
    <t>Absorción de egresados de secundaria</t>
  </si>
  <si>
    <t>2009</t>
  </si>
  <si>
    <t>COSTO POR ALUMNO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</si>
  <si>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</si>
  <si>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</si>
  <si>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</si>
  <si>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</si>
  <si>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</si>
  <si>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</si>
  <si>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ALUMNOS EN PROGRAMAS DE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</si>
  <si>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</si>
  <si>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</si>
  <si>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</si>
  <si>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</si>
  <si>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</si>
  <si>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</si>
  <si>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</si>
  <si>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</si>
  <si>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</si>
  <si>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</si>
  <si>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</si>
  <si>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%</t>
  </si>
  <si>
    <t>Gasto ejercido en PSP</t>
  </si>
  <si>
    <t>Gasto total ejercido</t>
  </si>
  <si>
    <t>Presupuesto ejercido total</t>
  </si>
  <si>
    <t>Presupuesto reprogramado total</t>
  </si>
  <si>
    <t xml:space="preserve">Presupuesto ejercido (Recursos fiscales) </t>
  </si>
  <si>
    <t>Presupuesto reprogramado (Recursos fiscales)</t>
  </si>
  <si>
    <t>Gasto corriente ejercido</t>
  </si>
  <si>
    <t>Gasto de inversión ejercido</t>
  </si>
  <si>
    <t xml:space="preserve"> Presupuesto reprogramado (Gasto de inversión)</t>
  </si>
  <si>
    <t xml:space="preserve">Ingresos propios ejercidos </t>
  </si>
  <si>
    <t>Presupuesto ejercido</t>
  </si>
  <si>
    <t xml:space="preserve">Ingresos propios captados </t>
  </si>
  <si>
    <t>Ingresos propios programados</t>
  </si>
  <si>
    <t xml:space="preserve">Presupuesto ejercido de partidas sujetas a restricción </t>
  </si>
  <si>
    <t>Presupuesto autorizado de partidas sujetas a restricción</t>
  </si>
  <si>
    <t>Dirección de Formación Académica</t>
  </si>
  <si>
    <t>Alumno por PSP</t>
  </si>
  <si>
    <t>Licenciatura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</si>
  <si>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</si>
  <si>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</si>
  <si>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</si>
  <si>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</si>
  <si>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</si>
  <si>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</si>
  <si>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</si>
  <si>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</si>
  <si>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</si>
  <si>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</si>
  <si>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</si>
  <si>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</si>
  <si>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Unidad de Medida</t>
  </si>
  <si>
    <t>Absorción de Egresados de Secundaria</t>
  </si>
  <si>
    <t>Egresados de secundaria</t>
  </si>
  <si>
    <t>Alumnos</t>
  </si>
  <si>
    <t xml:space="preserve">Capacidad Instalada </t>
  </si>
  <si>
    <t>Titulados</t>
  </si>
  <si>
    <t>Egresados</t>
  </si>
  <si>
    <t>Pesos</t>
  </si>
  <si>
    <t>Personas Capacitadas</t>
  </si>
  <si>
    <t>Personas</t>
  </si>
  <si>
    <t>Alumnos becados externos</t>
  </si>
  <si>
    <t>2007-2010</t>
  </si>
  <si>
    <t>2010-1</t>
  </si>
  <si>
    <t>2010</t>
  </si>
  <si>
    <t>Resultado Nacional 2010 (%)</t>
  </si>
  <si>
    <t>Al concentrado con ProCEIES se concidera "Alumno atendido" igual que el valor indicado en 2009, los datos de alumnos inscritos y reinscritos incluyen readmisiones, portabilidad y equivalencias.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</si>
  <si>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</si>
  <si>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</si>
  <si>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</si>
  <si>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</si>
  <si>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</si>
  <si>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</si>
  <si>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</si>
  <si>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</si>
  <si>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</si>
  <si>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</si>
  <si>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Matrícula 
2011-2012.1</t>
  </si>
  <si>
    <t>Resultado Nacional 2011</t>
  </si>
  <si>
    <t>2008-2011</t>
  </si>
  <si>
    <t>2010-2</t>
  </si>
  <si>
    <t>2011-1</t>
  </si>
  <si>
    <t>2011</t>
  </si>
  <si>
    <t>Matrícula Total</t>
  </si>
  <si>
    <t>Promedio</t>
  </si>
  <si>
    <t>Nacional</t>
  </si>
  <si>
    <t xml:space="preserve">La información relacionada con el grado académico de los psp, e proporcionada por la Dirección de Formación Académica, tomando como base los registros que realizan los Colegios Estatales del Sistema Conalep a través de la herramienta informática denominada Sistema de Gestión de Formación Académica (Sigefa) y corresponden al ciclo 1/11-12 (junio a diciembre de 2012). Igualmente es preciso mencionar que en el rubro aquí clasificado como técnico titulado, las cifras que se reportan incluye técnicos titulados y técnicos pasantes. </t>
  </si>
  <si>
    <t xml:space="preserve">Resultado Nacional 2011 </t>
  </si>
  <si>
    <t>Presupuesto reprogramado (Gasto corriente)</t>
  </si>
  <si>
    <t>Presupuesto 2011 Planeación</t>
  </si>
  <si>
    <t>FAETA 2007</t>
  </si>
  <si>
    <t>ALUMNO POR COMPUTADORA</t>
  </si>
  <si>
    <t>Alumnos inscritos 
2012-2013.1</t>
  </si>
  <si>
    <t>Resultado Nacional 2012(%)</t>
  </si>
  <si>
    <t>Alumnos reinscritos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</si>
  <si>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</si>
  <si>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</si>
  <si>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</si>
  <si>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</si>
  <si>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</si>
  <si>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2009-2012</t>
  </si>
  <si>
    <t>2011-2</t>
  </si>
  <si>
    <t>2012-1</t>
  </si>
  <si>
    <t>Becados en el 1er.  semestre</t>
  </si>
  <si>
    <t>2012</t>
  </si>
  <si>
    <t>Los datos de "Alumnos Inscritos" únicamente considera alumnos de nuevo ingreso a 1er semestre con Matrícula 12.</t>
  </si>
  <si>
    <t>egresados 2004-2007</t>
  </si>
  <si>
    <t>egresados 2008-2011</t>
  </si>
  <si>
    <t>Alumno atendido 2012-2011.1</t>
  </si>
  <si>
    <t>Variación 2007-2012</t>
  </si>
  <si>
    <t>Variación 2011-2012</t>
  </si>
  <si>
    <t>Admvos.</t>
  </si>
  <si>
    <t>Valor</t>
  </si>
  <si>
    <t>APROVECHAMIENTO DE LA CAPACIDAD INSTALADA</t>
  </si>
  <si>
    <t>ADMINISTRATIVO POR COMPUTADORA</t>
  </si>
  <si>
    <t>INDICADORES DEL SISTEMA CONALEP 2012-2013</t>
  </si>
  <si>
    <t>Nuevo Ingreso</t>
  </si>
  <si>
    <t>Reinscripción</t>
  </si>
  <si>
    <t>Matrícula total</t>
  </si>
  <si>
    <t>Eficiencia Terminal</t>
  </si>
  <si>
    <t>Titulación</t>
  </si>
  <si>
    <t>Computadoras uso educativo</t>
  </si>
  <si>
    <t>Computadoras uso admistrativo</t>
  </si>
  <si>
    <t>Datos</t>
  </si>
  <si>
    <t>Indicador</t>
  </si>
  <si>
    <t>Indicadores Financieros del CONALEP (cifras en miles de pesos)</t>
  </si>
  <si>
    <t>2013</t>
  </si>
  <si>
    <t>Entidad</t>
  </si>
  <si>
    <t>Var. 2012-2013</t>
  </si>
  <si>
    <t>Variación
 2012-2013</t>
  </si>
  <si>
    <t>MATRÍCULA TOTAL</t>
  </si>
  <si>
    <t>ALUMNO POR DOCENTE</t>
  </si>
  <si>
    <t>Variación
2012-2013</t>
  </si>
  <si>
    <t>var. 2012-2013</t>
  </si>
  <si>
    <t>2010-2013</t>
  </si>
  <si>
    <t>Alumnos inscritos 
2013-2014.1</t>
  </si>
  <si>
    <t>Egresados de secundaria 2012-2013</t>
  </si>
  <si>
    <t>Coahuila de Zaragoza</t>
  </si>
  <si>
    <t>Michoacán de Ocampo</t>
  </si>
  <si>
    <t>Querétaro de Arteaga</t>
  </si>
  <si>
    <t>Veracruz Llave</t>
  </si>
  <si>
    <t>Matrícula 
2013-2014.1</t>
  </si>
  <si>
    <t xml:space="preserve"> Egresados de la generación
 2010-2013</t>
  </si>
  <si>
    <t>Alumnos inscritos a primer semestre de la
Generación 2010-2013</t>
  </si>
  <si>
    <t>Egresados de la generación 
2009-2012</t>
  </si>
  <si>
    <t xml:space="preserve"> Egresados titulados de la generación 2009-2012</t>
  </si>
  <si>
    <t>Alumno por Docente</t>
  </si>
  <si>
    <t>Alumno Atendido 2013-2014-I</t>
  </si>
  <si>
    <t>Total de Docentes</t>
  </si>
  <si>
    <t>Doctorado</t>
  </si>
  <si>
    <t>Pasante de Doctorado</t>
  </si>
  <si>
    <t>Maestría</t>
  </si>
  <si>
    <t>Pasante de Maestría</t>
  </si>
  <si>
    <t>Pasante de Licenciatura</t>
  </si>
  <si>
    <t>Técnico</t>
  </si>
  <si>
    <t>Bachillerato General Terminado</t>
  </si>
  <si>
    <t>Bachillerato General Incompleto</t>
  </si>
  <si>
    <t>2do. Sem</t>
  </si>
  <si>
    <t>1er. Sem</t>
  </si>
  <si>
    <t xml:space="preserve"> 1er. Sem.</t>
  </si>
  <si>
    <t xml:space="preserve"> 2do. Sem.</t>
  </si>
  <si>
    <t>1er.  Sem.</t>
  </si>
  <si>
    <t xml:space="preserve">2do.  Sem. </t>
  </si>
  <si>
    <t xml:space="preserve"> 1er.  Sem. </t>
  </si>
  <si>
    <t>2012-2</t>
  </si>
  <si>
    <t>Becados en el 2do semestre 2012</t>
  </si>
  <si>
    <t>Becados en el 1er semestre 2013</t>
  </si>
  <si>
    <t>Matrícula total 2012-2013-1</t>
  </si>
  <si>
    <t>Matrícula total 2012-2013-2</t>
  </si>
  <si>
    <t>Resultado Nacional 2013 (%)</t>
  </si>
  <si>
    <t>Alumnos becados externos al 4° trimestre del 2013</t>
  </si>
  <si>
    <t>Matrícula 2013-2014.1</t>
  </si>
  <si>
    <t>Alumnos Inscritos en Planteles en Proyectos de Calidad (ISO 9000; Acreditación de Programas; SNB)</t>
  </si>
  <si>
    <t>Estado de México</t>
  </si>
  <si>
    <t xml:space="preserve">Var. 2012-2013 </t>
  </si>
  <si>
    <t>Variación 2012-2013</t>
  </si>
  <si>
    <t>DATOS 2013</t>
  </si>
  <si>
    <t>Alumnos por Docente</t>
  </si>
  <si>
    <t>2013*</t>
  </si>
  <si>
    <t>Pendiente</t>
  </si>
  <si>
    <t>TMCA</t>
  </si>
  <si>
    <t>Capacitación laboral 2013</t>
  </si>
  <si>
    <t>Resultado Nacional 2013</t>
  </si>
  <si>
    <t>Costo Prestadores de Servicios Profesionales</t>
  </si>
  <si>
    <t>Evolución del Presupuesto Reprogramado Total</t>
  </si>
  <si>
    <t>Evolución del Presupuesto Reprogramado</t>
  </si>
  <si>
    <t>Evolución del Gasto CorrientE</t>
  </si>
  <si>
    <t>Evolución del Gasto de Inversión</t>
  </si>
  <si>
    <t>Autofinanciamiento</t>
  </si>
  <si>
    <t>Captación de Ingresos Propios</t>
  </si>
  <si>
    <t>Cumplimiento de Normatividad de Partidas Restringidas</t>
  </si>
  <si>
    <t>Presupuesto ejercido 2013 ($)</t>
  </si>
  <si>
    <t>Presupuesto FAETA</t>
  </si>
  <si>
    <t>|</t>
  </si>
  <si>
    <t>XCIX Sesión Ordinaria de la H. Junta Directiva</t>
  </si>
  <si>
    <t>Var.
 2012-2013</t>
  </si>
  <si>
    <t>COBERTURA DE BECAS EXTERNAS</t>
  </si>
  <si>
    <t>Cobertura de becas externas</t>
  </si>
  <si>
    <t>Administrativos por computadora</t>
  </si>
  <si>
    <t>Becados en el 2o semestre 2013</t>
  </si>
  <si>
    <t>Matrícula total 2013-2014-1</t>
  </si>
  <si>
    <t>Becados en el 2o  semestre</t>
  </si>
  <si>
    <t>MATRICULA TOTAL
2013-2014-1</t>
  </si>
  <si>
    <t>ALUMNOS BECADOS
EN 2013</t>
  </si>
  <si>
    <t>2013-2</t>
  </si>
  <si>
    <t>2013-1</t>
  </si>
  <si>
    <t xml:space="preserve">2do.  Sem.  </t>
  </si>
  <si>
    <t>Planteles</t>
  </si>
  <si>
    <t>En planteles SNB</t>
  </si>
  <si>
    <t xml:space="preserve">Total </t>
  </si>
  <si>
    <t>% SNB</t>
  </si>
  <si>
    <t>Matrícula</t>
  </si>
  <si>
    <t>ALUMNOS EN PROGRAMAS DE CALIDAD. Sistema Nacional de Bachillerato (SNB)</t>
  </si>
  <si>
    <t>SISTEMA CONALEP</t>
  </si>
  <si>
    <t>Alumnos en Programas de Calidad (Sistema Nacional de Bachillerato)</t>
  </si>
  <si>
    <t>Alumnos en planteles incoporados al Sistema Nacional de Bachillerato</t>
  </si>
  <si>
    <t>-</t>
  </si>
  <si>
    <t>Alumnos becados (segundo semestre)</t>
  </si>
  <si>
    <t>Alumnos Becados (segundo Semestre 2013)</t>
  </si>
  <si>
    <t>Cobertura en el 2er. semestre</t>
  </si>
  <si>
    <t>Semestre</t>
  </si>
  <si>
    <t>Alumnos por computadora</t>
  </si>
  <si>
    <t>2006-2013</t>
  </si>
  <si>
    <t>2007</t>
  </si>
  <si>
    <t>Unidad de medida</t>
  </si>
  <si>
    <t>Matrícula del Sistema CONALEP</t>
  </si>
  <si>
    <t>Aprovechamiento de la Capacidad Instalada</t>
  </si>
  <si>
    <t xml:space="preserve">Eficiencia Terminal </t>
  </si>
  <si>
    <t xml:space="preserve">Costo por Alumno </t>
  </si>
  <si>
    <t xml:space="preserve">Alumno por Computadora </t>
  </si>
  <si>
    <t xml:space="preserve">Personas Capacitadas </t>
  </si>
  <si>
    <t xml:space="preserve">Alumnos en Programas de Calidad </t>
  </si>
  <si>
    <t>Becados Externos</t>
  </si>
  <si>
    <t>Administrativo por Computadora</t>
  </si>
  <si>
    <t>2009-1</t>
  </si>
  <si>
    <t>Alumnos Becados (primer semestre)</t>
  </si>
  <si>
    <t>2009-2</t>
  </si>
  <si>
    <t>Alumnos Becados (segundo semestre)</t>
  </si>
  <si>
    <t>Estadística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</si>
</sst>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&quot;$&quot;#,##0.00"/>
    <numFmt numFmtId="170" formatCode="_-* #,##0.00\ [$€]_-;\-* #,##0.00\ [$€]_-;_-* &quot;-&quot;??\ [$€]_-;_-@_-"/>
    <numFmt numFmtId="171" formatCode="_-* #,##0.00\ &quot;Pts&quot;_-;\-* #,##0.00\ &quot;Pts&quot;_-;_-* &quot;-&quot;??\ &quot;Pts&quot;_-;_-@_-"/>
    <numFmt numFmtId="172" formatCode="_-&quot;$&quot;* #,##0_-;\-&quot;$&quot;* #,##0_-;_-&quot;$&quot;* &quot;-&quot;??_-;_-@_-"/>
    <numFmt numFmtId="173" formatCode="&quot;$&quot;#,##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i/>
      <sz val="10"/>
      <color indexed="57"/>
      <name val="Arial"/>
      <family val="2"/>
    </font>
    <font>
      <b/>
      <sz val="12"/>
      <color theme="1"/>
      <name val="Arial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i/>
      <sz val="10"/>
      <color indexed="8"/>
      <name val="Arial"/>
      <family val="2"/>
    </font>
    <font>
      <i/>
      <sz val="9"/>
      <color indexed="8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22"/>
      <color theme="6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indexed="9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3" borderId="0" applyNumberFormat="0" applyBorder="0" applyAlignment="0" applyProtection="0"/>
    <xf numFmtId="9" fontId="12" fillId="0" borderId="0" applyFont="0" applyFill="0" applyBorder="0" applyAlignment="0" applyProtection="0"/>
    <xf numFmtId="0" fontId="24" fillId="15" borderId="0" applyNumberFormat="0" applyBorder="0" applyAlignment="0" applyProtection="0"/>
    <xf numFmtId="0" fontId="1" fillId="16" borderId="0" applyNumberFormat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44" fontId="1" fillId="0" borderId="0" applyFont="0" applyFill="0" applyBorder="0" applyAlignment="0" applyProtection="0"/>
  </cellStyleXfs>
  <cellXfs count="547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165" fontId="0" fillId="0" borderId="0" xfId="0" applyNumberFormat="1"/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6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3" fontId="18" fillId="0" borderId="1" xfId="0" applyNumberFormat="1" applyFont="1" applyBorder="1" applyAlignment="1" applyProtection="1">
      <alignment horizontal="center" vertical="center"/>
    </xf>
    <xf numFmtId="4" fontId="18" fillId="0" borderId="1" xfId="0" applyNumberFormat="1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9" fillId="0" borderId="1" xfId="1" applyNumberFormat="1" applyFont="1" applyBorder="1" applyAlignment="1" applyProtection="1">
      <alignment horizontal="center" vertical="top" wrapText="1"/>
    </xf>
    <xf numFmtId="9" fontId="17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20" fillId="0" borderId="0" xfId="0" applyFont="1" applyProtection="1">
      <protection locked="0"/>
    </xf>
    <xf numFmtId="0" fontId="22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2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2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20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8" fillId="0" borderId="1" xfId="0" applyFont="1" applyBorder="1" applyAlignment="1" applyProtection="1"/>
    <xf numFmtId="3" fontId="18" fillId="12" borderId="9" xfId="0" applyNumberFormat="1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8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 vertical="top" wrapText="1"/>
      <protection locked="0"/>
    </xf>
    <xf numFmtId="0" fontId="0" fillId="0" borderId="0" xfId="0" applyBorder="1"/>
    <xf numFmtId="0" fontId="15" fillId="0" borderId="0" xfId="0" applyFont="1" applyAlignment="1"/>
    <xf numFmtId="2" fontId="0" fillId="0" borderId="0" xfId="0" applyNumberFormat="1"/>
    <xf numFmtId="167" fontId="0" fillId="0" borderId="0" xfId="0" applyNumberFormat="1"/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3" fontId="22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top" wrapText="1"/>
      <protection locked="0"/>
    </xf>
    <xf numFmtId="3" fontId="16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2" fillId="0" borderId="0" xfId="0" applyNumberFormat="1" applyFont="1" applyProtection="1">
      <protection locked="0"/>
    </xf>
    <xf numFmtId="3" fontId="0" fillId="0" borderId="0" xfId="0" applyNumberFormat="1"/>
    <xf numFmtId="3" fontId="25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3" fontId="18" fillId="0" borderId="9" xfId="0" applyNumberFormat="1" applyFont="1" applyBorder="1" applyAlignment="1" applyProtection="1">
      <alignment horizontal="center"/>
      <protection locked="0"/>
    </xf>
    <xf numFmtId="9" fontId="16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27" fillId="0" borderId="1" xfId="0" applyFont="1" applyBorder="1" applyAlignment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8" fillId="2" borderId="1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3" fontId="22" fillId="0" borderId="1" xfId="0" applyNumberFormat="1" applyFont="1" applyBorder="1" applyAlignment="1" applyProtection="1">
      <alignment horizontal="center" vertical="top" wrapText="1"/>
      <protection locked="0"/>
    </xf>
    <xf numFmtId="3" fontId="30" fillId="0" borderId="1" xfId="0" applyNumberFormat="1" applyFont="1" applyBorder="1" applyAlignment="1" applyProtection="1">
      <alignment horizontal="center" vertical="top" wrapText="1"/>
      <protection locked="0"/>
    </xf>
    <xf numFmtId="0" fontId="31" fillId="0" borderId="19" xfId="0" applyFont="1" applyFill="1" applyBorder="1" applyAlignment="1">
      <alignment horizontal="center" wrapText="1"/>
    </xf>
    <xf numFmtId="0" fontId="33" fillId="0" borderId="0" xfId="12" applyFont="1"/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2" fillId="0" borderId="0" xfId="0" applyNumberFormat="1" applyFont="1" applyProtection="1">
      <protection locked="0"/>
    </xf>
    <xf numFmtId="9" fontId="22" fillId="0" borderId="0" xfId="2" applyFont="1" applyProtection="1">
      <protection locked="0"/>
    </xf>
    <xf numFmtId="168" fontId="22" fillId="0" borderId="0" xfId="2" applyNumberFormat="1" applyFont="1" applyProtection="1">
      <protection locked="0"/>
    </xf>
    <xf numFmtId="9" fontId="0" fillId="0" borderId="0" xfId="2" applyFont="1"/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0" fontId="34" fillId="0" borderId="0" xfId="0" applyFont="1"/>
    <xf numFmtId="2" fontId="7" fillId="8" borderId="1" xfId="0" applyNumberFormat="1" applyFont="1" applyFill="1" applyBorder="1" applyAlignment="1" applyProtection="1">
      <alignment horizontal="center" vertical="center" wrapText="1"/>
    </xf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0" fontId="0" fillId="0" borderId="0" xfId="0" applyAlignment="1">
      <alignment horizontal="center"/>
    </xf>
    <xf numFmtId="0" fontId="35" fillId="0" borderId="0" xfId="0" applyFont="1"/>
    <xf numFmtId="0" fontId="35" fillId="0" borderId="0" xfId="0" applyFont="1" applyBorder="1" applyAlignment="1">
      <alignment horizontal="center"/>
    </xf>
    <xf numFmtId="0" fontId="35" fillId="0" borderId="0" xfId="0" applyFont="1" applyAlignment="1">
      <alignment horizontal="center"/>
    </xf>
    <xf numFmtId="168" fontId="35" fillId="0" borderId="0" xfId="2" applyNumberFormat="1" applyFont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1" xfId="0" applyFont="1" applyBorder="1" applyAlignment="1">
      <alignment horizontal="center" vertical="center"/>
    </xf>
    <xf numFmtId="9" fontId="34" fillId="0" borderId="0" xfId="2" applyFont="1"/>
    <xf numFmtId="0" fontId="36" fillId="0" borderId="0" xfId="0" applyFont="1"/>
    <xf numFmtId="9" fontId="36" fillId="0" borderId="0" xfId="2" applyFont="1"/>
    <xf numFmtId="0" fontId="7" fillId="2" borderId="1" xfId="0" applyFont="1" applyFill="1" applyBorder="1" applyAlignment="1" applyProtection="1">
      <alignment horizontal="center" vertical="center" wrapText="1"/>
    </xf>
    <xf numFmtId="3" fontId="8" fillId="17" borderId="1" xfId="0" applyNumberFormat="1" applyFont="1" applyFill="1" applyBorder="1" applyAlignment="1" applyProtection="1">
      <alignment horizontal="center" vertical="top" wrapText="1"/>
      <protection locked="0"/>
    </xf>
    <xf numFmtId="9" fontId="16" fillId="17" borderId="0" xfId="2" applyFont="1" applyFill="1" applyProtection="1">
      <protection locked="0"/>
    </xf>
    <xf numFmtId="9" fontId="0" fillId="0" borderId="0" xfId="2" applyFont="1" applyAlignment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1" fontId="16" fillId="0" borderId="0" xfId="2" applyNumberFormat="1" applyFont="1" applyProtection="1">
      <protection locked="0"/>
    </xf>
    <xf numFmtId="0" fontId="38" fillId="0" borderId="0" xfId="0" applyFont="1"/>
    <xf numFmtId="0" fontId="38" fillId="0" borderId="0" xfId="0" applyFont="1" applyBorder="1" applyAlignment="1"/>
    <xf numFmtId="2" fontId="38" fillId="0" borderId="0" xfId="0" applyNumberFormat="1" applyFont="1"/>
    <xf numFmtId="4" fontId="39" fillId="0" borderId="0" xfId="0" applyNumberFormat="1" applyFont="1" applyFill="1" applyBorder="1" applyAlignment="1"/>
    <xf numFmtId="0" fontId="39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/>
    <xf numFmtId="3" fontId="40" fillId="0" borderId="0" xfId="0" applyNumberFormat="1" applyFont="1" applyFill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167" fontId="40" fillId="0" borderId="0" xfId="0" applyNumberFormat="1" applyFont="1" applyFill="1" applyBorder="1" applyAlignment="1">
      <alignment horizontal="center"/>
    </xf>
    <xf numFmtId="167" fontId="40" fillId="0" borderId="0" xfId="0" applyNumberFormat="1" applyFont="1" applyFill="1" applyAlignment="1">
      <alignment horizontal="center"/>
    </xf>
    <xf numFmtId="165" fontId="38" fillId="0" borderId="0" xfId="0" applyNumberFormat="1" applyFont="1"/>
    <xf numFmtId="3" fontId="38" fillId="0" borderId="0" xfId="0" applyNumberFormat="1" applyFont="1"/>
    <xf numFmtId="0" fontId="40" fillId="0" borderId="0" xfId="0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center" vertical="center"/>
    </xf>
    <xf numFmtId="168" fontId="40" fillId="0" borderId="0" xfId="0" applyNumberFormat="1" applyFont="1" applyFill="1" applyBorder="1" applyAlignment="1">
      <alignment horizontal="center" vertical="center"/>
    </xf>
    <xf numFmtId="0" fontId="40" fillId="5" borderId="0" xfId="0" applyFont="1" applyFill="1" applyBorder="1" applyAlignment="1">
      <alignment vertical="center"/>
    </xf>
    <xf numFmtId="3" fontId="40" fillId="5" borderId="0" xfId="0" applyNumberFormat="1" applyFont="1" applyFill="1" applyBorder="1" applyAlignment="1">
      <alignment horizontal="center" vertical="center"/>
    </xf>
    <xf numFmtId="10" fontId="40" fillId="5" borderId="0" xfId="0" applyNumberFormat="1" applyFont="1" applyFill="1" applyBorder="1" applyAlignment="1">
      <alignment horizontal="center" vertical="center"/>
    </xf>
    <xf numFmtId="0" fontId="40" fillId="14" borderId="0" xfId="0" applyFont="1" applyFill="1" applyBorder="1"/>
    <xf numFmtId="167" fontId="40" fillId="14" borderId="0" xfId="0" applyNumberFormat="1" applyFont="1" applyFill="1" applyBorder="1" applyAlignment="1">
      <alignment horizontal="center"/>
    </xf>
    <xf numFmtId="3" fontId="40" fillId="14" borderId="0" xfId="0" applyNumberFormat="1" applyFont="1" applyFill="1" applyBorder="1" applyAlignment="1">
      <alignment horizontal="center"/>
    </xf>
    <xf numFmtId="9" fontId="38" fillId="0" borderId="0" xfId="2" applyFont="1"/>
    <xf numFmtId="167" fontId="40" fillId="0" borderId="0" xfId="0" applyNumberFormat="1" applyFont="1" applyFill="1" applyBorder="1" applyAlignment="1">
      <alignment horizontal="center" vertical="center"/>
    </xf>
    <xf numFmtId="4" fontId="40" fillId="0" borderId="0" xfId="0" applyNumberFormat="1" applyFont="1" applyFill="1" applyBorder="1" applyAlignment="1">
      <alignment horizontal="center" vertical="center"/>
    </xf>
    <xf numFmtId="165" fontId="40" fillId="0" borderId="0" xfId="0" applyNumberFormat="1" applyFont="1" applyFill="1" applyBorder="1" applyAlignment="1">
      <alignment horizontal="center" vertical="center"/>
    </xf>
    <xf numFmtId="10" fontId="40" fillId="0" borderId="0" xfId="0" applyNumberFormat="1" applyFont="1" applyFill="1" applyBorder="1" applyAlignment="1">
      <alignment horizontal="center" vertical="center"/>
    </xf>
    <xf numFmtId="0" fontId="42" fillId="0" borderId="0" xfId="12" applyFont="1"/>
    <xf numFmtId="9" fontId="42" fillId="0" borderId="0" xfId="13" applyFont="1"/>
    <xf numFmtId="3" fontId="42" fillId="0" borderId="0" xfId="12" applyNumberFormat="1" applyFont="1"/>
    <xf numFmtId="0" fontId="42" fillId="0" borderId="0" xfId="12" applyFont="1" applyAlignment="1">
      <alignment vertical="center"/>
    </xf>
    <xf numFmtId="0" fontId="42" fillId="0" borderId="0" xfId="12" applyFont="1" applyAlignment="1">
      <alignment wrapText="1"/>
    </xf>
    <xf numFmtId="167" fontId="42" fillId="0" borderId="0" xfId="12" applyNumberFormat="1" applyFont="1"/>
    <xf numFmtId="0" fontId="44" fillId="0" borderId="0" xfId="12" applyFont="1"/>
    <xf numFmtId="0" fontId="42" fillId="0" borderId="20" xfId="10" applyFont="1" applyFill="1" applyBorder="1" applyAlignment="1">
      <alignment horizontal="center" vertical="center"/>
    </xf>
    <xf numFmtId="0" fontId="42" fillId="0" borderId="20" xfId="10" applyFont="1" applyFill="1" applyBorder="1" applyAlignment="1">
      <alignment horizontal="left" vertical="center" wrapText="1"/>
    </xf>
    <xf numFmtId="3" fontId="42" fillId="0" borderId="20" xfId="10" applyNumberFormat="1" applyFont="1" applyFill="1" applyBorder="1" applyAlignment="1">
      <alignment horizontal="center" vertical="center"/>
    </xf>
    <xf numFmtId="165" fontId="42" fillId="0" borderId="20" xfId="10" applyNumberFormat="1" applyFont="1" applyFill="1" applyBorder="1" applyAlignment="1">
      <alignment horizontal="center" vertical="center"/>
    </xf>
    <xf numFmtId="0" fontId="37" fillId="0" borderId="20" xfId="10" applyFont="1" applyFill="1" applyBorder="1" applyAlignment="1">
      <alignment vertical="center" wrapText="1"/>
    </xf>
    <xf numFmtId="3" fontId="37" fillId="0" borderId="20" xfId="10" applyNumberFormat="1" applyFont="1" applyFill="1" applyBorder="1" applyAlignment="1">
      <alignment vertical="center"/>
    </xf>
    <xf numFmtId="0" fontId="37" fillId="18" borderId="20" xfId="11" applyFont="1" applyFill="1" applyBorder="1" applyAlignment="1">
      <alignment vertical="center" wrapText="1"/>
    </xf>
    <xf numFmtId="3" fontId="37" fillId="18" borderId="20" xfId="11" applyNumberFormat="1" applyFont="1" applyFill="1" applyBorder="1" applyAlignment="1">
      <alignment vertical="center"/>
    </xf>
    <xf numFmtId="0" fontId="43" fillId="0" borderId="0" xfId="12" applyFont="1" applyAlignment="1">
      <alignment vertical="center"/>
    </xf>
    <xf numFmtId="0" fontId="42" fillId="0" borderId="20" xfId="11" applyFont="1" applyFill="1" applyBorder="1" applyAlignment="1">
      <alignment vertical="center" wrapText="1"/>
    </xf>
    <xf numFmtId="3" fontId="42" fillId="0" borderId="20" xfId="11" applyNumberFormat="1" applyFont="1" applyFill="1" applyBorder="1" applyAlignment="1">
      <alignment vertical="center"/>
    </xf>
    <xf numFmtId="0" fontId="42" fillId="18" borderId="20" xfId="10" applyFont="1" applyFill="1" applyBorder="1" applyAlignment="1">
      <alignment vertical="center" wrapText="1"/>
    </xf>
    <xf numFmtId="3" fontId="42" fillId="18" borderId="20" xfId="10" applyNumberFormat="1" applyFont="1" applyFill="1" applyBorder="1" applyAlignment="1">
      <alignment vertical="center"/>
    </xf>
    <xf numFmtId="0" fontId="46" fillId="13" borderId="20" xfId="8" applyFont="1" applyBorder="1" applyAlignment="1">
      <alignment horizontal="center" vertical="center" wrapText="1"/>
    </xf>
    <xf numFmtId="0" fontId="38" fillId="0" borderId="0" xfId="0" applyFont="1" applyAlignment="1">
      <alignment horizontal="center"/>
    </xf>
    <xf numFmtId="2" fontId="38" fillId="0" borderId="0" xfId="0" applyNumberFormat="1" applyFont="1" applyAlignment="1">
      <alignment horizontal="center"/>
    </xf>
    <xf numFmtId="165" fontId="39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165" fontId="3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 wrapText="1"/>
    </xf>
    <xf numFmtId="168" fontId="39" fillId="0" borderId="0" xfId="9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 wrapText="1"/>
    </xf>
    <xf numFmtId="3" fontId="48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168" fontId="39" fillId="0" borderId="0" xfId="9" applyNumberFormat="1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4" fillId="0" borderId="0" xfId="12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2" fontId="39" fillId="0" borderId="0" xfId="0" applyNumberFormat="1" applyFont="1" applyFill="1" applyBorder="1" applyAlignment="1">
      <alignment horizontal="center"/>
    </xf>
    <xf numFmtId="1" fontId="39" fillId="0" borderId="0" xfId="0" applyNumberFormat="1" applyFont="1" applyFill="1" applyBorder="1" applyAlignment="1">
      <alignment horizontal="center"/>
    </xf>
    <xf numFmtId="9" fontId="39" fillId="0" borderId="0" xfId="2" applyFont="1" applyFill="1" applyBorder="1" applyAlignment="1">
      <alignment horizontal="center" vertical="center" wrapText="1"/>
    </xf>
    <xf numFmtId="0" fontId="38" fillId="0" borderId="0" xfId="0" applyFont="1" applyFill="1" applyBorder="1"/>
    <xf numFmtId="1" fontId="39" fillId="0" borderId="0" xfId="0" applyNumberFormat="1" applyFont="1" applyFill="1" applyBorder="1" applyAlignment="1">
      <alignment horizontal="center" vertical="center" wrapText="1"/>
    </xf>
    <xf numFmtId="165" fontId="40" fillId="0" borderId="0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1" fontId="40" fillId="0" borderId="0" xfId="0" applyNumberFormat="1" applyFont="1" applyFill="1" applyBorder="1" applyAlignment="1">
      <alignment horizontal="center"/>
    </xf>
    <xf numFmtId="1" fontId="40" fillId="0" borderId="0" xfId="0" applyNumberFormat="1" applyFont="1" applyFill="1" applyAlignment="1">
      <alignment horizontal="center"/>
    </xf>
    <xf numFmtId="165" fontId="39" fillId="0" borderId="0" xfId="0" applyNumberFormat="1" applyFont="1" applyFill="1" applyAlignment="1">
      <alignment horizontal="center"/>
    </xf>
    <xf numFmtId="3" fontId="40" fillId="0" borderId="0" xfId="0" applyNumberFormat="1" applyFont="1" applyFill="1" applyAlignment="1">
      <alignment horizontal="center" vertical="center"/>
    </xf>
    <xf numFmtId="3" fontId="40" fillId="0" borderId="0" xfId="0" applyNumberFormat="1" applyFont="1" applyFill="1" applyAlignment="1">
      <alignment horizontal="center"/>
    </xf>
    <xf numFmtId="165" fontId="40" fillId="0" borderId="0" xfId="0" applyNumberFormat="1" applyFont="1" applyFill="1" applyAlignment="1">
      <alignment horizontal="center"/>
    </xf>
    <xf numFmtId="9" fontId="0" fillId="0" borderId="0" xfId="2" applyNumberFormat="1" applyFont="1"/>
    <xf numFmtId="0" fontId="39" fillId="0" borderId="0" xfId="0" applyFont="1" applyFill="1" applyBorder="1" applyAlignment="1">
      <alignment horizontal="center" vertical="center" wrapText="1"/>
    </xf>
    <xf numFmtId="167" fontId="7" fillId="0" borderId="1" xfId="0" applyNumberFormat="1" applyFont="1" applyBorder="1" applyAlignment="1" applyProtection="1">
      <alignment horizontal="center" vertical="center"/>
    </xf>
    <xf numFmtId="167" fontId="39" fillId="0" borderId="0" xfId="0" applyNumberFormat="1" applyFont="1" applyFill="1" applyBorder="1" applyAlignment="1">
      <alignment horizontal="center"/>
    </xf>
    <xf numFmtId="0" fontId="7" fillId="2" borderId="3" xfId="0" applyFont="1" applyFill="1" applyBorder="1" applyAlignment="1" applyProtection="1">
      <alignment horizontal="center" vertical="center" wrapText="1"/>
    </xf>
    <xf numFmtId="167" fontId="39" fillId="0" borderId="0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Continuous" vertical="center" wrapText="1"/>
    </xf>
    <xf numFmtId="167" fontId="8" fillId="4" borderId="1" xfId="0" applyNumberFormat="1" applyFont="1" applyFill="1" applyBorder="1" applyAlignment="1" applyProtection="1">
      <alignment horizontal="center" vertical="center" wrapText="1"/>
    </xf>
    <xf numFmtId="3" fontId="5" fillId="4" borderId="1" xfId="0" applyNumberFormat="1" applyFont="1" applyFill="1" applyBorder="1" applyAlignment="1" applyProtection="1">
      <alignment horizontal="center" vertical="center" wrapText="1"/>
    </xf>
    <xf numFmtId="3" fontId="7" fillId="4" borderId="1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4" fontId="18" fillId="8" borderId="1" xfId="0" applyNumberFormat="1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vertical="center" wrapText="1"/>
    </xf>
    <xf numFmtId="0" fontId="51" fillId="0" borderId="0" xfId="0" applyFont="1" applyFill="1" applyBorder="1" applyAlignment="1">
      <alignment horizontal="center"/>
    </xf>
    <xf numFmtId="165" fontId="52" fillId="0" borderId="0" xfId="0" applyNumberFormat="1" applyFont="1" applyFill="1" applyBorder="1" applyAlignment="1">
      <alignment horizontal="center"/>
    </xf>
    <xf numFmtId="165" fontId="52" fillId="0" borderId="0" xfId="0" applyNumberFormat="1" applyFont="1" applyFill="1" applyAlignment="1">
      <alignment horizontal="center"/>
    </xf>
    <xf numFmtId="3" fontId="53" fillId="19" borderId="23" xfId="0" applyNumberFormat="1" applyFont="1" applyFill="1" applyBorder="1" applyAlignment="1">
      <alignment horizontal="center"/>
    </xf>
    <xf numFmtId="2" fontId="52" fillId="0" borderId="0" xfId="0" applyNumberFormat="1" applyFont="1" applyFill="1" applyAlignment="1">
      <alignment horizontal="center"/>
    </xf>
    <xf numFmtId="3" fontId="9" fillId="10" borderId="1" xfId="0" applyNumberFormat="1" applyFont="1" applyFill="1" applyBorder="1" applyAlignment="1" applyProtection="1">
      <alignment horizontal="center" vertical="center" wrapText="1"/>
    </xf>
    <xf numFmtId="167" fontId="9" fillId="10" borderId="1" xfId="0" applyNumberFormat="1" applyFont="1" applyFill="1" applyBorder="1" applyAlignment="1" applyProtection="1">
      <alignment horizontal="center" vertical="center" wrapText="1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53" fillId="0" borderId="1" xfId="0" applyNumberFormat="1" applyFont="1" applyBorder="1" applyAlignment="1" applyProtection="1">
      <alignment horizontal="center"/>
      <protection locked="0"/>
    </xf>
    <xf numFmtId="167" fontId="9" fillId="3" borderId="1" xfId="0" applyNumberFormat="1" applyFont="1" applyFill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67" fontId="51" fillId="0" borderId="0" xfId="0" applyNumberFormat="1" applyFont="1" applyFill="1" applyBorder="1" applyAlignment="1">
      <alignment horizontal="center" vertical="center"/>
    </xf>
    <xf numFmtId="4" fontId="51" fillId="0" borderId="0" xfId="0" applyNumberFormat="1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vertical="center"/>
    </xf>
    <xf numFmtId="0" fontId="56" fillId="0" borderId="0" xfId="0" applyFont="1"/>
    <xf numFmtId="0" fontId="54" fillId="0" borderId="0" xfId="0" applyFont="1" applyFill="1"/>
    <xf numFmtId="165" fontId="35" fillId="0" borderId="0" xfId="0" applyNumberFormat="1" applyFont="1"/>
    <xf numFmtId="2" fontId="57" fillId="0" borderId="0" xfId="0" applyNumberFormat="1" applyFont="1" applyAlignment="1">
      <alignment horizontal="center"/>
    </xf>
    <xf numFmtId="0" fontId="16" fillId="0" borderId="0" xfId="0" applyFont="1"/>
    <xf numFmtId="3" fontId="51" fillId="0" borderId="1" xfId="0" applyNumberFormat="1" applyFont="1" applyFill="1" applyBorder="1" applyAlignment="1">
      <alignment horizontal="center" vertical="center"/>
    </xf>
    <xf numFmtId="3" fontId="51" fillId="0" borderId="0" xfId="0" applyNumberFormat="1" applyFont="1" applyFill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51" fillId="0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168" fontId="38" fillId="0" borderId="0" xfId="2" applyNumberFormat="1" applyFont="1" applyAlignment="1">
      <alignment horizontal="center" vertical="center"/>
    </xf>
    <xf numFmtId="9" fontId="38" fillId="0" borderId="0" xfId="2" applyFont="1" applyAlignment="1">
      <alignment horizontal="center" vertical="center"/>
    </xf>
    <xf numFmtId="0" fontId="52" fillId="0" borderId="0" xfId="0" applyFont="1" applyFill="1" applyAlignment="1">
      <alignment horizontal="center" vertical="center" wrapText="1"/>
    </xf>
    <xf numFmtId="1" fontId="58" fillId="0" borderId="0" xfId="0" applyNumberFormat="1" applyFont="1" applyFill="1" applyAlignment="1">
      <alignment horizontal="center" vertical="center"/>
    </xf>
    <xf numFmtId="1" fontId="59" fillId="0" borderId="0" xfId="2" applyNumberFormat="1" applyFont="1" applyAlignment="1">
      <alignment horizontal="center" vertical="center"/>
    </xf>
    <xf numFmtId="168" fontId="51" fillId="0" borderId="1" xfId="2" applyNumberFormat="1" applyFont="1" applyFill="1" applyBorder="1" applyAlignment="1">
      <alignment horizontal="center" vertical="center"/>
    </xf>
    <xf numFmtId="168" fontId="51" fillId="0" borderId="0" xfId="2" applyNumberFormat="1" applyFont="1" applyFill="1" applyAlignment="1">
      <alignment horizontal="center" vertical="center"/>
    </xf>
    <xf numFmtId="3" fontId="51" fillId="0" borderId="0" xfId="0" applyNumberFormat="1" applyFont="1" applyFill="1" applyBorder="1" applyAlignment="1">
      <alignment horizontal="center" vertical="center"/>
    </xf>
    <xf numFmtId="168" fontId="51" fillId="0" borderId="0" xfId="2" applyNumberFormat="1" applyFont="1" applyFill="1" applyBorder="1" applyAlignment="1">
      <alignment horizontal="center" vertical="center"/>
    </xf>
    <xf numFmtId="0" fontId="46" fillId="13" borderId="20" xfId="8" applyFont="1" applyBorder="1" applyAlignment="1">
      <alignment horizontal="center" vertical="center" wrapText="1"/>
    </xf>
    <xf numFmtId="0" fontId="60" fillId="0" borderId="0" xfId="0" applyFont="1"/>
    <xf numFmtId="0" fontId="61" fillId="0" borderId="0" xfId="0" applyFont="1"/>
    <xf numFmtId="0" fontId="40" fillId="0" borderId="0" xfId="0" applyFont="1" applyFill="1" applyAlignment="1">
      <alignment vertical="center"/>
    </xf>
    <xf numFmtId="167" fontId="40" fillId="0" borderId="0" xfId="0" applyNumberFormat="1" applyFont="1" applyFill="1" applyAlignment="1">
      <alignment horizontal="center" vertical="center"/>
    </xf>
    <xf numFmtId="0" fontId="10" fillId="0" borderId="0" xfId="0" applyFont="1"/>
    <xf numFmtId="0" fontId="62" fillId="0" borderId="0" xfId="0" applyFont="1"/>
    <xf numFmtId="0" fontId="44" fillId="0" borderId="0" xfId="12" applyFont="1" applyBorder="1" applyAlignment="1">
      <alignment vertical="center"/>
    </xf>
    <xf numFmtId="0" fontId="44" fillId="0" borderId="0" xfId="12" applyFont="1" applyBorder="1"/>
    <xf numFmtId="0" fontId="0" fillId="0" borderId="0" xfId="0" applyBorder="1" applyAlignment="1">
      <alignment horizontal="center" vertical="center"/>
    </xf>
    <xf numFmtId="0" fontId="44" fillId="0" borderId="0" xfId="12" applyFont="1" applyBorder="1" applyAlignment="1"/>
    <xf numFmtId="0" fontId="0" fillId="0" borderId="0" xfId="0" applyAlignment="1"/>
    <xf numFmtId="0" fontId="44" fillId="0" borderId="0" xfId="12" applyFont="1" applyAlignment="1"/>
    <xf numFmtId="0" fontId="0" fillId="0" borderId="15" xfId="0" applyBorder="1" applyAlignment="1"/>
    <xf numFmtId="0" fontId="33" fillId="0" borderId="0" xfId="12" applyFont="1" applyBorder="1" applyAlignment="1">
      <alignment vertical="center"/>
    </xf>
    <xf numFmtId="0" fontId="33" fillId="0" borderId="0" xfId="12" applyFont="1" applyAlignment="1">
      <alignment vertical="center"/>
    </xf>
    <xf numFmtId="0" fontId="42" fillId="0" borderId="24" xfId="10" applyFont="1" applyFill="1" applyBorder="1" applyAlignment="1">
      <alignment vertical="center"/>
    </xf>
    <xf numFmtId="0" fontId="42" fillId="0" borderId="24" xfId="10" applyFont="1" applyFill="1" applyBorder="1" applyAlignment="1">
      <alignment vertical="center" wrapText="1"/>
    </xf>
    <xf numFmtId="168" fontId="42" fillId="0" borderId="24" xfId="2" applyNumberFormat="1" applyFont="1" applyFill="1" applyBorder="1" applyAlignment="1">
      <alignment vertical="center"/>
    </xf>
    <xf numFmtId="165" fontId="42" fillId="0" borderId="24" xfId="10" applyNumberFormat="1" applyFont="1" applyFill="1" applyBorder="1" applyAlignment="1">
      <alignment horizontal="center" vertical="center"/>
    </xf>
    <xf numFmtId="0" fontId="37" fillId="0" borderId="24" xfId="10" applyFont="1" applyFill="1" applyBorder="1" applyAlignment="1">
      <alignment vertical="center" wrapText="1"/>
    </xf>
    <xf numFmtId="3" fontId="37" fillId="0" borderId="24" xfId="10" applyNumberFormat="1" applyFont="1" applyFill="1" applyBorder="1" applyAlignment="1">
      <alignment vertical="center"/>
    </xf>
    <xf numFmtId="172" fontId="42" fillId="0" borderId="20" xfId="20" applyNumberFormat="1" applyFont="1" applyFill="1" applyBorder="1" applyAlignment="1">
      <alignment vertical="center"/>
    </xf>
    <xf numFmtId="173" fontId="13" fillId="18" borderId="20" xfId="20" applyNumberFormat="1" applyFont="1" applyFill="1" applyBorder="1" applyAlignment="1">
      <alignment vertical="center"/>
    </xf>
    <xf numFmtId="168" fontId="0" fillId="0" borderId="0" xfId="2" applyNumberFormat="1" applyFont="1"/>
    <xf numFmtId="167" fontId="38" fillId="0" borderId="0" xfId="0" applyNumberFormat="1" applyFont="1" applyAlignment="1">
      <alignment horizontal="center"/>
    </xf>
    <xf numFmtId="168" fontId="42" fillId="0" borderId="0" xfId="12" applyNumberFormat="1" applyFont="1"/>
    <xf numFmtId="4" fontId="5" fillId="8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41" fillId="13" borderId="16" xfId="8" applyFont="1" applyBorder="1" applyAlignment="1">
      <alignment vertical="center"/>
    </xf>
    <xf numFmtId="0" fontId="39" fillId="0" borderId="6" xfId="0" applyFont="1" applyFill="1" applyBorder="1" applyAlignment="1">
      <alignment horizontal="center" vertical="center" wrapText="1"/>
    </xf>
    <xf numFmtId="167" fontId="63" fillId="0" borderId="0" xfId="0" applyNumberFormat="1" applyFont="1" applyFill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3" fontId="45" fillId="0" borderId="0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vertical="center" wrapText="1"/>
    </xf>
    <xf numFmtId="0" fontId="45" fillId="0" borderId="1" xfId="0" applyFont="1" applyFill="1" applyBorder="1" applyAlignment="1">
      <alignment horizontal="center" vertical="center"/>
    </xf>
    <xf numFmtId="0" fontId="40" fillId="0" borderId="17" xfId="0" applyFont="1" applyFill="1" applyBorder="1"/>
    <xf numFmtId="0" fontId="38" fillId="0" borderId="17" xfId="0" applyFont="1" applyFill="1" applyBorder="1" applyAlignment="1">
      <alignment horizontal="left" vertical="center"/>
    </xf>
    <xf numFmtId="0" fontId="41" fillId="0" borderId="2" xfId="0" applyFont="1" applyFill="1" applyBorder="1" applyAlignment="1">
      <alignment horizontal="center" vertical="center"/>
    </xf>
    <xf numFmtId="0" fontId="41" fillId="0" borderId="9" xfId="0" applyFont="1" applyFill="1" applyBorder="1" applyAlignment="1">
      <alignment horizontal="center" vertical="center"/>
    </xf>
    <xf numFmtId="3" fontId="38" fillId="0" borderId="12" xfId="0" applyNumberFormat="1" applyFont="1" applyFill="1" applyBorder="1" applyAlignment="1">
      <alignment horizontal="center"/>
    </xf>
    <xf numFmtId="165" fontId="38" fillId="0" borderId="13" xfId="0" applyNumberFormat="1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0" fontId="45" fillId="0" borderId="9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3" fontId="45" fillId="0" borderId="11" xfId="0" applyNumberFormat="1" applyFont="1" applyFill="1" applyBorder="1" applyAlignment="1">
      <alignment horizontal="center" vertical="center"/>
    </xf>
    <xf numFmtId="165" fontId="45" fillId="0" borderId="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64" fillId="0" borderId="0" xfId="0" applyFont="1" applyFill="1" applyBorder="1" applyAlignment="1">
      <alignment horizontal="center" vertical="center"/>
    </xf>
    <xf numFmtId="0" fontId="64" fillId="0" borderId="25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Fill="1"/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3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/>
    </xf>
    <xf numFmtId="0" fontId="64" fillId="20" borderId="27" xfId="0" applyFont="1" applyFill="1" applyBorder="1" applyAlignment="1">
      <alignment horizontal="center" vertical="center" wrapText="1"/>
    </xf>
    <xf numFmtId="0" fontId="0" fillId="21" borderId="28" xfId="0" applyFont="1" applyFill="1" applyBorder="1"/>
    <xf numFmtId="165" fontId="0" fillId="21" borderId="26" xfId="0" applyNumberFormat="1" applyFont="1" applyFill="1" applyBorder="1" applyAlignment="1">
      <alignment horizontal="center" vertical="center"/>
    </xf>
    <xf numFmtId="0" fontId="0" fillId="21" borderId="27" xfId="0" applyFont="1" applyFill="1" applyBorder="1" applyAlignment="1">
      <alignment horizontal="center" vertical="center"/>
    </xf>
    <xf numFmtId="0" fontId="65" fillId="0" borderId="0" xfId="0" applyFont="1"/>
    <xf numFmtId="0" fontId="0" fillId="0" borderId="0" xfId="0" applyFont="1" applyFill="1" applyAlignment="1">
      <alignment wrapText="1"/>
    </xf>
    <xf numFmtId="0" fontId="47" fillId="13" borderId="20" xfId="8" applyFont="1" applyBorder="1" applyAlignment="1">
      <alignment horizontal="center" vertical="center" wrapText="1"/>
    </xf>
    <xf numFmtId="0" fontId="46" fillId="13" borderId="20" xfId="8" applyFont="1" applyBorder="1" applyAlignment="1">
      <alignment horizontal="center" vertical="center" wrapText="1"/>
    </xf>
    <xf numFmtId="0" fontId="42" fillId="0" borderId="20" xfId="10" applyFont="1" applyFill="1" applyBorder="1" applyAlignment="1">
      <alignment horizontal="center" vertical="center"/>
    </xf>
    <xf numFmtId="0" fontId="42" fillId="0" borderId="20" xfId="10" applyFont="1" applyFill="1" applyBorder="1" applyAlignment="1">
      <alignment vertical="center"/>
    </xf>
    <xf numFmtId="0" fontId="42" fillId="0" borderId="20" xfId="10" applyFont="1" applyFill="1" applyBorder="1" applyAlignment="1">
      <alignment horizontal="left" vertical="center" wrapText="1"/>
    </xf>
    <xf numFmtId="0" fontId="42" fillId="0" borderId="20" xfId="10" applyFont="1" applyFill="1" applyBorder="1" applyAlignment="1">
      <alignment vertical="center" wrapText="1"/>
    </xf>
    <xf numFmtId="168" fontId="42" fillId="0" borderId="21" xfId="1" applyNumberFormat="1" applyFont="1" applyFill="1" applyBorder="1" applyAlignment="1">
      <alignment horizontal="center" vertical="center"/>
    </xf>
    <xf numFmtId="168" fontId="42" fillId="0" borderId="22" xfId="1" applyNumberFormat="1" applyFont="1" applyFill="1" applyBorder="1" applyAlignment="1">
      <alignment horizontal="center" vertical="center"/>
    </xf>
    <xf numFmtId="165" fontId="42" fillId="0" borderId="20" xfId="10" applyNumberFormat="1" applyFont="1" applyFill="1" applyBorder="1" applyAlignment="1">
      <alignment horizontal="center" vertical="center"/>
    </xf>
    <xf numFmtId="0" fontId="42" fillId="18" borderId="20" xfId="11" applyFont="1" applyFill="1" applyBorder="1" applyAlignment="1">
      <alignment horizontal="center" vertical="center"/>
    </xf>
    <xf numFmtId="0" fontId="42" fillId="18" borderId="20" xfId="11" applyFont="1" applyFill="1" applyBorder="1" applyAlignment="1">
      <alignment horizontal="left" vertical="center" wrapText="1"/>
    </xf>
    <xf numFmtId="3" fontId="42" fillId="18" borderId="20" xfId="11" applyNumberFormat="1" applyFont="1" applyFill="1" applyBorder="1" applyAlignment="1">
      <alignment horizontal="center" vertical="center"/>
    </xf>
    <xf numFmtId="168" fontId="42" fillId="0" borderId="20" xfId="2" applyNumberFormat="1" applyFont="1" applyFill="1" applyBorder="1" applyAlignment="1">
      <alignment horizontal="center" vertical="center"/>
    </xf>
    <xf numFmtId="168" fontId="42" fillId="0" borderId="20" xfId="2" applyNumberFormat="1" applyFont="1" applyFill="1" applyBorder="1" applyAlignment="1">
      <alignment vertical="center"/>
    </xf>
    <xf numFmtId="168" fontId="42" fillId="18" borderId="20" xfId="2" applyNumberFormat="1" applyFont="1" applyFill="1" applyBorder="1" applyAlignment="1">
      <alignment horizontal="center" vertical="center"/>
    </xf>
    <xf numFmtId="172" fontId="37" fillId="18" borderId="20" xfId="20" applyNumberFormat="1" applyFont="1" applyFill="1" applyBorder="1" applyAlignment="1">
      <alignment horizontal="center" vertical="center"/>
    </xf>
    <xf numFmtId="1" fontId="42" fillId="0" borderId="20" xfId="10" applyNumberFormat="1" applyFont="1" applyFill="1" applyBorder="1" applyAlignment="1">
      <alignment horizontal="center" vertical="center"/>
    </xf>
    <xf numFmtId="1" fontId="42" fillId="0" borderId="20" xfId="10" applyNumberFormat="1" applyFont="1" applyFill="1" applyBorder="1" applyAlignment="1">
      <alignment vertical="center"/>
    </xf>
    <xf numFmtId="168" fontId="42" fillId="18" borderId="21" xfId="2" applyNumberFormat="1" applyFont="1" applyFill="1" applyBorder="1" applyAlignment="1">
      <alignment horizontal="center" vertical="center"/>
    </xf>
    <xf numFmtId="168" fontId="42" fillId="18" borderId="22" xfId="2" applyNumberFormat="1" applyFont="1" applyFill="1" applyBorder="1" applyAlignment="1">
      <alignment horizontal="center" vertical="center"/>
    </xf>
    <xf numFmtId="167" fontId="42" fillId="18" borderId="20" xfId="11" applyNumberFormat="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center" vertical="center"/>
    </xf>
    <xf numFmtId="0" fontId="42" fillId="0" borderId="20" xfId="11" applyFont="1" applyFill="1" applyBorder="1" applyAlignment="1">
      <alignment horizontal="left" vertical="center" wrapText="1"/>
    </xf>
    <xf numFmtId="3" fontId="42" fillId="0" borderId="20" xfId="11" applyNumberFormat="1" applyFont="1" applyFill="1" applyBorder="1" applyAlignment="1">
      <alignment horizontal="center" vertical="center"/>
    </xf>
    <xf numFmtId="168" fontId="42" fillId="0" borderId="21" xfId="2" applyNumberFormat="1" applyFont="1" applyFill="1" applyBorder="1" applyAlignment="1">
      <alignment horizontal="center" vertical="center" wrapText="1"/>
    </xf>
    <xf numFmtId="168" fontId="42" fillId="0" borderId="22" xfId="2" applyNumberFormat="1" applyFont="1" applyFill="1" applyBorder="1" applyAlignment="1">
      <alignment horizontal="center" vertical="center" wrapText="1"/>
    </xf>
    <xf numFmtId="0" fontId="42" fillId="18" borderId="20" xfId="10" applyFont="1" applyFill="1" applyBorder="1" applyAlignment="1">
      <alignment horizontal="center" vertical="center"/>
    </xf>
    <xf numFmtId="0" fontId="42" fillId="18" borderId="20" xfId="10" applyFont="1" applyFill="1" applyBorder="1" applyAlignment="1">
      <alignment vertical="center"/>
    </xf>
    <xf numFmtId="0" fontId="42" fillId="18" borderId="20" xfId="10" applyFont="1" applyFill="1" applyBorder="1" applyAlignment="1">
      <alignment horizontal="left" vertical="center" wrapText="1"/>
    </xf>
    <xf numFmtId="0" fontId="42" fillId="18" borderId="20" xfId="10" applyFont="1" applyFill="1" applyBorder="1" applyAlignment="1">
      <alignment vertical="center" wrapText="1"/>
    </xf>
    <xf numFmtId="168" fontId="42" fillId="18" borderId="20" xfId="2" applyNumberFormat="1" applyFont="1" applyFill="1" applyBorder="1" applyAlignment="1">
      <alignment vertical="center"/>
    </xf>
    <xf numFmtId="165" fontId="42" fillId="18" borderId="20" xfId="10" applyNumberFormat="1" applyFont="1" applyFill="1" applyBorder="1" applyAlignment="1">
      <alignment horizontal="center" vertical="center"/>
    </xf>
    <xf numFmtId="9" fontId="42" fillId="0" borderId="20" xfId="2" applyNumberFormat="1" applyFont="1" applyFill="1" applyBorder="1" applyAlignment="1">
      <alignment horizontal="center" vertical="center" wrapText="1"/>
    </xf>
    <xf numFmtId="0" fontId="47" fillId="13" borderId="22" xfId="8" applyFont="1" applyBorder="1" applyAlignment="1">
      <alignment horizontal="center" vertical="center" wrapText="1"/>
    </xf>
    <xf numFmtId="0" fontId="45" fillId="13" borderId="16" xfId="8" applyFont="1" applyBorder="1" applyAlignment="1">
      <alignment horizontal="center" vertical="center"/>
    </xf>
    <xf numFmtId="0" fontId="41" fillId="13" borderId="16" xfId="8" applyFont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22" fillId="0" borderId="10" xfId="0" applyFont="1" applyBorder="1" applyAlignment="1" applyProtection="1">
      <alignment horizontal="center" vertical="top" wrapText="1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2" fillId="0" borderId="5" xfId="0" applyFont="1" applyBorder="1" applyAlignment="1" applyProtection="1">
      <alignment horizontal="center" vertical="top" wrapText="1"/>
      <protection locked="0"/>
    </xf>
    <xf numFmtId="0" fontId="22" fillId="0" borderId="12" xfId="0" applyFont="1" applyBorder="1" applyAlignment="1" applyProtection="1">
      <alignment horizontal="center" vertical="top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2" fillId="0" borderId="13" xfId="0" applyFont="1" applyBorder="1" applyAlignment="1" applyProtection="1">
      <alignment horizontal="center" vertical="top" wrapText="1"/>
      <protection locked="0"/>
    </xf>
    <xf numFmtId="0" fontId="22" fillId="0" borderId="14" xfId="0" applyFont="1" applyBorder="1" applyAlignment="1" applyProtection="1">
      <alignment horizontal="center" vertical="top" wrapText="1"/>
      <protection locked="0"/>
    </xf>
    <xf numFmtId="0" fontId="22" fillId="0" borderId="7" xfId="0" applyFont="1" applyBorder="1" applyAlignment="1" applyProtection="1">
      <alignment horizontal="center" vertical="top" wrapText="1"/>
      <protection locked="0"/>
    </xf>
    <xf numFmtId="0" fontId="22" fillId="0" borderId="8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169" fontId="40" fillId="0" borderId="0" xfId="0" applyNumberFormat="1" applyFont="1" applyFill="1" applyBorder="1" applyAlignment="1">
      <alignment horizontal="left" wrapText="1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12" xfId="0" applyFont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6" fillId="0" borderId="13" xfId="0" applyFont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top" wrapText="1"/>
      <protection locked="0"/>
    </xf>
    <xf numFmtId="0" fontId="16" fillId="0" borderId="7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50" fillId="13" borderId="1" xfId="8" applyFont="1" applyBorder="1" applyAlignment="1">
      <alignment horizontal="center" vertical="center" wrapText="1"/>
    </xf>
    <xf numFmtId="0" fontId="50" fillId="13" borderId="9" xfId="8" applyFont="1" applyBorder="1" applyAlignment="1">
      <alignment horizontal="center" vertical="center" wrapText="1"/>
    </xf>
    <xf numFmtId="0" fontId="50" fillId="13" borderId="2" xfId="8" applyFont="1" applyBorder="1" applyAlignment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20" fillId="0" borderId="10" xfId="0" applyFont="1" applyBorder="1" applyAlignment="1" applyProtection="1">
      <alignment horizontal="center" vertical="top" wrapText="1"/>
      <protection locked="0"/>
    </xf>
    <xf numFmtId="0" fontId="20" fillId="0" borderId="4" xfId="0" applyFont="1" applyBorder="1" applyAlignment="1" applyProtection="1">
      <alignment horizontal="center" vertical="top" wrapText="1"/>
      <protection locked="0"/>
    </xf>
    <xf numFmtId="0" fontId="20" fillId="0" borderId="5" xfId="0" applyFont="1" applyBorder="1" applyAlignment="1" applyProtection="1">
      <alignment horizontal="center" vertical="top" wrapText="1"/>
      <protection locked="0"/>
    </xf>
    <xf numFmtId="0" fontId="20" fillId="0" borderId="12" xfId="0" applyFont="1" applyBorder="1" applyAlignment="1" applyProtection="1">
      <alignment horizontal="center" vertical="top" wrapText="1"/>
      <protection locked="0"/>
    </xf>
    <xf numFmtId="0" fontId="20" fillId="0" borderId="0" xfId="0" applyFont="1" applyBorder="1" applyAlignment="1" applyProtection="1">
      <alignment horizontal="center" vertical="top" wrapText="1"/>
      <protection locked="0"/>
    </xf>
    <xf numFmtId="0" fontId="20" fillId="0" borderId="13" xfId="0" applyFont="1" applyBorder="1" applyAlignment="1" applyProtection="1">
      <alignment horizontal="center" vertical="top" wrapText="1"/>
      <protection locked="0"/>
    </xf>
    <xf numFmtId="0" fontId="20" fillId="0" borderId="14" xfId="0" applyFont="1" applyBorder="1" applyAlignment="1" applyProtection="1">
      <alignment horizontal="center" vertical="top" wrapText="1"/>
      <protection locked="0"/>
    </xf>
    <xf numFmtId="0" fontId="20" fillId="0" borderId="7" xfId="0" applyFont="1" applyBorder="1" applyAlignment="1" applyProtection="1">
      <alignment horizontal="center" vertical="top" wrapText="1"/>
      <protection locked="0"/>
    </xf>
    <xf numFmtId="0" fontId="20" fillId="0" borderId="8" xfId="0" applyFont="1" applyBorder="1" applyAlignment="1" applyProtection="1">
      <alignment horizontal="center" vertical="top" wrapText="1"/>
      <protection locked="0"/>
    </xf>
    <xf numFmtId="0" fontId="41" fillId="13" borderId="0" xfId="8" applyFont="1" applyBorder="1" applyAlignment="1">
      <alignment horizontal="center" vertical="center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22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</xf>
    <xf numFmtId="0" fontId="27" fillId="0" borderId="7" xfId="0" applyFont="1" applyBorder="1" applyAlignment="1" applyProtection="1">
      <alignment horizontal="center" vertical="center" wrapText="1"/>
    </xf>
    <xf numFmtId="0" fontId="50" fillId="13" borderId="1" xfId="8" applyFont="1" applyBorder="1" applyAlignment="1">
      <alignment horizontal="center" vertical="center"/>
    </xf>
  </cellXfs>
  <cellStyles count="21">
    <cellStyle name="20% - Énfasis1" xfId="11" builtinId="30"/>
    <cellStyle name="Énfasis1" xfId="10" builtinId="29"/>
    <cellStyle name="Énfasis3" xfId="8" builtinId="37"/>
    <cellStyle name="Euro" xfId="15"/>
    <cellStyle name="Euro 2" xfId="16"/>
    <cellStyle name="Millares" xfId="1" builtinId="3"/>
    <cellStyle name="Millares 2" xfId="3"/>
    <cellStyle name="Moneda" xfId="20" builtinId="4"/>
    <cellStyle name="Moneda 2" xfId="17"/>
    <cellStyle name="Normal" xfId="0" builtinId="0"/>
    <cellStyle name="Normal 2" xfId="4"/>
    <cellStyle name="Normal 3" xfId="5"/>
    <cellStyle name="Normal 3 2" xfId="12"/>
    <cellStyle name="Normal 4" xfId="18"/>
    <cellStyle name="Normal 4 2" xfId="19"/>
    <cellStyle name="Porcentaje" xfId="2" builtinId="5"/>
    <cellStyle name="Porcentaje 2" xfId="14"/>
    <cellStyle name="Porcentual 2" xfId="6"/>
    <cellStyle name="Porcentual 3" xfId="7"/>
    <cellStyle name="Porcentual 3 2" xfId="13"/>
    <cellStyle name="Porcentual 4" xfId="9"/>
  </cellStyles>
  <dxfs count="234"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5" formatCode="0.0"/>
      <fill>
        <patternFill patternType="none">
          <bgColor auto="1"/>
        </patternFill>
      </fill>
      <alignment horizontal="center" textRotation="0" indent="0" justifyLastLine="0" shrinkToFit="0" readingOrder="0"/>
      <border diagonalUp="0" diagonalDown="0">
        <left style="thin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" formatCode="#,##0"/>
      <fill>
        <patternFill patternType="none"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border diagonalUp="0" diagonalDown="0" outline="0"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8" formatCode="0.0%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65517089369353698"/>
        </c:manualLayout>
      </c:layout>
      <c:lineChart>
        <c:grouping val="standard"/>
        <c:varyColors val="0"/>
        <c:ser>
          <c:idx val="1"/>
          <c:order val="0"/>
          <c:tx>
            <c:strRef>
              <c:f>ABS!$A$7</c:f>
              <c:strCache>
                <c:ptCount val="1"/>
                <c:pt idx="0">
                  <c:v>ABSORCIÓN DE EGRESADOS DE SECUNDARIA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ABS!$A$10:$A$15</c:f>
              <c:strCach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2013*</c:v>
                </c:pt>
              </c:strCache>
            </c:strRef>
          </c:cat>
          <c:val>
            <c:numRef>
              <c:f>ABS!$B$10:$B$15</c:f>
              <c:numCache>
                <c:formatCode>0.0</c:formatCode>
                <c:ptCount val="6"/>
                <c:pt idx="0">
                  <c:v>7.1845851473085709</c:v>
                </c:pt>
                <c:pt idx="1">
                  <c:v>7.2390581873486166</c:v>
                </c:pt>
                <c:pt idx="2">
                  <c:v>7.3</c:v>
                </c:pt>
                <c:pt idx="3">
                  <c:v>7.1191992123771257</c:v>
                </c:pt>
                <c:pt idx="4">
                  <c:v>7</c:v>
                </c:pt>
                <c:pt idx="5">
                  <c:v>6.7917765054328934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3945840"/>
        <c:axId val="-1883951280"/>
      </c:lineChart>
      <c:catAx>
        <c:axId val="-1883945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51280"/>
        <c:crosses val="autoZero"/>
        <c:auto val="1"/>
        <c:lblAlgn val="ctr"/>
        <c:lblOffset val="100"/>
        <c:noMultiLvlLbl val="0"/>
      </c:catAx>
      <c:valAx>
        <c:axId val="-188395128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4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46792306699368E-2"/>
          <c:y val="7.1972179133576522E-2"/>
          <c:w val="0.90356189492706862"/>
          <c:h val="0.80901738226117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'A-PC'!$A$7:$H$7</c:f>
              <c:strCache>
                <c:ptCount val="1"/>
                <c:pt idx="0">
                  <c:v>ALUMNO POR COMPUTADORA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'A-PC'!$A$10:$A$15</c:f>
              <c:strCach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2013*</c:v>
                </c:pt>
              </c:strCache>
            </c:strRef>
          </c:cat>
          <c:val>
            <c:numRef>
              <c:f>'A-PC'!$B$10:$B$15</c:f>
              <c:numCache>
                <c:formatCode>0</c:formatCode>
                <c:ptCount val="6"/>
                <c:pt idx="0">
                  <c:v>15</c:v>
                </c:pt>
                <c:pt idx="1">
                  <c:v>12.619840154575796</c:v>
                </c:pt>
                <c:pt idx="2">
                  <c:v>13</c:v>
                </c:pt>
                <c:pt idx="3">
                  <c:v>11.677455791851679</c:v>
                </c:pt>
                <c:pt idx="4">
                  <c:v>10.828094932649135</c:v>
                </c:pt>
                <c:pt idx="5">
                  <c:v>10.481262736158602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0609264"/>
        <c:axId val="-1870611440"/>
      </c:barChart>
      <c:catAx>
        <c:axId val="-18706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11440"/>
        <c:crosses val="autoZero"/>
        <c:auto val="1"/>
        <c:lblAlgn val="ctr"/>
        <c:lblOffset val="100"/>
        <c:noMultiLvlLbl val="0"/>
      </c:catAx>
      <c:valAx>
        <c:axId val="-1870611440"/>
        <c:scaling>
          <c:orientation val="minMax"/>
          <c:max val="18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0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0834118329161E-2"/>
          <c:y val="4.7997745367434654E-2"/>
          <c:w val="0.8993078475873616"/>
          <c:h val="0.752331935803622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'ADM-PC'!$B$9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'ADM-PC'!$A$10:$A$15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'ADM-PC'!$B$10:$B$15</c:f>
              <c:numCache>
                <c:formatCode>0.0</c:formatCode>
                <c:ptCount val="6"/>
                <c:pt idx="0">
                  <c:v>1.6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1.1191616766467065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8407648"/>
        <c:axId val="-1868412000"/>
      </c:barChart>
      <c:catAx>
        <c:axId val="-18684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12000"/>
        <c:crosses val="autoZero"/>
        <c:auto val="1"/>
        <c:lblAlgn val="ctr"/>
        <c:lblOffset val="100"/>
        <c:noMultiLvlLbl val="0"/>
      </c:catAx>
      <c:valAx>
        <c:axId val="-18684120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0764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01669151984238"/>
          <c:y val="7.7348274959737784E-2"/>
          <c:w val="0.78164694987193195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CAP!$A$7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CAP!$B$10:$B$15</c:f>
              <c:numCache>
                <c:formatCode>#,##0</c:formatCode>
                <c:ptCount val="6"/>
                <c:pt idx="0">
                  <c:v>233903</c:v>
                </c:pt>
                <c:pt idx="1">
                  <c:v>242874</c:v>
                </c:pt>
                <c:pt idx="2">
                  <c:v>199329</c:v>
                </c:pt>
                <c:pt idx="3">
                  <c:v>292866</c:v>
                </c:pt>
                <c:pt idx="4">
                  <c:v>414566</c:v>
                </c:pt>
                <c:pt idx="5">
                  <c:v>321889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0610896"/>
        <c:axId val="-1870610352"/>
      </c:barChart>
      <c:catAx>
        <c:axId val="-187061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10352"/>
        <c:crosses val="autoZero"/>
        <c:auto val="1"/>
        <c:lblAlgn val="ctr"/>
        <c:lblOffset val="100"/>
        <c:noMultiLvlLbl val="0"/>
      </c:catAx>
      <c:valAx>
        <c:axId val="-187061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10896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'B-EXT'!$A$7:$H$7</c:f>
              <c:strCache>
                <c:ptCount val="1"/>
                <c:pt idx="0">
                  <c:v>COBERTURA DE BECAS EXTERNAS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'B-EXT'!$A$10:$A$15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'B-EXT'!$B$10:$B$15</c:f>
              <c:numCache>
                <c:formatCode>0.0</c:formatCode>
                <c:ptCount val="6"/>
                <c:pt idx="0">
                  <c:v>2.7</c:v>
                </c:pt>
                <c:pt idx="1">
                  <c:v>3.4332455916900173</c:v>
                </c:pt>
                <c:pt idx="2">
                  <c:v>2.9530423280423284</c:v>
                </c:pt>
                <c:pt idx="3">
                  <c:v>5.6593074878171628</c:v>
                </c:pt>
                <c:pt idx="4">
                  <c:v>2</c:v>
                </c:pt>
                <c:pt idx="5">
                  <c:v>9.6996678353939831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70613616"/>
        <c:axId val="-1870604912"/>
      </c:barChart>
      <c:catAx>
        <c:axId val="-18706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04912"/>
        <c:crosses val="autoZero"/>
        <c:auto val="1"/>
        <c:lblAlgn val="ctr"/>
        <c:lblOffset val="100"/>
        <c:noMultiLvlLbl val="0"/>
      </c:catAx>
      <c:valAx>
        <c:axId val="-187060491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61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'CAL-1'!$A$7</c:f>
              <c:strCache>
                <c:ptCount val="1"/>
                <c:pt idx="0">
                  <c:v>ALUMNOS EN PROGRAMAS DE CALIDAD</c:v>
                </c:pt>
              </c:strCache>
            </c:strRef>
          </c:tx>
          <c:dPt>
            <c:idx val="0"/>
            <c:bubble3D val="0"/>
            <c:spPr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'CAL-1'!$A$10:$A$15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'CAL-1'!$B$10:$B$15</c:f>
              <c:numCache>
                <c:formatCode>0.0</c:formatCode>
                <c:ptCount val="6"/>
                <c:pt idx="0">
                  <c:v>68.599999999999994</c:v>
                </c:pt>
                <c:pt idx="1">
                  <c:v>63.454897964959954</c:v>
                </c:pt>
                <c:pt idx="2">
                  <c:v>76.097766364278527</c:v>
                </c:pt>
                <c:pt idx="3">
                  <c:v>76.527899615419244</c:v>
                </c:pt>
                <c:pt idx="4">
                  <c:v>75.897419025842638</c:v>
                </c:pt>
                <c:pt idx="5" formatCode="0.00">
                  <c:v>76.190586033269184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0845136"/>
        <c:axId val="-1870847312"/>
      </c:lineChart>
      <c:catAx>
        <c:axId val="-187084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847312"/>
        <c:crosses val="autoZero"/>
        <c:auto val="1"/>
        <c:lblAlgn val="ctr"/>
        <c:lblOffset val="100"/>
        <c:noMultiLvlLbl val="0"/>
      </c:catAx>
      <c:valAx>
        <c:axId val="-1870847312"/>
        <c:scaling>
          <c:orientation val="minMax"/>
          <c:min val="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084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8966720389702"/>
          <c:y val="0.12104769287258783"/>
          <c:w val="0.84914756511917455"/>
          <c:h val="0.709451543018834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MAT!$A$7</c:f>
              <c:strCache>
                <c:ptCount val="1"/>
                <c:pt idx="0">
                  <c:v>MATRÍCULA 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MAT!$A$10:$A$15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MAT!$B$10:$B$15</c:f>
              <c:numCache>
                <c:formatCode>#,##0</c:formatCode>
                <c:ptCount val="6"/>
                <c:pt idx="0">
                  <c:v>273602</c:v>
                </c:pt>
                <c:pt idx="1">
                  <c:v>282648</c:v>
                </c:pt>
                <c:pt idx="2">
                  <c:v>287379</c:v>
                </c:pt>
                <c:pt idx="3">
                  <c:v>299807</c:v>
                </c:pt>
                <c:pt idx="4">
                  <c:v>303955</c:v>
                </c:pt>
                <c:pt idx="5">
                  <c:v>303464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83951824"/>
        <c:axId val="-1883954544"/>
      </c:barChart>
      <c:catAx>
        <c:axId val="-188395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54544"/>
        <c:crosses val="autoZero"/>
        <c:auto val="1"/>
        <c:lblAlgn val="ctr"/>
        <c:lblOffset val="100"/>
        <c:noMultiLvlLbl val="0"/>
      </c:catAx>
      <c:valAx>
        <c:axId val="-1883954544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51824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73024900965825E-2"/>
          <c:y val="6.5068986174901186E-2"/>
          <c:w val="0.89427524958463145"/>
          <c:h val="0.76011050326703289"/>
        </c:manualLayout>
      </c:layout>
      <c:lineChart>
        <c:grouping val="standard"/>
        <c:varyColors val="0"/>
        <c:ser>
          <c:idx val="1"/>
          <c:order val="0"/>
          <c:tx>
            <c:strRef>
              <c:f>ACI!$A$7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ACI!$A$10:$A$15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ACI!$B$10:$B$15</c:f>
              <c:numCache>
                <c:formatCode>0.0</c:formatCode>
                <c:ptCount val="6"/>
                <c:pt idx="0">
                  <c:v>82.1</c:v>
                </c:pt>
                <c:pt idx="1">
                  <c:v>82.299091544374562</c:v>
                </c:pt>
                <c:pt idx="2">
                  <c:v>82.523259820813237</c:v>
                </c:pt>
                <c:pt idx="3">
                  <c:v>84.177616801437566</c:v>
                </c:pt>
                <c:pt idx="4">
                  <c:v>83.984029619805483</c:v>
                </c:pt>
                <c:pt idx="5">
                  <c:v>79.092994161801499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4529440"/>
        <c:axId val="-1874527264"/>
      </c:lineChart>
      <c:catAx>
        <c:axId val="-18745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874527264"/>
        <c:crosses val="autoZero"/>
        <c:auto val="1"/>
        <c:lblAlgn val="ctr"/>
        <c:lblOffset val="100"/>
        <c:noMultiLvlLbl val="0"/>
      </c:catAx>
      <c:valAx>
        <c:axId val="-187452726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87452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52558886437384E-2"/>
          <c:y val="0.11251829004812779"/>
          <c:w val="0.87606852485341646"/>
          <c:h val="0.65761387510616431"/>
        </c:manualLayout>
      </c:layout>
      <c:lineChart>
        <c:grouping val="standard"/>
        <c:varyColors val="0"/>
        <c:ser>
          <c:idx val="1"/>
          <c:order val="0"/>
          <c:tx>
            <c:strRef>
              <c:f>ET!$A$7</c:f>
              <c:strCache>
                <c:ptCount val="1"/>
                <c:pt idx="0">
                  <c:v>EFICIENCIA TERMINAL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ET!$A$10:$A$15</c:f>
              <c:strCache>
                <c:ptCount val="6"/>
                <c:pt idx="0">
                  <c:v>2005-2008</c:v>
                </c:pt>
                <c:pt idx="1">
                  <c:v>2006-2009</c:v>
                </c:pt>
                <c:pt idx="2">
                  <c:v>2007-2010</c:v>
                </c:pt>
                <c:pt idx="3">
                  <c:v>2008-2011</c:v>
                </c:pt>
                <c:pt idx="4">
                  <c:v>2009-2012</c:v>
                </c:pt>
                <c:pt idx="5">
                  <c:v>2010-2013</c:v>
                </c:pt>
              </c:strCache>
            </c:strRef>
          </c:cat>
          <c:val>
            <c:numRef>
              <c:f>ET!$B$10:$B$15</c:f>
              <c:numCache>
                <c:formatCode>0.0</c:formatCode>
                <c:ptCount val="6"/>
                <c:pt idx="0">
                  <c:v>45</c:v>
                </c:pt>
                <c:pt idx="1">
                  <c:v>44.352882838209439</c:v>
                </c:pt>
                <c:pt idx="2">
                  <c:v>51.1</c:v>
                </c:pt>
                <c:pt idx="3">
                  <c:v>46.144892097175351</c:v>
                </c:pt>
                <c:pt idx="4">
                  <c:v>46.4</c:v>
                </c:pt>
                <c:pt idx="5">
                  <c:v>48.03808424697057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74528896"/>
        <c:axId val="-1874528352"/>
      </c:lineChart>
      <c:catAx>
        <c:axId val="-18745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90000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4528352"/>
        <c:crosses val="autoZero"/>
        <c:auto val="1"/>
        <c:lblAlgn val="ctr"/>
        <c:lblOffset val="100"/>
        <c:noMultiLvlLbl val="0"/>
      </c:catAx>
      <c:valAx>
        <c:axId val="-1874528352"/>
        <c:scaling>
          <c:orientation val="minMax"/>
          <c:min val="42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74528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56825767149472E-2"/>
          <c:y val="4.7236922394186497E-2"/>
          <c:w val="0.89081779592365773"/>
          <c:h val="0.66507042014195694"/>
        </c:manualLayout>
      </c:layout>
      <c:lineChart>
        <c:grouping val="standard"/>
        <c:varyColors val="0"/>
        <c:ser>
          <c:idx val="1"/>
          <c:order val="0"/>
          <c:tx>
            <c:strRef>
              <c:f>TIT!$A$7</c:f>
              <c:strCache>
                <c:ptCount val="1"/>
                <c:pt idx="0">
                  <c:v>TITULACIÓN POR GENERACIÓN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TIT!$A$10:$A$15</c:f>
              <c:strCache>
                <c:ptCount val="6"/>
                <c:pt idx="0">
                  <c:v>2004-2007</c:v>
                </c:pt>
                <c:pt idx="1">
                  <c:v>2005-2008</c:v>
                </c:pt>
                <c:pt idx="2">
                  <c:v>2006-2009</c:v>
                </c:pt>
                <c:pt idx="3">
                  <c:v>2007-2010</c:v>
                </c:pt>
                <c:pt idx="4">
                  <c:v>2008-2011</c:v>
                </c:pt>
                <c:pt idx="5">
                  <c:v>2009-2012</c:v>
                </c:pt>
              </c:strCache>
            </c:strRef>
          </c:cat>
          <c:val>
            <c:numRef>
              <c:f>TIT!$B$10:$B$15</c:f>
              <c:numCache>
                <c:formatCode>0.0</c:formatCode>
                <c:ptCount val="6"/>
                <c:pt idx="0">
                  <c:v>65.599999999999994</c:v>
                </c:pt>
                <c:pt idx="1">
                  <c:v>78.156229672993902</c:v>
                </c:pt>
                <c:pt idx="2">
                  <c:v>85.88445745416108</c:v>
                </c:pt>
                <c:pt idx="3">
                  <c:v>87.011229379275022</c:v>
                </c:pt>
                <c:pt idx="4">
                  <c:v>89.2</c:v>
                </c:pt>
                <c:pt idx="5">
                  <c:v>88.165320830077277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8410912"/>
        <c:axId val="-1868409824"/>
      </c:lineChart>
      <c:catAx>
        <c:axId val="-18684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74000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09824"/>
        <c:crosses val="autoZero"/>
        <c:auto val="1"/>
        <c:lblAlgn val="ctr"/>
        <c:lblOffset val="100"/>
        <c:noMultiLvlLbl val="0"/>
      </c:catAx>
      <c:valAx>
        <c:axId val="-1868409824"/>
        <c:scaling>
          <c:orientation val="minMax"/>
          <c:min val="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1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582517772323"/>
          <c:y val="8.3790037342351867E-2"/>
          <c:w val="0.84074544932895523"/>
          <c:h val="0.71522186993588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COSTO!$A$7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COSTO!$A$10:$A$15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COSTO!$B$10:$B$15</c:f>
              <c:numCache>
                <c:formatCode>#,##0</c:formatCode>
                <c:ptCount val="6"/>
                <c:pt idx="0">
                  <c:v>11229</c:v>
                </c:pt>
                <c:pt idx="1">
                  <c:v>11539.433923919829</c:v>
                </c:pt>
                <c:pt idx="2">
                  <c:v>11961.875801815622</c:v>
                </c:pt>
                <c:pt idx="3">
                  <c:v>12282.596810338238</c:v>
                </c:pt>
                <c:pt idx="4">
                  <c:v>13384.8</c:v>
                </c:pt>
                <c:pt idx="5">
                  <c:v>14177.484265094292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-1868408736"/>
        <c:axId val="-1868413088"/>
      </c:barChart>
      <c:catAx>
        <c:axId val="-1868408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 rot="12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13088"/>
        <c:crosses val="autoZero"/>
        <c:auto val="1"/>
        <c:lblAlgn val="ctr"/>
        <c:lblOffset val="100"/>
        <c:noMultiLvlLbl val="0"/>
      </c:catAx>
      <c:valAx>
        <c:axId val="-1868413088"/>
        <c:scaling>
          <c:orientation val="minMax"/>
          <c:min val="10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68408736"/>
        <c:crosses val="autoZero"/>
        <c:crossBetween val="between"/>
        <c:dispUnits>
          <c:builtInUnit val="thousands"/>
          <c:dispUnitsLbl/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06363071588528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'A-DOC'!$A$7:$H$7</c:f>
              <c:strCache>
                <c:ptCount val="1"/>
                <c:pt idx="0">
                  <c:v>ALUMNO POR DOCENTE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'A-DOC'!$A$10:$A$15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'A-DOC'!$B$10:$B$15</c:f>
              <c:numCache>
                <c:formatCode>0</c:formatCode>
                <c:ptCount val="6"/>
                <c:pt idx="0">
                  <c:v>18</c:v>
                </c:pt>
                <c:pt idx="1">
                  <c:v>18</c:v>
                </c:pt>
                <c:pt idx="2">
                  <c:v>19.279417684154033</c:v>
                </c:pt>
                <c:pt idx="3">
                  <c:v>19.861344816164294</c:v>
                </c:pt>
                <c:pt idx="4">
                  <c:v>19.067498902201869</c:v>
                </c:pt>
                <c:pt idx="5">
                  <c:v>18.855722629551387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883945296"/>
        <c:axId val="-1883949104"/>
      </c:barChart>
      <c:catAx>
        <c:axId val="-188394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49104"/>
        <c:crosses val="autoZero"/>
        <c:auto val="1"/>
        <c:lblAlgn val="ctr"/>
        <c:lblOffset val="100"/>
        <c:noMultiLvlLbl val="0"/>
      </c:catAx>
      <c:valAx>
        <c:axId val="-1883949104"/>
        <c:scaling>
          <c:orientation val="minMax"/>
          <c:max val="20.5"/>
          <c:min val="17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45296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s-MX" sz="1050"/>
              <a:t>Primer Semestre</a:t>
            </a:r>
          </a:p>
        </c:rich>
      </c:tx>
      <c:layout>
        <c:manualLayout>
          <c:xMode val="edge"/>
          <c:yMode val="edge"/>
          <c:x val="0.26715494705210557"/>
          <c:y val="1.94219197205867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99101202542264E-2"/>
          <c:y val="6.2813814939799192E-2"/>
          <c:w val="0.90159185294980904"/>
          <c:h val="0.698007416076122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'Becas '!$A$7:$J$7</c:f>
              <c:strCache>
                <c:ptCount val="1"/>
                <c:pt idx="0">
                  <c:v>ALUMNO BECADO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'Becas '!$A$10:$A$17</c15:sqref>
                  </c15:fullRef>
                </c:ext>
              </c:extLst>
              <c:f>('Becas '!$A$10,'Becas '!$A$12,'Becas '!$A$14,'Becas '!$A$16)</c:f>
              <c:strCache>
                <c:ptCount val="4"/>
                <c:pt idx="0">
                  <c:v>2010-1</c:v>
                </c:pt>
                <c:pt idx="1">
                  <c:v>2011-1</c:v>
                </c:pt>
                <c:pt idx="2">
                  <c:v>2012-1</c:v>
                </c:pt>
                <c:pt idx="3">
                  <c:v>2013-1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'Becas '!$B$10:$B$17</c15:sqref>
                  </c15:fullRef>
                </c:ext>
              </c:extLst>
              <c:f>('Becas '!$B$10,'Becas '!$B$12,'Becas '!$B$14,'Becas '!$B$16)</c:f>
              <c:numCache>
                <c:formatCode>0.0</c:formatCode>
                <c:ptCount val="4"/>
                <c:pt idx="0">
                  <c:v>7.7320764237344477</c:v>
                </c:pt>
                <c:pt idx="1">
                  <c:v>7.8211392945731273</c:v>
                </c:pt>
                <c:pt idx="2">
                  <c:v>4.4885961892281099</c:v>
                </c:pt>
                <c:pt idx="3">
                  <c:v>4.8641399162595951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'Becas '!$B$11</c15:sqref>
                  <c15:spPr xmlns:c15="http://schemas.microsoft.com/office/drawing/2012/chart">
                    <a:solidFill>
                      <a:schemeClr val="accent5">
                        <a:lumMod val="60000"/>
                        <a:lumOff val="40000"/>
                      </a:schemeClr>
                    </a:solidFill>
                  </c15:spPr>
                  <c15:invertIfNegative val="0"/>
                  <c15:bubble3D val="0"/>
                </c15:categoryFilterException>
                <c15:categoryFilterException>
                  <c15:sqref>'Becas '!$B$13</c15:sqref>
                  <c15:spPr xmlns:c15="http://schemas.microsoft.com/office/drawing/2012/chart">
                    <a:solidFill>
                      <a:schemeClr val="accent6">
                        <a:lumMod val="60000"/>
                        <a:lumOff val="40000"/>
                      </a:schemeClr>
                    </a:solidFill>
                  </c15:spPr>
                  <c15:invertIfNegative val="0"/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80467344"/>
        <c:axId val="-2080460816"/>
      </c:barChart>
      <c:catAx>
        <c:axId val="-20804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2080460816"/>
        <c:crosses val="autoZero"/>
        <c:auto val="1"/>
        <c:lblAlgn val="ctr"/>
        <c:lblOffset val="100"/>
        <c:noMultiLvlLbl val="0"/>
      </c:catAx>
      <c:valAx>
        <c:axId val="-2080460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one"/>
        <c:crossAx val="-208046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/>
            </a:pPr>
            <a:r>
              <a:rPr lang="es-MX" sz="1050"/>
              <a:t>Segundo Semestre</a:t>
            </a:r>
          </a:p>
        </c:rich>
      </c:tx>
      <c:layout>
        <c:manualLayout>
          <c:xMode val="edge"/>
          <c:yMode val="edge"/>
          <c:x val="0.2394839856031197"/>
          <c:y val="1.31818287971062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6299101202542264E-2"/>
          <c:y val="6.2813814939799192E-2"/>
          <c:w val="0.90159185294980904"/>
          <c:h val="0.698007416076122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'Becas '!$A$7:$J$7</c:f>
              <c:strCache>
                <c:ptCount val="1"/>
                <c:pt idx="0">
                  <c:v>ALUMNO BECADO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'Becas '!$A$10:$A$17</c15:sqref>
                  </c15:fullRef>
                </c:ext>
              </c:extLst>
              <c:f>('Becas '!$A$11,'Becas '!$A$13,'Becas '!$A$15,'Becas '!$A$17)</c:f>
              <c:strCache>
                <c:ptCount val="4"/>
                <c:pt idx="0">
                  <c:v>2010-2</c:v>
                </c:pt>
                <c:pt idx="1">
                  <c:v>2011-2</c:v>
                </c:pt>
                <c:pt idx="2">
                  <c:v>2012-2</c:v>
                </c:pt>
                <c:pt idx="3">
                  <c:v>2013-2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'Becas '!$B$10:$B$17</c15:sqref>
                  </c15:fullRef>
                </c:ext>
              </c:extLst>
              <c:f>('Becas '!$B$11,'Becas '!$B$13,'Becas '!$B$15,'Becas '!$B$17)</c:f>
              <c:numCache>
                <c:formatCode>0.0</c:formatCode>
                <c:ptCount val="4"/>
                <c:pt idx="0">
                  <c:v>16.649999999999999</c:v>
                </c:pt>
                <c:pt idx="1">
                  <c:v>20.09</c:v>
                </c:pt>
                <c:pt idx="2">
                  <c:v>16.417537139058375</c:v>
                </c:pt>
                <c:pt idx="3">
                  <c:v>17.919753249149817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'Becas '!$B$10</c15:sqref>
                  <c15:spPr xmlns:c15="http://schemas.microsoft.com/office/drawing/2012/chart">
                    <a:solidFill>
                      <a:srgbClr val="4F81BD"/>
                    </a:solidFill>
                  </c15:spPr>
                  <c15:invertIfNegative val="0"/>
                  <c15:bubble3D val="0"/>
                </c15:categoryFilterException>
                <c15:categoryFilterException>
                  <c15:sqref>'Becas '!$B$12</c15:sqref>
                  <c15:spPr xmlns:c15="http://schemas.microsoft.com/office/drawing/2012/chart">
                    <a:solidFill>
                      <a:schemeClr val="accent3">
                        <a:lumMod val="40000"/>
                        <a:lumOff val="60000"/>
                      </a:schemeClr>
                    </a:solidFill>
                  </c15:spPr>
                  <c15:invertIfNegative val="0"/>
                  <c15:bubble3D val="0"/>
                </c15:categoryFilterException>
                <c15:categoryFilterException>
                  <c15:sqref>'Becas '!$B$14</c15:sqref>
                  <c15:spPr xmlns:c15="http://schemas.microsoft.com/office/drawing/2012/chart">
                    <a:solidFill>
                      <a:schemeClr val="accent3">
                        <a:lumMod val="60000"/>
                        <a:lumOff val="40000"/>
                      </a:schemeClr>
                    </a:solidFill>
                  </c15:spPr>
                  <c15:invertIfNegative val="0"/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83961696"/>
        <c:axId val="-1883961152"/>
      </c:barChart>
      <c:catAx>
        <c:axId val="-18839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883961152"/>
        <c:crosses val="autoZero"/>
        <c:auto val="1"/>
        <c:lblAlgn val="ctr"/>
        <c:lblOffset val="100"/>
        <c:noMultiLvlLbl val="0"/>
      </c:catAx>
      <c:valAx>
        <c:axId val="-1883961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one"/>
        <c:crossAx val="-188396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Relationship Id="rId4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2</xdr:col>
      <xdr:colOff>135979</xdr:colOff>
      <xdr:row>3</xdr:row>
      <xdr:rowOff>96320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2"/>
          <a:ext cx="1987468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149832</xdr:colOff>
      <xdr:row>0</xdr:row>
      <xdr:rowOff>64216</xdr:rowOff>
    </xdr:from>
    <xdr:to>
      <xdr:col>6</xdr:col>
      <xdr:colOff>664505</xdr:colOff>
      <xdr:row>3</xdr:row>
      <xdr:rowOff>20470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84916" y="64216"/>
          <a:ext cx="2462482" cy="566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8</xdr:row>
      <xdr:rowOff>28576</xdr:rowOff>
    </xdr:from>
    <xdr:to>
      <xdr:col>7</xdr:col>
      <xdr:colOff>742950</xdr:colOff>
      <xdr:row>15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585119</xdr:colOff>
      <xdr:row>0</xdr:row>
      <xdr:rowOff>119152</xdr:rowOff>
    </xdr:from>
    <xdr:to>
      <xdr:col>8</xdr:col>
      <xdr:colOff>27892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3069" y="119152"/>
          <a:ext cx="28146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593378</xdr:colOff>
      <xdr:row>3</xdr:row>
      <xdr:rowOff>76500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6350</xdr:rowOff>
    </xdr:from>
    <xdr:to>
      <xdr:col>8</xdr:col>
      <xdr:colOff>0</xdr:colOff>
      <xdr:row>16</xdr:row>
      <xdr:rowOff>50100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8</xdr:row>
      <xdr:rowOff>15875</xdr:rowOff>
    </xdr:from>
    <xdr:to>
      <xdr:col>7</xdr:col>
      <xdr:colOff>793750</xdr:colOff>
      <xdr:row>16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47626</xdr:colOff>
      <xdr:row>8</xdr:row>
      <xdr:rowOff>4082</xdr:rowOff>
    </xdr:from>
    <xdr:to>
      <xdr:col>5</xdr:col>
      <xdr:colOff>519545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60613</xdr:colOff>
      <xdr:row>8</xdr:row>
      <xdr:rowOff>0</xdr:rowOff>
    </xdr:from>
    <xdr:to>
      <xdr:col>9</xdr:col>
      <xdr:colOff>510886</xdr:colOff>
      <xdr:row>17</xdr:row>
      <xdr:rowOff>186418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31750</xdr:rowOff>
    </xdr:from>
    <xdr:to>
      <xdr:col>7</xdr:col>
      <xdr:colOff>555625</xdr:colOff>
      <xdr:row>15</xdr:row>
      <xdr:rowOff>206375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0</xdr:rowOff>
    </xdr:from>
    <xdr:to>
      <xdr:col>7</xdr:col>
      <xdr:colOff>1375833</xdr:colOff>
      <xdr:row>16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577710</xdr:colOff>
      <xdr:row>1</xdr:row>
      <xdr:rowOff>13319</xdr:rowOff>
    </xdr:from>
    <xdr:to>
      <xdr:col>7</xdr:col>
      <xdr:colOff>915833</xdr:colOff>
      <xdr:row>3</xdr:row>
      <xdr:rowOff>157875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203819"/>
          <a:ext cx="28781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21166</xdr:colOff>
      <xdr:row>0</xdr:row>
      <xdr:rowOff>84667</xdr:rowOff>
    </xdr:from>
    <xdr:to>
      <xdr:col>1</xdr:col>
      <xdr:colOff>585969</xdr:colOff>
      <xdr:row>3</xdr:row>
      <xdr:rowOff>161167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166" y="84667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8</xdr:row>
      <xdr:rowOff>9525</xdr:rowOff>
    </xdr:from>
    <xdr:to>
      <xdr:col>7</xdr:col>
      <xdr:colOff>777874</xdr:colOff>
      <xdr:row>16</xdr:row>
      <xdr:rowOff>21166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158749</xdr:colOff>
      <xdr:row>8</xdr:row>
      <xdr:rowOff>21165</xdr:rowOff>
    </xdr:from>
    <xdr:to>
      <xdr:col>7</xdr:col>
      <xdr:colOff>761999</xdr:colOff>
      <xdr:row>16</xdr:row>
      <xdr:rowOff>10584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7</xdr:row>
      <xdr:rowOff>76200</xdr:rowOff>
    </xdr:from>
    <xdr:to>
      <xdr:col>7</xdr:col>
      <xdr:colOff>730250</xdr:colOff>
      <xdr:row>15</xdr:row>
      <xdr:rowOff>190875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2845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9534" y="59995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7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6349</xdr:rowOff>
    </xdr:from>
    <xdr:to>
      <xdr:col>7</xdr:col>
      <xdr:colOff>762000</xdr:colOff>
      <xdr:row>16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3069" y="119152"/>
          <a:ext cx="2862248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7</xdr:col>
      <xdr:colOff>774096</xdr:colOff>
      <xdr:row>16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176893</xdr:colOff>
      <xdr:row>8</xdr:row>
      <xdr:rowOff>1</xdr:rowOff>
    </xdr:from>
    <xdr:to>
      <xdr:col>7</xdr:col>
      <xdr:colOff>721178</xdr:colOff>
      <xdr:row>16</xdr:row>
      <xdr:rowOff>27215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8</xdr:row>
      <xdr:rowOff>19050</xdr:rowOff>
    </xdr:from>
    <xdr:to>
      <xdr:col>8</xdr:col>
      <xdr:colOff>1</xdr:colOff>
      <xdr:row>16</xdr:row>
      <xdr:rowOff>1425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27" name="Tabla128" displayName="Tabla128" ref="A4:J16" totalsRowShown="0" headerRowDxfId="233" dataDxfId="232">
  <tableColumns count="10">
    <tableColumn id="1" name="Indicador" dataDxfId="231"/>
    <tableColumn id="2" name="2006-2013" dataDxfId="230"/>
    <tableColumn id="4" name="2007" dataDxfId="229"/>
    <tableColumn id="5" name="2008" dataDxfId="228"/>
    <tableColumn id="6" name="2009" dataDxfId="227"/>
    <tableColumn id="7" name="2010" dataDxfId="226"/>
    <tableColumn id="8" name="2011" dataDxfId="225"/>
    <tableColumn id="9" name="2012" dataDxfId="224"/>
    <tableColumn id="10" name="2013" dataDxfId="223"/>
    <tableColumn id="3" name="Unidad de medida" dataDxfId="222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A9:B16" totalsRowShown="0" headerRowDxfId="134">
  <tableColumns count="2">
    <tableColumn id="1" name="Ciclo Escolar" dataDxfId="133"/>
    <tableColumn id="2" name="Valor" dataDxfId="132"/>
  </tableColumns>
  <tableStyleInfo name="TableStyleMedium18" showFirstColumn="0" showLastColumn="0" showRowStripes="1" showColumnStripes="0"/>
</table>
</file>

<file path=xl/tables/table11.xml><?xml version="1.0" encoding="utf-8"?>
<table xmlns="http://schemas.openxmlformats.org/spreadsheetml/2006/main" id="3" name="Tabla4" displayName="Tabla4" ref="A18:H50" totalsRowShown="0" headerRowDxfId="131" dataDxfId="130">
  <sortState ref="A18:H49">
    <sortCondition ref="A18:A49"/>
  </sortState>
  <tableColumns count="8">
    <tableColumn id="2" name="Entidad" dataDxfId="129"/>
    <tableColumn id="5" name="2004-2007" dataDxfId="128"/>
    <tableColumn id="6" name="2005-2008" dataDxfId="127"/>
    <tableColumn id="7" name="2006-2009" dataDxfId="126"/>
    <tableColumn id="8" name="2007-2010" dataDxfId="125"/>
    <tableColumn id="3" name="2008-2011" dataDxfId="124"/>
    <tableColumn id="4" name="2009-2012" dataDxfId="123">
      <calculatedColumnFormula>Titulados!D17</calculatedColumnFormula>
    </tableColumn>
    <tableColumn id="9" name="Var._x000a_ 2012-2013" dataDxfId="122">
      <calculatedColumnFormula>G19-F19</calculatedColumnFormula>
    </tableColumn>
  </tableColumns>
  <tableStyleInfo name="TableStyleMedium18" showFirstColumn="0" showLastColumn="0" showRowStripes="1" showColumnStripes="0"/>
</table>
</file>

<file path=xl/tables/table12.xml><?xml version="1.0" encoding="utf-8"?>
<table xmlns="http://schemas.openxmlformats.org/spreadsheetml/2006/main" id="26" name="Tabla26" displayName="Tabla26" ref="A9:B16" totalsRowShown="0" headerRowDxfId="121">
  <tableColumns count="2">
    <tableColumn id="1" name="Ciclo Escolar" dataDxfId="120"/>
    <tableColumn id="2" name="Valor" dataDxfId="119"/>
  </tableColumns>
  <tableStyleInfo name="TableStyleMedium18" showFirstColumn="0" showLastColumn="0" showRowStripes="1" showColumnStripes="0"/>
</table>
</file>

<file path=xl/tables/table13.xml><?xml version="1.0" encoding="utf-8"?>
<table xmlns="http://schemas.openxmlformats.org/spreadsheetml/2006/main" id="8" name="Tabla10" displayName="Tabla10" ref="A18:H48" totalsRowShown="0" headerRowDxfId="118" dataDxfId="117">
  <sortState ref="A19:H48">
    <sortCondition ref="A19:A48"/>
  </sortState>
  <tableColumns count="8">
    <tableColumn id="2" name="Entidad" dataDxfId="116"/>
    <tableColumn id="5" name="2008" dataDxfId="115"/>
    <tableColumn id="6" name="2009" dataDxfId="114"/>
    <tableColumn id="7" name="2010" dataDxfId="113"/>
    <tableColumn id="8" name="2011" dataDxfId="112"/>
    <tableColumn id="10" name="2012" dataDxfId="111"/>
    <tableColumn id="4" name="2013" dataDxfId="110">
      <calculatedColumnFormula>'Costo por alumno'!D16</calculatedColumnFormula>
    </tableColumn>
    <tableColumn id="9" name="Variación_x000a_ 2012-2013" dataDxfId="109">
      <calculatedColumnFormula>(G19/F19-1)*100</calculatedColumnFormula>
    </tableColumn>
  </tableColumns>
  <tableStyleInfo name="TableStyleMedium18" showFirstColumn="0" showLastColumn="0" showRowStripes="1" showColumnStripes="0"/>
</table>
</file>

<file path=xl/tables/table14.xml><?xml version="1.0" encoding="utf-8"?>
<table xmlns="http://schemas.openxmlformats.org/spreadsheetml/2006/main" id="18" name="Tabla18" displayName="Tabla18" ref="A9:B16" totalsRowShown="0" headerRowDxfId="108">
  <tableColumns count="2">
    <tableColumn id="1" name="Ciclo Escolar" dataDxfId="107"/>
    <tableColumn id="2" name="Valor" dataDxfId="106"/>
  </tableColumns>
  <tableStyleInfo name="TableStyleMedium18" showFirstColumn="0" showLastColumn="0" showRowStripes="1" showColumnStripes="0"/>
</table>
</file>

<file path=xl/tables/table15.xml><?xml version="1.0" encoding="utf-8"?>
<table xmlns="http://schemas.openxmlformats.org/spreadsheetml/2006/main" id="11" name="Tabla11" displayName="Tabla11" ref="A18:H50" totalsRowShown="0" headerRowDxfId="105" dataDxfId="104">
  <sortState ref="A18:H49">
    <sortCondition ref="A18:A49"/>
  </sortState>
  <tableColumns count="8">
    <tableColumn id="2" name="Entidad Federativa" dataDxfId="103"/>
    <tableColumn id="5" name="2008" dataDxfId="102"/>
    <tableColumn id="6" name="2009" dataDxfId="101"/>
    <tableColumn id="7" name="2010" dataDxfId="100"/>
    <tableColumn id="8" name="2011" dataDxfId="99"/>
    <tableColumn id="3" name="2012" dataDxfId="98"/>
    <tableColumn id="4" name="2013" dataDxfId="97">
      <calculatedColumnFormula>Alumno_PSP!B16</calculatedColumnFormula>
    </tableColumn>
    <tableColumn id="9" name="Promedio" dataDxfId="96">
      <calculatedColumnFormula>AVERAGE(Tabla11[[#This Row],[2008]:[2013]])</calculatedColumnFormula>
    </tableColumn>
  </tableColumns>
  <tableStyleInfo name="TableStyleMedium18" showFirstColumn="0" showLastColumn="0" showRowStripes="1" showColumnStripes="0"/>
</table>
</file>

<file path=xl/tables/table16.xml><?xml version="1.0" encoding="utf-8"?>
<table xmlns="http://schemas.openxmlformats.org/spreadsheetml/2006/main" id="19" name="Tabla19" displayName="Tabla19" ref="A9:B16" totalsRowShown="0" headerRowDxfId="95">
  <tableColumns count="2">
    <tableColumn id="1" name="Ciclo Escolar" dataDxfId="94"/>
    <tableColumn id="2" name="Valor" dataDxfId="93"/>
  </tableColumns>
  <tableStyleInfo name="TableStyleMedium18" showFirstColumn="0" showLastColumn="0" showRowStripes="1" showColumnStripes="0"/>
</table>
</file>

<file path=xl/tables/table17.xml><?xml version="1.0" encoding="utf-8"?>
<table xmlns="http://schemas.openxmlformats.org/spreadsheetml/2006/main" id="4" name="Tabla3" displayName="Tabla3" ref="A21:I53" totalsRowShown="0" headerRowDxfId="92" dataDxfId="90" headerRowBorderDxfId="91">
  <sortState ref="A22:J53">
    <sortCondition ref="A22:A53"/>
  </sortState>
  <tableColumns count="9">
    <tableColumn id="2" name="Entidad" dataDxfId="89"/>
    <tableColumn id="5" name="1er. Sem" dataDxfId="88"/>
    <tableColumn id="6" name="2do. Sem" dataDxfId="87"/>
    <tableColumn id="7" name=" 1er. Sem." dataDxfId="86"/>
    <tableColumn id="3" name=" 2do. Sem." dataDxfId="85"/>
    <tableColumn id="8" name="1er.  Sem." dataDxfId="84"/>
    <tableColumn id="4" name="2do.  Sem. " dataDxfId="83">
      <calculatedColumnFormula>Becas_conalep!D19</calculatedColumnFormula>
    </tableColumn>
    <tableColumn id="10" name=" 1er.  Sem. " dataDxfId="82">
      <calculatedColumnFormula>Becas_conalep!G19</calculatedColumnFormula>
    </tableColumn>
    <tableColumn id="1" name="2do.  Sem.  " dataDxfId="81">
      <calculatedColumnFormula>Becas_conalep!J19</calculatedColumnFormula>
    </tableColumn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20" name="Tabla20" displayName="Tabla20" ref="A9:B17" totalsRowShown="0" headerRowDxfId="80">
  <tableColumns count="2">
    <tableColumn id="1" name="Semestre" dataDxfId="79"/>
    <tableColumn id="2" name="Valor" dataDxfId="78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12" name="Tabla8" displayName="Tabla8" ref="A18:H50" insertRowShift="1" totalsRowShown="0" headerRowDxfId="77" dataDxfId="76">
  <sortState ref="A18:H49">
    <sortCondition ref="A18:A49"/>
  </sortState>
  <tableColumns count="8">
    <tableColumn id="2" name="Entidad Federativa" dataDxfId="75"/>
    <tableColumn id="6" name="2008" dataDxfId="74"/>
    <tableColumn id="7" name="2009" dataDxfId="73"/>
    <tableColumn id="4" name="2010" dataDxfId="72"/>
    <tableColumn id="8" name="2011" dataDxfId="71"/>
    <tableColumn id="9" name="2012" dataDxfId="70"/>
    <tableColumn id="5" name="2013" dataDxfId="69">
      <calculatedColumnFormula>Alumno_PC!D17</calculatedColumnFormula>
    </tableColumn>
    <tableColumn id="3" name="Promedio" dataDxfId="68">
      <calculatedColumnFormula>Tabla8[[#This Row],[2012]]-Tabla8[[#This Row],[2011]]+AVERAGE(Tabla8[[#This Row],[2013]:[2012]])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28" name="Tabla329" displayName="Tabla329" ref="A18:H19" totalsRowShown="0" headerRowDxfId="221" dataDxfId="220">
  <tableColumns count="8">
    <tableColumn id="1" name="Indicador" dataDxfId="219"/>
    <tableColumn id="2" name="2006-2013" dataDxfId="218"/>
    <tableColumn id="3" name="2009-1" dataDxfId="217"/>
    <tableColumn id="4" name="2010-1" dataDxfId="216"/>
    <tableColumn id="5" name="2011-1" dataDxfId="215"/>
    <tableColumn id="6" name="2012-1" dataDxfId="214"/>
    <tableColumn id="7" name="2013-1" dataDxfId="213"/>
    <tableColumn id="8" name="Unidad de medida" dataDxfId="212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id="21" name="Tabla21" displayName="Tabla21" ref="A9:B16" totalsRowShown="0" headerRowDxfId="67" dataDxfId="66">
  <tableColumns count="2">
    <tableColumn id="1" name="Ciclo Escolar" dataDxfId="65"/>
    <tableColumn id="2" name="Valor" dataDxfId="64"/>
  </tableColumns>
  <tableStyleInfo name="TableStyleMedium18" showFirstColumn="0" showLastColumn="0" showRowStripes="1" showColumnStripes="0"/>
</table>
</file>

<file path=xl/tables/table21.xml><?xml version="1.0" encoding="utf-8"?>
<table xmlns="http://schemas.openxmlformats.org/spreadsheetml/2006/main" id="13" name="Tabla9" displayName="Tabla9" ref="A18:H50" totalsRowShown="0" headerRowDxfId="63" dataDxfId="62">
  <sortState ref="A18:H49">
    <sortCondition ref="A18:A49"/>
  </sortState>
  <tableColumns count="8">
    <tableColumn id="2" name="Entidad Federativa" dataDxfId="61"/>
    <tableColumn id="7" name="2008" dataDxfId="60"/>
    <tableColumn id="8" name="2009" dataDxfId="59"/>
    <tableColumn id="9" name="2010" dataDxfId="58"/>
    <tableColumn id="10" name="2011" dataDxfId="57"/>
    <tableColumn id="5" name="2012" dataDxfId="56"/>
    <tableColumn id="1" name="2013" dataDxfId="55">
      <calculatedColumnFormula>'Administrativo_PC '!D16</calculatedColumnFormula>
    </tableColumn>
    <tableColumn id="6" name="Promedio" dataDxfId="54">
      <calculatedColumnFormula>AVERAGE(Tabla9[[#This Row],[2008]:[2013]])</calculatedColumnFormula>
    </tableColumn>
  </tableColumns>
  <tableStyleInfo name="TableStyleMedium18" showFirstColumn="0" showLastColumn="0" showRowStripes="1" showColumnStripes="0"/>
</table>
</file>

<file path=xl/tables/table22.xml><?xml version="1.0" encoding="utf-8"?>
<table xmlns="http://schemas.openxmlformats.org/spreadsheetml/2006/main" id="22" name="Tabla22" displayName="Tabla22" ref="A9:B16" totalsRowShown="0" headerRowDxfId="53">
  <tableColumns count="2">
    <tableColumn id="1" name="Ciclo Escolar" dataDxfId="52"/>
    <tableColumn id="2" name="Valor" dataDxfId="51"/>
  </tableColumns>
  <tableStyleInfo name="TableStyleMedium18" showFirstColumn="0" showLastColumn="0" showRowStripes="1" showColumnStripes="0"/>
</table>
</file>

<file path=xl/tables/table23.xml><?xml version="1.0" encoding="utf-8"?>
<table xmlns="http://schemas.openxmlformats.org/spreadsheetml/2006/main" id="6" name="Tabla77" displayName="Tabla77" ref="A18:H50" totalsRowShown="0" headerRowDxfId="50" dataDxfId="49">
  <sortState ref="A18:H49">
    <sortCondition ref="A18:A49"/>
  </sortState>
  <tableColumns count="8">
    <tableColumn id="2" name="Entidad Federativa" dataDxfId="48"/>
    <tableColumn id="5" name="2008" dataDxfId="47"/>
    <tableColumn id="6" name="2009" dataDxfId="46"/>
    <tableColumn id="7" name="2010" dataDxfId="45"/>
    <tableColumn id="8" name="2011" dataDxfId="44"/>
    <tableColumn id="10" name="2012" dataDxfId="43"/>
    <tableColumn id="4" name="2013" dataDxfId="42">
      <calculatedColumnFormula>Capacitación!B18</calculatedColumnFormula>
    </tableColumn>
    <tableColumn id="9" name="Variación_x000a_ 2012-2013" dataDxfId="41">
      <calculatedColumnFormula>Tabla77[[#This Row],[2013]]/Tabla77[[#This Row],[2012]]-1</calculatedColumnFormula>
    </tableColumn>
  </tableColumns>
  <tableStyleInfo name="TableStyleMedium18" showFirstColumn="0" showLastColumn="0" showRowStripes="1" showColumnStripes="0"/>
</table>
</file>

<file path=xl/tables/table24.xml><?xml version="1.0" encoding="utf-8"?>
<table xmlns="http://schemas.openxmlformats.org/spreadsheetml/2006/main" id="23" name="Tabla23" displayName="Tabla23" ref="A9:B16" totalsRowShown="0" headerRowDxfId="40">
  <tableColumns count="2">
    <tableColumn id="1" name="Ciclo Escolar" dataDxfId="39"/>
    <tableColumn id="2" name="Valor" dataDxfId="38"/>
  </tableColumns>
  <tableStyleInfo name="TableStyleMedium18" showFirstColumn="0" showLastColumn="0" showRowStripes="1" showColumnStripes="0"/>
</table>
</file>

<file path=xl/tables/table25.xml><?xml version="1.0" encoding="utf-8"?>
<table xmlns="http://schemas.openxmlformats.org/spreadsheetml/2006/main" id="5" name="Tabla12" displayName="Tabla12" ref="A18:H50" totalsRowShown="0" headerRowDxfId="37" dataDxfId="36">
  <sortState ref="A18:H49">
    <sortCondition ref="A18:A49"/>
  </sortState>
  <tableColumns count="8">
    <tableColumn id="2" name="Entidad Federativa" dataDxfId="35"/>
    <tableColumn id="4" name="2008" dataDxfId="34"/>
    <tableColumn id="5" name="2009" dataDxfId="33"/>
    <tableColumn id="6" name="2010" dataDxfId="32"/>
    <tableColumn id="7" name="2011" dataDxfId="31"/>
    <tableColumn id="3" name="2012" dataDxfId="30"/>
    <tableColumn id="8" name="2013" dataDxfId="29">
      <calculatedColumnFormula>Becados_externos!D16</calculatedColumnFormula>
    </tableColumn>
    <tableColumn id="9" name="Variación 2012-2013" dataDxfId="28"/>
  </tableColumns>
  <tableStyleInfo name="TableStyleMedium18" showFirstColumn="0" showLastColumn="0" showRowStripes="1" showColumnStripes="0"/>
</table>
</file>

<file path=xl/tables/table26.xml><?xml version="1.0" encoding="utf-8"?>
<table xmlns="http://schemas.openxmlformats.org/spreadsheetml/2006/main" id="24" name="Tabla24" displayName="Tabla24" ref="A9:B16" totalsRowShown="0" headerRowDxfId="27">
  <tableColumns count="2">
    <tableColumn id="1" name="Ciclo Escolar" dataDxfId="26"/>
    <tableColumn id="2" name="Valor" dataDxfId="25"/>
  </tableColumns>
  <tableStyleInfo name="TableStyleMedium18" showFirstColumn="0" showLastColumn="0" showRowStripes="1" showColumnStripes="0"/>
</table>
</file>

<file path=xl/tables/table27.xml><?xml version="1.0" encoding="utf-8"?>
<table xmlns="http://schemas.openxmlformats.org/spreadsheetml/2006/main" id="9" name="Tabla6" displayName="Tabla6" ref="A18:H50" totalsRowShown="0" headerRowDxfId="24" dataDxfId="23">
  <sortState ref="A18:H49">
    <sortCondition ref="A18:A49"/>
  </sortState>
  <tableColumns count="8">
    <tableColumn id="2" name="Entidad Federativa" dataDxfId="22"/>
    <tableColumn id="5" name="2008" dataDxfId="21"/>
    <tableColumn id="6" name="2009" dataDxfId="20"/>
    <tableColumn id="7" name="2010" dataDxfId="19"/>
    <tableColumn id="9" name="2011" dataDxfId="18"/>
    <tableColumn id="8" name="2012" dataDxfId="17"/>
    <tableColumn id="4" name="2013" dataDxfId="16">
      <calculatedColumnFormula>'Alumnos en programas de calidad'!D15</calculatedColumnFormula>
    </tableColumn>
    <tableColumn id="3" name="Variación_x000a_2012-2013" dataDxfId="15">
      <calculatedColumnFormula>Tabla6[[#This Row],[2012]]-Tabla6[[#This Row],[2011]]</calculatedColumnFormula>
    </tableColumn>
  </tableColumns>
  <tableStyleInfo name="TableStyleMedium18" showFirstColumn="0" showLastColumn="0" showRowStripes="1" showColumnStripes="0"/>
</table>
</file>

<file path=xl/tables/table28.xml><?xml version="1.0" encoding="utf-8"?>
<table xmlns="http://schemas.openxmlformats.org/spreadsheetml/2006/main" id="25" name="Tabla25" displayName="Tabla25" ref="A9:B16" totalsRowShown="0" headerRowDxfId="14">
  <tableColumns count="2">
    <tableColumn id="1" name="Ciclo Escolar" dataDxfId="13"/>
    <tableColumn id="2" name="Valor" dataDxfId="12"/>
  </tableColumns>
  <tableStyleInfo name="TableStyleMedium18" showFirstColumn="0" showLastColumn="0" showRowStripes="1" showColumnStripes="0"/>
</table>
</file>

<file path=xl/tables/table29.xml><?xml version="1.0" encoding="utf-8"?>
<table xmlns="http://schemas.openxmlformats.org/spreadsheetml/2006/main" id="29" name="Tabla29" displayName="Tabla29" ref="A10:H43" totalsRowShown="0" headerRowDxfId="10" dataDxfId="8" headerRowBorderDxfId="9">
  <tableColumns count="8">
    <tableColumn id="1" name="Entidad Federativa" dataDxfId="7"/>
    <tableColumn id="2" name="2011" dataDxfId="6"/>
    <tableColumn id="3" name="2012" dataDxfId="5"/>
    <tableColumn id="4" name="2013" dataDxfId="4"/>
    <tableColumn id="5" name="Total" dataDxfId="3"/>
    <tableColumn id="6" name="Total " dataDxfId="2"/>
    <tableColumn id="7" name="En planteles SNB" dataDxfId="1"/>
    <tableColumn id="8" name="% SNB" dataDxfId="0">
      <calculatedColumnFormula>IF(G11=0,"-",G11/F11*100)</calculatedColumnFormula>
    </tableColumn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7" name="Tabla7" displayName="Tabla7" ref="A18:H50" headerRowDxfId="211" dataDxfId="210" totalsRowDxfId="209">
  <sortState ref="A18:H49">
    <sortCondition ref="A18:A49"/>
  </sortState>
  <tableColumns count="8">
    <tableColumn id="2" name="Entidad" dataDxfId="208" totalsRowDxfId="207"/>
    <tableColumn id="5" name="2008" dataDxfId="206" totalsRowDxfId="205"/>
    <tableColumn id="6" name="2009" dataDxfId="204" totalsRowDxfId="203"/>
    <tableColumn id="7" name="2010" dataDxfId="202" totalsRowDxfId="201"/>
    <tableColumn id="8" name="2011" dataDxfId="200" totalsRowDxfId="199"/>
    <tableColumn id="3" name="2012" dataDxfId="198" totalsRowDxfId="197"/>
    <tableColumn id="4" name="2013" dataDxfId="196" totalsRowDxfId="195">
      <calculatedColumnFormula>Absorcion_Egresados!D17</calculatedColumnFormula>
    </tableColumn>
    <tableColumn id="9" name="Variación 2012-2013" dataDxfId="194" totalsRowDxfId="193">
      <calculatedColumnFormula>G19-F19</calculatedColumnFormula>
    </tableColumn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14" name="Tabla14" displayName="Tabla14" ref="A9:B16" totalsRowShown="0" headerRowDxfId="192" dataDxfId="191">
  <tableColumns count="2">
    <tableColumn id="1" name="Ciclo Escolar" dataDxfId="190"/>
    <tableColumn id="2" name="Valor" dataDxfId="189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1" name="Tabla1" displayName="Tabla1" ref="A18:K51" headerRowDxfId="188" dataDxfId="187" totalsRowDxfId="186">
  <sortState ref="A18:K49">
    <sortCondition ref="A18:A50"/>
  </sortState>
  <tableColumns count="11">
    <tableColumn id="2" name="Entidad" dataDxfId="185" totalsRowDxfId="184"/>
    <tableColumn id="4" name="2008" dataDxfId="183" totalsRowDxfId="182"/>
    <tableColumn id="5" name="2009" dataDxfId="181" totalsRowDxfId="180"/>
    <tableColumn id="6" name="2010" dataDxfId="179" totalsRowDxfId="178"/>
    <tableColumn id="7" name="2011" dataDxfId="177" totalsRowDxfId="176"/>
    <tableColumn id="8" name="2012" dataDxfId="175" totalsRowDxfId="174"/>
    <tableColumn id="3" name="2013" dataDxfId="173" totalsRowDxfId="172">
      <calculatedColumnFormula>Matrícula!E18</calculatedColumnFormula>
    </tableColumn>
    <tableColumn id="9" name="Variación_x000a_ 2012-2013" dataDxfId="171" totalsRowDxfId="170">
      <calculatedColumnFormula>G19/F19-1</calculatedColumnFormula>
    </tableColumn>
    <tableColumn id="1" name="Pendiente" dataDxfId="169" totalsRowDxfId="168">
      <calculatedColumnFormula>SLOPE(Tabla1[[#This Row],[2008]:[2013]],$B$17:$G$17)</calculatedColumnFormula>
    </tableColumn>
    <tableColumn id="10" name="Promedio" dataDxfId="167" totalsRowDxfId="166">
      <calculatedColumnFormula>AVERAGE(Tabla1[[#This Row],[2008]:[2013]])</calculatedColumnFormula>
    </tableColumn>
    <tableColumn id="11" name="TMCA" dataDxfId="165" totalsRowDxfId="164">
      <calculatedColumnFormula>I19/J19</calculatedColumnFormula>
    </tableColumn>
  </tableColumns>
  <tableStyleInfo name="TableStyleMedium18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A9:B16" totalsRowShown="0" headerRowDxfId="163" dataDxfId="162">
  <tableColumns count="2">
    <tableColumn id="1" name="Ciclo Escolar" dataDxfId="161"/>
    <tableColumn id="2" name="Valor" dataDxfId="160"/>
  </tableColumns>
  <tableStyleInfo name="TableStyleMedium18" showFirstColumn="0" showLastColumn="0" showRowStripes="1" showColumnStripes="0"/>
</table>
</file>

<file path=xl/tables/table7.xml><?xml version="1.0" encoding="utf-8"?>
<table xmlns="http://schemas.openxmlformats.org/spreadsheetml/2006/main" id="10" name="Tabla5" displayName="Tabla5" ref="A18:H50" totalsRowShown="0" headerRowDxfId="159" dataDxfId="158">
  <sortState ref="A18:H49">
    <sortCondition ref="A18:A49"/>
  </sortState>
  <tableColumns count="8">
    <tableColumn id="2" name="Entidad" dataDxfId="157"/>
    <tableColumn id="5" name="2008" dataDxfId="156"/>
    <tableColumn id="6" name="2009" dataDxfId="155"/>
    <tableColumn id="7" name="2010" dataDxfId="154"/>
    <tableColumn id="8" name="2011" dataDxfId="153"/>
    <tableColumn id="3" name="2012" dataDxfId="152"/>
    <tableColumn id="4" name="2013" dataDxfId="151">
      <calculatedColumnFormula>Capacidad_instalada!B16</calculatedColumnFormula>
    </tableColumn>
    <tableColumn id="9" name="Variación_x000a_ 2012-2013" dataDxfId="150">
      <calculatedColumnFormula>G19-F19</calculatedColumnFormula>
    </tableColumn>
  </tableColumns>
  <tableStyleInfo name="TableStyleMedium18" showFirstColumn="0" showLastColumn="0" showRowStripes="1" showColumnStripes="0"/>
</table>
</file>

<file path=xl/tables/table8.xml><?xml version="1.0" encoding="utf-8"?>
<table xmlns="http://schemas.openxmlformats.org/spreadsheetml/2006/main" id="16" name="Tabla16" displayName="Tabla16" ref="A9:B16" totalsRowShown="0" headerRowDxfId="149">
  <tableColumns count="2">
    <tableColumn id="1" name="Ciclo Escolar" dataDxfId="148"/>
    <tableColumn id="2" name="Valor" dataDxfId="147"/>
  </tableColumns>
  <tableStyleInfo name="TableStyleMedium18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A18:H50" totalsRowShown="0" headerRowDxfId="144" dataDxfId="143">
  <sortState ref="A18:H49">
    <sortCondition ref="A18:A49"/>
  </sortState>
  <tableColumns count="8">
    <tableColumn id="2" name="Entidad" dataDxfId="142"/>
    <tableColumn id="5" name="2005-2008" dataDxfId="141"/>
    <tableColumn id="6" name="2006-2009" dataDxfId="140"/>
    <tableColumn id="7" name="2007-2010" dataDxfId="139"/>
    <tableColumn id="8" name="2008-2011" dataDxfId="138"/>
    <tableColumn id="10" name="2009-2012" dataDxfId="137"/>
    <tableColumn id="4" name="2010-2013" dataDxfId="136">
      <calculatedColumnFormula>Eficiencia_terminal!D17</calculatedColumnFormula>
    </tableColumn>
    <tableColumn id="9" name="Variación_x000a_ 2012-2013" dataDxfId="135">
      <calculatedColumnFormula>G19-F19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2"/>
  <sheetViews>
    <sheetView showWhiteSpace="0" zoomScale="90" zoomScaleNormal="90" zoomScaleSheetLayoutView="89" zoomScalePageLayoutView="75" workbookViewId="0">
      <selection activeCell="B28" sqref="B28:B29"/>
    </sheetView>
  </sheetViews>
  <sheetFormatPr baseColWidth="10" defaultRowHeight="12.75" x14ac:dyDescent="0.2"/>
  <cols>
    <col min="1" max="1" width="4" style="177" customWidth="1"/>
    <col min="2" max="2" width="27.7109375" style="177" customWidth="1"/>
    <col min="3" max="4" width="9.5703125" style="177" customWidth="1"/>
    <col min="5" max="5" width="10" style="177" hidden="1" customWidth="1"/>
    <col min="6" max="6" width="31.5703125" style="177" customWidth="1"/>
    <col min="7" max="7" width="15.28515625" style="177" customWidth="1"/>
    <col min="8" max="257" width="11.42578125" style="177"/>
    <col min="258" max="258" width="5.42578125" style="177" customWidth="1"/>
    <col min="259" max="259" width="25.42578125" style="177" customWidth="1"/>
    <col min="260" max="260" width="9.140625" style="177" customWidth="1"/>
    <col min="261" max="261" width="8.42578125" style="177" customWidth="1"/>
    <col min="262" max="262" width="33.5703125" style="177" customWidth="1"/>
    <col min="263" max="263" width="11.140625" style="177" customWidth="1"/>
    <col min="264" max="513" width="11.42578125" style="177"/>
    <col min="514" max="514" width="5.42578125" style="177" customWidth="1"/>
    <col min="515" max="515" width="25.42578125" style="177" customWidth="1"/>
    <col min="516" max="516" width="9.140625" style="177" customWidth="1"/>
    <col min="517" max="517" width="8.42578125" style="177" customWidth="1"/>
    <col min="518" max="518" width="33.5703125" style="177" customWidth="1"/>
    <col min="519" max="519" width="11.140625" style="177" customWidth="1"/>
    <col min="520" max="769" width="11.42578125" style="177"/>
    <col min="770" max="770" width="5.42578125" style="177" customWidth="1"/>
    <col min="771" max="771" width="25.42578125" style="177" customWidth="1"/>
    <col min="772" max="772" width="9.140625" style="177" customWidth="1"/>
    <col min="773" max="773" width="8.42578125" style="177" customWidth="1"/>
    <col min="774" max="774" width="33.5703125" style="177" customWidth="1"/>
    <col min="775" max="775" width="11.140625" style="177" customWidth="1"/>
    <col min="776" max="1025" width="11.42578125" style="177"/>
    <col min="1026" max="1026" width="5.42578125" style="177" customWidth="1"/>
    <col min="1027" max="1027" width="25.42578125" style="177" customWidth="1"/>
    <col min="1028" max="1028" width="9.140625" style="177" customWidth="1"/>
    <col min="1029" max="1029" width="8.42578125" style="177" customWidth="1"/>
    <col min="1030" max="1030" width="33.5703125" style="177" customWidth="1"/>
    <col min="1031" max="1031" width="11.140625" style="177" customWidth="1"/>
    <col min="1032" max="1281" width="11.42578125" style="177"/>
    <col min="1282" max="1282" width="5.42578125" style="177" customWidth="1"/>
    <col min="1283" max="1283" width="25.42578125" style="177" customWidth="1"/>
    <col min="1284" max="1284" width="9.140625" style="177" customWidth="1"/>
    <col min="1285" max="1285" width="8.42578125" style="177" customWidth="1"/>
    <col min="1286" max="1286" width="33.5703125" style="177" customWidth="1"/>
    <col min="1287" max="1287" width="11.140625" style="177" customWidth="1"/>
    <col min="1288" max="1537" width="11.42578125" style="177"/>
    <col min="1538" max="1538" width="5.42578125" style="177" customWidth="1"/>
    <col min="1539" max="1539" width="25.42578125" style="177" customWidth="1"/>
    <col min="1540" max="1540" width="9.140625" style="177" customWidth="1"/>
    <col min="1541" max="1541" width="8.42578125" style="177" customWidth="1"/>
    <col min="1542" max="1542" width="33.5703125" style="177" customWidth="1"/>
    <col min="1543" max="1543" width="11.140625" style="177" customWidth="1"/>
    <col min="1544" max="1793" width="11.42578125" style="177"/>
    <col min="1794" max="1794" width="5.42578125" style="177" customWidth="1"/>
    <col min="1795" max="1795" width="25.42578125" style="177" customWidth="1"/>
    <col min="1796" max="1796" width="9.140625" style="177" customWidth="1"/>
    <col min="1797" max="1797" width="8.42578125" style="177" customWidth="1"/>
    <col min="1798" max="1798" width="33.5703125" style="177" customWidth="1"/>
    <col min="1799" max="1799" width="11.140625" style="177" customWidth="1"/>
    <col min="1800" max="2049" width="11.42578125" style="177"/>
    <col min="2050" max="2050" width="5.42578125" style="177" customWidth="1"/>
    <col min="2051" max="2051" width="25.42578125" style="177" customWidth="1"/>
    <col min="2052" max="2052" width="9.140625" style="177" customWidth="1"/>
    <col min="2053" max="2053" width="8.42578125" style="177" customWidth="1"/>
    <col min="2054" max="2054" width="33.5703125" style="177" customWidth="1"/>
    <col min="2055" max="2055" width="11.140625" style="177" customWidth="1"/>
    <col min="2056" max="2305" width="11.42578125" style="177"/>
    <col min="2306" max="2306" width="5.42578125" style="177" customWidth="1"/>
    <col min="2307" max="2307" width="25.42578125" style="177" customWidth="1"/>
    <col min="2308" max="2308" width="9.140625" style="177" customWidth="1"/>
    <col min="2309" max="2309" width="8.42578125" style="177" customWidth="1"/>
    <col min="2310" max="2310" width="33.5703125" style="177" customWidth="1"/>
    <col min="2311" max="2311" width="11.140625" style="177" customWidth="1"/>
    <col min="2312" max="2561" width="11.42578125" style="177"/>
    <col min="2562" max="2562" width="5.42578125" style="177" customWidth="1"/>
    <col min="2563" max="2563" width="25.42578125" style="177" customWidth="1"/>
    <col min="2564" max="2564" width="9.140625" style="177" customWidth="1"/>
    <col min="2565" max="2565" width="8.42578125" style="177" customWidth="1"/>
    <col min="2566" max="2566" width="33.5703125" style="177" customWidth="1"/>
    <col min="2567" max="2567" width="11.140625" style="177" customWidth="1"/>
    <col min="2568" max="2817" width="11.42578125" style="177"/>
    <col min="2818" max="2818" width="5.42578125" style="177" customWidth="1"/>
    <col min="2819" max="2819" width="25.42578125" style="177" customWidth="1"/>
    <col min="2820" max="2820" width="9.140625" style="177" customWidth="1"/>
    <col min="2821" max="2821" width="8.42578125" style="177" customWidth="1"/>
    <col min="2822" max="2822" width="33.5703125" style="177" customWidth="1"/>
    <col min="2823" max="2823" width="11.140625" style="177" customWidth="1"/>
    <col min="2824" max="3073" width="11.42578125" style="177"/>
    <col min="3074" max="3074" width="5.42578125" style="177" customWidth="1"/>
    <col min="3075" max="3075" width="25.42578125" style="177" customWidth="1"/>
    <col min="3076" max="3076" width="9.140625" style="177" customWidth="1"/>
    <col min="3077" max="3077" width="8.42578125" style="177" customWidth="1"/>
    <col min="3078" max="3078" width="33.5703125" style="177" customWidth="1"/>
    <col min="3079" max="3079" width="11.140625" style="177" customWidth="1"/>
    <col min="3080" max="3329" width="11.42578125" style="177"/>
    <col min="3330" max="3330" width="5.42578125" style="177" customWidth="1"/>
    <col min="3331" max="3331" width="25.42578125" style="177" customWidth="1"/>
    <col min="3332" max="3332" width="9.140625" style="177" customWidth="1"/>
    <col min="3333" max="3333" width="8.42578125" style="177" customWidth="1"/>
    <col min="3334" max="3334" width="33.5703125" style="177" customWidth="1"/>
    <col min="3335" max="3335" width="11.140625" style="177" customWidth="1"/>
    <col min="3336" max="3585" width="11.42578125" style="177"/>
    <col min="3586" max="3586" width="5.42578125" style="177" customWidth="1"/>
    <col min="3587" max="3587" width="25.42578125" style="177" customWidth="1"/>
    <col min="3588" max="3588" width="9.140625" style="177" customWidth="1"/>
    <col min="3589" max="3589" width="8.42578125" style="177" customWidth="1"/>
    <col min="3590" max="3590" width="33.5703125" style="177" customWidth="1"/>
    <col min="3591" max="3591" width="11.140625" style="177" customWidth="1"/>
    <col min="3592" max="3841" width="11.42578125" style="177"/>
    <col min="3842" max="3842" width="5.42578125" style="177" customWidth="1"/>
    <col min="3843" max="3843" width="25.42578125" style="177" customWidth="1"/>
    <col min="3844" max="3844" width="9.140625" style="177" customWidth="1"/>
    <col min="3845" max="3845" width="8.42578125" style="177" customWidth="1"/>
    <col min="3846" max="3846" width="33.5703125" style="177" customWidth="1"/>
    <col min="3847" max="3847" width="11.140625" style="177" customWidth="1"/>
    <col min="3848" max="4097" width="11.42578125" style="177"/>
    <col min="4098" max="4098" width="5.42578125" style="177" customWidth="1"/>
    <col min="4099" max="4099" width="25.42578125" style="177" customWidth="1"/>
    <col min="4100" max="4100" width="9.140625" style="177" customWidth="1"/>
    <col min="4101" max="4101" width="8.42578125" style="177" customWidth="1"/>
    <col min="4102" max="4102" width="33.5703125" style="177" customWidth="1"/>
    <col min="4103" max="4103" width="11.140625" style="177" customWidth="1"/>
    <col min="4104" max="4353" width="11.42578125" style="177"/>
    <col min="4354" max="4354" width="5.42578125" style="177" customWidth="1"/>
    <col min="4355" max="4355" width="25.42578125" style="177" customWidth="1"/>
    <col min="4356" max="4356" width="9.140625" style="177" customWidth="1"/>
    <col min="4357" max="4357" width="8.42578125" style="177" customWidth="1"/>
    <col min="4358" max="4358" width="33.5703125" style="177" customWidth="1"/>
    <col min="4359" max="4359" width="11.140625" style="177" customWidth="1"/>
    <col min="4360" max="4609" width="11.42578125" style="177"/>
    <col min="4610" max="4610" width="5.42578125" style="177" customWidth="1"/>
    <col min="4611" max="4611" width="25.42578125" style="177" customWidth="1"/>
    <col min="4612" max="4612" width="9.140625" style="177" customWidth="1"/>
    <col min="4613" max="4613" width="8.42578125" style="177" customWidth="1"/>
    <col min="4614" max="4614" width="33.5703125" style="177" customWidth="1"/>
    <col min="4615" max="4615" width="11.140625" style="177" customWidth="1"/>
    <col min="4616" max="4865" width="11.42578125" style="177"/>
    <col min="4866" max="4866" width="5.42578125" style="177" customWidth="1"/>
    <col min="4867" max="4867" width="25.42578125" style="177" customWidth="1"/>
    <col min="4868" max="4868" width="9.140625" style="177" customWidth="1"/>
    <col min="4869" max="4869" width="8.42578125" style="177" customWidth="1"/>
    <col min="4870" max="4870" width="33.5703125" style="177" customWidth="1"/>
    <col min="4871" max="4871" width="11.140625" style="177" customWidth="1"/>
    <col min="4872" max="5121" width="11.42578125" style="177"/>
    <col min="5122" max="5122" width="5.42578125" style="177" customWidth="1"/>
    <col min="5123" max="5123" width="25.42578125" style="177" customWidth="1"/>
    <col min="5124" max="5124" width="9.140625" style="177" customWidth="1"/>
    <col min="5125" max="5125" width="8.42578125" style="177" customWidth="1"/>
    <col min="5126" max="5126" width="33.5703125" style="177" customWidth="1"/>
    <col min="5127" max="5127" width="11.140625" style="177" customWidth="1"/>
    <col min="5128" max="5377" width="11.42578125" style="177"/>
    <col min="5378" max="5378" width="5.42578125" style="177" customWidth="1"/>
    <col min="5379" max="5379" width="25.42578125" style="177" customWidth="1"/>
    <col min="5380" max="5380" width="9.140625" style="177" customWidth="1"/>
    <col min="5381" max="5381" width="8.42578125" style="177" customWidth="1"/>
    <col min="5382" max="5382" width="33.5703125" style="177" customWidth="1"/>
    <col min="5383" max="5383" width="11.140625" style="177" customWidth="1"/>
    <col min="5384" max="5633" width="11.42578125" style="177"/>
    <col min="5634" max="5634" width="5.42578125" style="177" customWidth="1"/>
    <col min="5635" max="5635" width="25.42578125" style="177" customWidth="1"/>
    <col min="5636" max="5636" width="9.140625" style="177" customWidth="1"/>
    <col min="5637" max="5637" width="8.42578125" style="177" customWidth="1"/>
    <col min="5638" max="5638" width="33.5703125" style="177" customWidth="1"/>
    <col min="5639" max="5639" width="11.140625" style="177" customWidth="1"/>
    <col min="5640" max="5889" width="11.42578125" style="177"/>
    <col min="5890" max="5890" width="5.42578125" style="177" customWidth="1"/>
    <col min="5891" max="5891" width="25.42578125" style="177" customWidth="1"/>
    <col min="5892" max="5892" width="9.140625" style="177" customWidth="1"/>
    <col min="5893" max="5893" width="8.42578125" style="177" customWidth="1"/>
    <col min="5894" max="5894" width="33.5703125" style="177" customWidth="1"/>
    <col min="5895" max="5895" width="11.140625" style="177" customWidth="1"/>
    <col min="5896" max="6145" width="11.42578125" style="177"/>
    <col min="6146" max="6146" width="5.42578125" style="177" customWidth="1"/>
    <col min="6147" max="6147" width="25.42578125" style="177" customWidth="1"/>
    <col min="6148" max="6148" width="9.140625" style="177" customWidth="1"/>
    <col min="6149" max="6149" width="8.42578125" style="177" customWidth="1"/>
    <col min="6150" max="6150" width="33.5703125" style="177" customWidth="1"/>
    <col min="6151" max="6151" width="11.140625" style="177" customWidth="1"/>
    <col min="6152" max="6401" width="11.42578125" style="177"/>
    <col min="6402" max="6402" width="5.42578125" style="177" customWidth="1"/>
    <col min="6403" max="6403" width="25.42578125" style="177" customWidth="1"/>
    <col min="6404" max="6404" width="9.140625" style="177" customWidth="1"/>
    <col min="6405" max="6405" width="8.42578125" style="177" customWidth="1"/>
    <col min="6406" max="6406" width="33.5703125" style="177" customWidth="1"/>
    <col min="6407" max="6407" width="11.140625" style="177" customWidth="1"/>
    <col min="6408" max="6657" width="11.42578125" style="177"/>
    <col min="6658" max="6658" width="5.42578125" style="177" customWidth="1"/>
    <col min="6659" max="6659" width="25.42578125" style="177" customWidth="1"/>
    <col min="6660" max="6660" width="9.140625" style="177" customWidth="1"/>
    <col min="6661" max="6661" width="8.42578125" style="177" customWidth="1"/>
    <col min="6662" max="6662" width="33.5703125" style="177" customWidth="1"/>
    <col min="6663" max="6663" width="11.140625" style="177" customWidth="1"/>
    <col min="6664" max="6913" width="11.42578125" style="177"/>
    <col min="6914" max="6914" width="5.42578125" style="177" customWidth="1"/>
    <col min="6915" max="6915" width="25.42578125" style="177" customWidth="1"/>
    <col min="6916" max="6916" width="9.140625" style="177" customWidth="1"/>
    <col min="6917" max="6917" width="8.42578125" style="177" customWidth="1"/>
    <col min="6918" max="6918" width="33.5703125" style="177" customWidth="1"/>
    <col min="6919" max="6919" width="11.140625" style="177" customWidth="1"/>
    <col min="6920" max="7169" width="11.42578125" style="177"/>
    <col min="7170" max="7170" width="5.42578125" style="177" customWidth="1"/>
    <col min="7171" max="7171" width="25.42578125" style="177" customWidth="1"/>
    <col min="7172" max="7172" width="9.140625" style="177" customWidth="1"/>
    <col min="7173" max="7173" width="8.42578125" style="177" customWidth="1"/>
    <col min="7174" max="7174" width="33.5703125" style="177" customWidth="1"/>
    <col min="7175" max="7175" width="11.140625" style="177" customWidth="1"/>
    <col min="7176" max="7425" width="11.42578125" style="177"/>
    <col min="7426" max="7426" width="5.42578125" style="177" customWidth="1"/>
    <col min="7427" max="7427" width="25.42578125" style="177" customWidth="1"/>
    <col min="7428" max="7428" width="9.140625" style="177" customWidth="1"/>
    <col min="7429" max="7429" width="8.42578125" style="177" customWidth="1"/>
    <col min="7430" max="7430" width="33.5703125" style="177" customWidth="1"/>
    <col min="7431" max="7431" width="11.140625" style="177" customWidth="1"/>
    <col min="7432" max="7681" width="11.42578125" style="177"/>
    <col min="7682" max="7682" width="5.42578125" style="177" customWidth="1"/>
    <col min="7683" max="7683" width="25.42578125" style="177" customWidth="1"/>
    <col min="7684" max="7684" width="9.140625" style="177" customWidth="1"/>
    <col min="7685" max="7685" width="8.42578125" style="177" customWidth="1"/>
    <col min="7686" max="7686" width="33.5703125" style="177" customWidth="1"/>
    <col min="7687" max="7687" width="11.140625" style="177" customWidth="1"/>
    <col min="7688" max="7937" width="11.42578125" style="177"/>
    <col min="7938" max="7938" width="5.42578125" style="177" customWidth="1"/>
    <col min="7939" max="7939" width="25.42578125" style="177" customWidth="1"/>
    <col min="7940" max="7940" width="9.140625" style="177" customWidth="1"/>
    <col min="7941" max="7941" width="8.42578125" style="177" customWidth="1"/>
    <col min="7942" max="7942" width="33.5703125" style="177" customWidth="1"/>
    <col min="7943" max="7943" width="11.140625" style="177" customWidth="1"/>
    <col min="7944" max="8193" width="11.42578125" style="177"/>
    <col min="8194" max="8194" width="5.42578125" style="177" customWidth="1"/>
    <col min="8195" max="8195" width="25.42578125" style="177" customWidth="1"/>
    <col min="8196" max="8196" width="9.140625" style="177" customWidth="1"/>
    <col min="8197" max="8197" width="8.42578125" style="177" customWidth="1"/>
    <col min="8198" max="8198" width="33.5703125" style="177" customWidth="1"/>
    <col min="8199" max="8199" width="11.140625" style="177" customWidth="1"/>
    <col min="8200" max="8449" width="11.42578125" style="177"/>
    <col min="8450" max="8450" width="5.42578125" style="177" customWidth="1"/>
    <col min="8451" max="8451" width="25.42578125" style="177" customWidth="1"/>
    <col min="8452" max="8452" width="9.140625" style="177" customWidth="1"/>
    <col min="8453" max="8453" width="8.42578125" style="177" customWidth="1"/>
    <col min="8454" max="8454" width="33.5703125" style="177" customWidth="1"/>
    <col min="8455" max="8455" width="11.140625" style="177" customWidth="1"/>
    <col min="8456" max="8705" width="11.42578125" style="177"/>
    <col min="8706" max="8706" width="5.42578125" style="177" customWidth="1"/>
    <col min="8707" max="8707" width="25.42578125" style="177" customWidth="1"/>
    <col min="8708" max="8708" width="9.140625" style="177" customWidth="1"/>
    <col min="8709" max="8709" width="8.42578125" style="177" customWidth="1"/>
    <col min="8710" max="8710" width="33.5703125" style="177" customWidth="1"/>
    <col min="8711" max="8711" width="11.140625" style="177" customWidth="1"/>
    <col min="8712" max="8961" width="11.42578125" style="177"/>
    <col min="8962" max="8962" width="5.42578125" style="177" customWidth="1"/>
    <col min="8963" max="8963" width="25.42578125" style="177" customWidth="1"/>
    <col min="8964" max="8964" width="9.140625" style="177" customWidth="1"/>
    <col min="8965" max="8965" width="8.42578125" style="177" customWidth="1"/>
    <col min="8966" max="8966" width="33.5703125" style="177" customWidth="1"/>
    <col min="8967" max="8967" width="11.140625" style="177" customWidth="1"/>
    <col min="8968" max="9217" width="11.42578125" style="177"/>
    <col min="9218" max="9218" width="5.42578125" style="177" customWidth="1"/>
    <col min="9219" max="9219" width="25.42578125" style="177" customWidth="1"/>
    <col min="9220" max="9220" width="9.140625" style="177" customWidth="1"/>
    <col min="9221" max="9221" width="8.42578125" style="177" customWidth="1"/>
    <col min="9222" max="9222" width="33.5703125" style="177" customWidth="1"/>
    <col min="9223" max="9223" width="11.140625" style="177" customWidth="1"/>
    <col min="9224" max="9473" width="11.42578125" style="177"/>
    <col min="9474" max="9474" width="5.42578125" style="177" customWidth="1"/>
    <col min="9475" max="9475" width="25.42578125" style="177" customWidth="1"/>
    <col min="9476" max="9476" width="9.140625" style="177" customWidth="1"/>
    <col min="9477" max="9477" width="8.42578125" style="177" customWidth="1"/>
    <col min="9478" max="9478" width="33.5703125" style="177" customWidth="1"/>
    <col min="9479" max="9479" width="11.140625" style="177" customWidth="1"/>
    <col min="9480" max="9729" width="11.42578125" style="177"/>
    <col min="9730" max="9730" width="5.42578125" style="177" customWidth="1"/>
    <col min="9731" max="9731" width="25.42578125" style="177" customWidth="1"/>
    <col min="9732" max="9732" width="9.140625" style="177" customWidth="1"/>
    <col min="9733" max="9733" width="8.42578125" style="177" customWidth="1"/>
    <col min="9734" max="9734" width="33.5703125" style="177" customWidth="1"/>
    <col min="9735" max="9735" width="11.140625" style="177" customWidth="1"/>
    <col min="9736" max="9985" width="11.42578125" style="177"/>
    <col min="9986" max="9986" width="5.42578125" style="177" customWidth="1"/>
    <col min="9987" max="9987" width="25.42578125" style="177" customWidth="1"/>
    <col min="9988" max="9988" width="9.140625" style="177" customWidth="1"/>
    <col min="9989" max="9989" width="8.42578125" style="177" customWidth="1"/>
    <col min="9990" max="9990" width="33.5703125" style="177" customWidth="1"/>
    <col min="9991" max="9991" width="11.140625" style="177" customWidth="1"/>
    <col min="9992" max="10241" width="11.42578125" style="177"/>
    <col min="10242" max="10242" width="5.42578125" style="177" customWidth="1"/>
    <col min="10243" max="10243" width="25.42578125" style="177" customWidth="1"/>
    <col min="10244" max="10244" width="9.140625" style="177" customWidth="1"/>
    <col min="10245" max="10245" width="8.42578125" style="177" customWidth="1"/>
    <col min="10246" max="10246" width="33.5703125" style="177" customWidth="1"/>
    <col min="10247" max="10247" width="11.140625" style="177" customWidth="1"/>
    <col min="10248" max="10497" width="11.42578125" style="177"/>
    <col min="10498" max="10498" width="5.42578125" style="177" customWidth="1"/>
    <col min="10499" max="10499" width="25.42578125" style="177" customWidth="1"/>
    <col min="10500" max="10500" width="9.140625" style="177" customWidth="1"/>
    <col min="10501" max="10501" width="8.42578125" style="177" customWidth="1"/>
    <col min="10502" max="10502" width="33.5703125" style="177" customWidth="1"/>
    <col min="10503" max="10503" width="11.140625" style="177" customWidth="1"/>
    <col min="10504" max="10753" width="11.42578125" style="177"/>
    <col min="10754" max="10754" width="5.42578125" style="177" customWidth="1"/>
    <col min="10755" max="10755" width="25.42578125" style="177" customWidth="1"/>
    <col min="10756" max="10756" width="9.140625" style="177" customWidth="1"/>
    <col min="10757" max="10757" width="8.42578125" style="177" customWidth="1"/>
    <col min="10758" max="10758" width="33.5703125" style="177" customWidth="1"/>
    <col min="10759" max="10759" width="11.140625" style="177" customWidth="1"/>
    <col min="10760" max="11009" width="11.42578125" style="177"/>
    <col min="11010" max="11010" width="5.42578125" style="177" customWidth="1"/>
    <col min="11011" max="11011" width="25.42578125" style="177" customWidth="1"/>
    <col min="11012" max="11012" width="9.140625" style="177" customWidth="1"/>
    <col min="11013" max="11013" width="8.42578125" style="177" customWidth="1"/>
    <col min="11014" max="11014" width="33.5703125" style="177" customWidth="1"/>
    <col min="11015" max="11015" width="11.140625" style="177" customWidth="1"/>
    <col min="11016" max="11265" width="11.42578125" style="177"/>
    <col min="11266" max="11266" width="5.42578125" style="177" customWidth="1"/>
    <col min="11267" max="11267" width="25.42578125" style="177" customWidth="1"/>
    <col min="11268" max="11268" width="9.140625" style="177" customWidth="1"/>
    <col min="11269" max="11269" width="8.42578125" style="177" customWidth="1"/>
    <col min="11270" max="11270" width="33.5703125" style="177" customWidth="1"/>
    <col min="11271" max="11271" width="11.140625" style="177" customWidth="1"/>
    <col min="11272" max="11521" width="11.42578125" style="177"/>
    <col min="11522" max="11522" width="5.42578125" style="177" customWidth="1"/>
    <col min="11523" max="11523" width="25.42578125" style="177" customWidth="1"/>
    <col min="11524" max="11524" width="9.140625" style="177" customWidth="1"/>
    <col min="11525" max="11525" width="8.42578125" style="177" customWidth="1"/>
    <col min="11526" max="11526" width="33.5703125" style="177" customWidth="1"/>
    <col min="11527" max="11527" width="11.140625" style="177" customWidth="1"/>
    <col min="11528" max="11777" width="11.42578125" style="177"/>
    <col min="11778" max="11778" width="5.42578125" style="177" customWidth="1"/>
    <col min="11779" max="11779" width="25.42578125" style="177" customWidth="1"/>
    <col min="11780" max="11780" width="9.140625" style="177" customWidth="1"/>
    <col min="11781" max="11781" width="8.42578125" style="177" customWidth="1"/>
    <col min="11782" max="11782" width="33.5703125" style="177" customWidth="1"/>
    <col min="11783" max="11783" width="11.140625" style="177" customWidth="1"/>
    <col min="11784" max="12033" width="11.42578125" style="177"/>
    <col min="12034" max="12034" width="5.42578125" style="177" customWidth="1"/>
    <col min="12035" max="12035" width="25.42578125" style="177" customWidth="1"/>
    <col min="12036" max="12036" width="9.140625" style="177" customWidth="1"/>
    <col min="12037" max="12037" width="8.42578125" style="177" customWidth="1"/>
    <col min="12038" max="12038" width="33.5703125" style="177" customWidth="1"/>
    <col min="12039" max="12039" width="11.140625" style="177" customWidth="1"/>
    <col min="12040" max="12289" width="11.42578125" style="177"/>
    <col min="12290" max="12290" width="5.42578125" style="177" customWidth="1"/>
    <col min="12291" max="12291" width="25.42578125" style="177" customWidth="1"/>
    <col min="12292" max="12292" width="9.140625" style="177" customWidth="1"/>
    <col min="12293" max="12293" width="8.42578125" style="177" customWidth="1"/>
    <col min="12294" max="12294" width="33.5703125" style="177" customWidth="1"/>
    <col min="12295" max="12295" width="11.140625" style="177" customWidth="1"/>
    <col min="12296" max="12545" width="11.42578125" style="177"/>
    <col min="12546" max="12546" width="5.42578125" style="177" customWidth="1"/>
    <col min="12547" max="12547" width="25.42578125" style="177" customWidth="1"/>
    <col min="12548" max="12548" width="9.140625" style="177" customWidth="1"/>
    <col min="12549" max="12549" width="8.42578125" style="177" customWidth="1"/>
    <col min="12550" max="12550" width="33.5703125" style="177" customWidth="1"/>
    <col min="12551" max="12551" width="11.140625" style="177" customWidth="1"/>
    <col min="12552" max="12801" width="11.42578125" style="177"/>
    <col min="12802" max="12802" width="5.42578125" style="177" customWidth="1"/>
    <col min="12803" max="12803" width="25.42578125" style="177" customWidth="1"/>
    <col min="12804" max="12804" width="9.140625" style="177" customWidth="1"/>
    <col min="12805" max="12805" width="8.42578125" style="177" customWidth="1"/>
    <col min="12806" max="12806" width="33.5703125" style="177" customWidth="1"/>
    <col min="12807" max="12807" width="11.140625" style="177" customWidth="1"/>
    <col min="12808" max="13057" width="11.42578125" style="177"/>
    <col min="13058" max="13058" width="5.42578125" style="177" customWidth="1"/>
    <col min="13059" max="13059" width="25.42578125" style="177" customWidth="1"/>
    <col min="13060" max="13060" width="9.140625" style="177" customWidth="1"/>
    <col min="13061" max="13061" width="8.42578125" style="177" customWidth="1"/>
    <col min="13062" max="13062" width="33.5703125" style="177" customWidth="1"/>
    <col min="13063" max="13063" width="11.140625" style="177" customWidth="1"/>
    <col min="13064" max="13313" width="11.42578125" style="177"/>
    <col min="13314" max="13314" width="5.42578125" style="177" customWidth="1"/>
    <col min="13315" max="13315" width="25.42578125" style="177" customWidth="1"/>
    <col min="13316" max="13316" width="9.140625" style="177" customWidth="1"/>
    <col min="13317" max="13317" width="8.42578125" style="177" customWidth="1"/>
    <col min="13318" max="13318" width="33.5703125" style="177" customWidth="1"/>
    <col min="13319" max="13319" width="11.140625" style="177" customWidth="1"/>
    <col min="13320" max="13569" width="11.42578125" style="177"/>
    <col min="13570" max="13570" width="5.42578125" style="177" customWidth="1"/>
    <col min="13571" max="13571" width="25.42578125" style="177" customWidth="1"/>
    <col min="13572" max="13572" width="9.140625" style="177" customWidth="1"/>
    <col min="13573" max="13573" width="8.42578125" style="177" customWidth="1"/>
    <col min="13574" max="13574" width="33.5703125" style="177" customWidth="1"/>
    <col min="13575" max="13575" width="11.140625" style="177" customWidth="1"/>
    <col min="13576" max="13825" width="11.42578125" style="177"/>
    <col min="13826" max="13826" width="5.42578125" style="177" customWidth="1"/>
    <col min="13827" max="13827" width="25.42578125" style="177" customWidth="1"/>
    <col min="13828" max="13828" width="9.140625" style="177" customWidth="1"/>
    <col min="13829" max="13829" width="8.42578125" style="177" customWidth="1"/>
    <col min="13830" max="13830" width="33.5703125" style="177" customWidth="1"/>
    <col min="13831" max="13831" width="11.140625" style="177" customWidth="1"/>
    <col min="13832" max="14081" width="11.42578125" style="177"/>
    <col min="14082" max="14082" width="5.42578125" style="177" customWidth="1"/>
    <col min="14083" max="14083" width="25.42578125" style="177" customWidth="1"/>
    <col min="14084" max="14084" width="9.140625" style="177" customWidth="1"/>
    <col min="14085" max="14085" width="8.42578125" style="177" customWidth="1"/>
    <col min="14086" max="14086" width="33.5703125" style="177" customWidth="1"/>
    <col min="14087" max="14087" width="11.140625" style="177" customWidth="1"/>
    <col min="14088" max="14337" width="11.42578125" style="177"/>
    <col min="14338" max="14338" width="5.42578125" style="177" customWidth="1"/>
    <col min="14339" max="14339" width="25.42578125" style="177" customWidth="1"/>
    <col min="14340" max="14340" width="9.140625" style="177" customWidth="1"/>
    <col min="14341" max="14341" width="8.42578125" style="177" customWidth="1"/>
    <col min="14342" max="14342" width="33.5703125" style="177" customWidth="1"/>
    <col min="14343" max="14343" width="11.140625" style="177" customWidth="1"/>
    <col min="14344" max="14593" width="11.42578125" style="177"/>
    <col min="14594" max="14594" width="5.42578125" style="177" customWidth="1"/>
    <col min="14595" max="14595" width="25.42578125" style="177" customWidth="1"/>
    <col min="14596" max="14596" width="9.140625" style="177" customWidth="1"/>
    <col min="14597" max="14597" width="8.42578125" style="177" customWidth="1"/>
    <col min="14598" max="14598" width="33.5703125" style="177" customWidth="1"/>
    <col min="14599" max="14599" width="11.140625" style="177" customWidth="1"/>
    <col min="14600" max="14849" width="11.42578125" style="177"/>
    <col min="14850" max="14850" width="5.42578125" style="177" customWidth="1"/>
    <col min="14851" max="14851" width="25.42578125" style="177" customWidth="1"/>
    <col min="14852" max="14852" width="9.140625" style="177" customWidth="1"/>
    <col min="14853" max="14853" width="8.42578125" style="177" customWidth="1"/>
    <col min="14854" max="14854" width="33.5703125" style="177" customWidth="1"/>
    <col min="14855" max="14855" width="11.140625" style="177" customWidth="1"/>
    <col min="14856" max="15105" width="11.42578125" style="177"/>
    <col min="15106" max="15106" width="5.42578125" style="177" customWidth="1"/>
    <col min="15107" max="15107" width="25.42578125" style="177" customWidth="1"/>
    <col min="15108" max="15108" width="9.140625" style="177" customWidth="1"/>
    <col min="15109" max="15109" width="8.42578125" style="177" customWidth="1"/>
    <col min="15110" max="15110" width="33.5703125" style="177" customWidth="1"/>
    <col min="15111" max="15111" width="11.140625" style="177" customWidth="1"/>
    <col min="15112" max="15361" width="11.42578125" style="177"/>
    <col min="15362" max="15362" width="5.42578125" style="177" customWidth="1"/>
    <col min="15363" max="15363" width="25.42578125" style="177" customWidth="1"/>
    <col min="15364" max="15364" width="9.140625" style="177" customWidth="1"/>
    <col min="15365" max="15365" width="8.42578125" style="177" customWidth="1"/>
    <col min="15366" max="15366" width="33.5703125" style="177" customWidth="1"/>
    <col min="15367" max="15367" width="11.140625" style="177" customWidth="1"/>
    <col min="15368" max="15617" width="11.42578125" style="177"/>
    <col min="15618" max="15618" width="5.42578125" style="177" customWidth="1"/>
    <col min="15619" max="15619" width="25.42578125" style="177" customWidth="1"/>
    <col min="15620" max="15620" width="9.140625" style="177" customWidth="1"/>
    <col min="15621" max="15621" width="8.42578125" style="177" customWidth="1"/>
    <col min="15622" max="15622" width="33.5703125" style="177" customWidth="1"/>
    <col min="15623" max="15623" width="11.140625" style="177" customWidth="1"/>
    <col min="15624" max="15873" width="11.42578125" style="177"/>
    <col min="15874" max="15874" width="5.42578125" style="177" customWidth="1"/>
    <col min="15875" max="15875" width="25.42578125" style="177" customWidth="1"/>
    <col min="15876" max="15876" width="9.140625" style="177" customWidth="1"/>
    <col min="15877" max="15877" width="8.42578125" style="177" customWidth="1"/>
    <col min="15878" max="15878" width="33.5703125" style="177" customWidth="1"/>
    <col min="15879" max="15879" width="11.140625" style="177" customWidth="1"/>
    <col min="15880" max="16129" width="11.42578125" style="177"/>
    <col min="16130" max="16130" width="5.42578125" style="177" customWidth="1"/>
    <col min="16131" max="16131" width="25.42578125" style="177" customWidth="1"/>
    <col min="16132" max="16132" width="9.140625" style="177" customWidth="1"/>
    <col min="16133" max="16133" width="8.42578125" style="177" customWidth="1"/>
    <col min="16134" max="16134" width="33.5703125" style="177" customWidth="1"/>
    <col min="16135" max="16135" width="11.140625" style="177" customWidth="1"/>
    <col min="16136" max="16384" width="11.42578125" style="177"/>
  </cols>
  <sheetData>
    <row r="1" spans="1:12" ht="15.75" customHeight="1" x14ac:dyDescent="0.2"/>
    <row r="2" spans="1:12" ht="15.75" customHeight="1" x14ac:dyDescent="0.2"/>
    <row r="3" spans="1:12" ht="15.75" customHeight="1" x14ac:dyDescent="0.2"/>
    <row r="4" spans="1:12" ht="15.75" customHeight="1" x14ac:dyDescent="0.2"/>
    <row r="5" spans="1:12" s="359" customFormat="1" ht="15" customHeight="1" x14ac:dyDescent="0.25">
      <c r="A5" s="351" t="s">
        <v>278</v>
      </c>
      <c r="B5" s="358"/>
      <c r="C5" s="358"/>
      <c r="D5" s="358"/>
      <c r="E5" s="358"/>
      <c r="F5" s="358"/>
      <c r="G5" s="358"/>
      <c r="H5" s="358"/>
    </row>
    <row r="6" spans="1:12" s="359" customFormat="1" ht="20.25" customHeight="1" x14ac:dyDescent="0.25">
      <c r="A6" s="273"/>
    </row>
    <row r="7" spans="1:12" ht="20.100000000000001" customHeight="1" x14ac:dyDescent="0.2">
      <c r="A7" s="416" t="s">
        <v>199</v>
      </c>
      <c r="B7" s="416"/>
      <c r="C7" s="416"/>
      <c r="D7" s="416"/>
      <c r="E7" s="416"/>
      <c r="F7" s="416"/>
      <c r="G7" s="416"/>
      <c r="H7" s="236"/>
      <c r="I7" s="236"/>
      <c r="J7" s="236"/>
      <c r="K7" s="236"/>
      <c r="L7" s="236"/>
    </row>
    <row r="8" spans="1:12" ht="7.5" customHeight="1" x14ac:dyDescent="0.2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</row>
    <row r="9" spans="1:12" ht="24.95" customHeight="1" x14ac:dyDescent="0.2">
      <c r="A9" s="256" t="s">
        <v>133</v>
      </c>
      <c r="B9" s="256" t="s">
        <v>134</v>
      </c>
      <c r="C9" s="256">
        <v>2012</v>
      </c>
      <c r="D9" s="256">
        <v>2013</v>
      </c>
      <c r="E9" s="256" t="s">
        <v>135</v>
      </c>
      <c r="F9" s="417" t="s">
        <v>260</v>
      </c>
      <c r="G9" s="417"/>
      <c r="H9" s="236"/>
      <c r="I9" s="236"/>
      <c r="J9" s="236"/>
      <c r="K9" s="236"/>
      <c r="L9" s="236"/>
    </row>
    <row r="10" spans="1:12" ht="23.1" customHeight="1" x14ac:dyDescent="0.2">
      <c r="A10" s="418">
        <v>1</v>
      </c>
      <c r="B10" s="420" t="s">
        <v>136</v>
      </c>
      <c r="C10" s="422">
        <v>7.0000000000000007E-2</v>
      </c>
      <c r="D10" s="428">
        <f>ABS!B15/100</f>
        <v>6.7917765054328935E-2</v>
      </c>
      <c r="E10" s="424" t="s">
        <v>104</v>
      </c>
      <c r="F10" s="247" t="s">
        <v>200</v>
      </c>
      <c r="G10" s="248">
        <v>123462</v>
      </c>
      <c r="H10" s="237"/>
      <c r="I10" s="236"/>
      <c r="J10" s="236"/>
      <c r="K10" s="236"/>
      <c r="L10" s="236"/>
    </row>
    <row r="11" spans="1:12" ht="23.1" customHeight="1" x14ac:dyDescent="0.2">
      <c r="A11" s="419"/>
      <c r="B11" s="421"/>
      <c r="C11" s="423"/>
      <c r="D11" s="428"/>
      <c r="E11" s="419"/>
      <c r="F11" s="247" t="s">
        <v>137</v>
      </c>
      <c r="G11" s="248">
        <v>1817816</v>
      </c>
      <c r="H11" s="236"/>
      <c r="I11" s="236"/>
      <c r="J11" s="236"/>
      <c r="K11" s="236"/>
      <c r="L11" s="236"/>
    </row>
    <row r="12" spans="1:12" ht="23.1" customHeight="1" x14ac:dyDescent="0.2">
      <c r="A12" s="425">
        <v>2</v>
      </c>
      <c r="B12" s="426" t="s">
        <v>202</v>
      </c>
      <c r="C12" s="427">
        <v>303955</v>
      </c>
      <c r="D12" s="427">
        <v>303464</v>
      </c>
      <c r="E12" s="427" t="s">
        <v>138</v>
      </c>
      <c r="F12" s="249" t="s">
        <v>200</v>
      </c>
      <c r="G12" s="250">
        <v>123462</v>
      </c>
      <c r="H12" s="236"/>
      <c r="I12" s="236"/>
      <c r="J12" s="236"/>
      <c r="K12" s="236"/>
      <c r="L12" s="236"/>
    </row>
    <row r="13" spans="1:12" ht="23.1" customHeight="1" x14ac:dyDescent="0.2">
      <c r="A13" s="425"/>
      <c r="B13" s="426"/>
      <c r="C13" s="427"/>
      <c r="D13" s="427"/>
      <c r="E13" s="427"/>
      <c r="F13" s="249" t="s">
        <v>201</v>
      </c>
      <c r="G13" s="250">
        <v>180002</v>
      </c>
      <c r="H13" s="236"/>
      <c r="I13" s="236"/>
      <c r="J13" s="236"/>
      <c r="K13" s="236"/>
      <c r="L13" s="236"/>
    </row>
    <row r="14" spans="1:12" ht="23.1" customHeight="1" x14ac:dyDescent="0.2">
      <c r="A14" s="418">
        <v>3</v>
      </c>
      <c r="B14" s="420" t="s">
        <v>94</v>
      </c>
      <c r="C14" s="428">
        <v>0.84</v>
      </c>
      <c r="D14" s="428">
        <f>ACI!B15/100</f>
        <v>0.790929941618015</v>
      </c>
      <c r="E14" s="424" t="s">
        <v>104</v>
      </c>
      <c r="F14" s="247" t="s">
        <v>202</v>
      </c>
      <c r="G14" s="248">
        <v>303464</v>
      </c>
      <c r="H14" s="236"/>
      <c r="I14" s="236"/>
      <c r="J14" s="236"/>
      <c r="K14" s="236"/>
      <c r="L14" s="236"/>
    </row>
    <row r="15" spans="1:12" ht="23.1" customHeight="1" x14ac:dyDescent="0.2">
      <c r="A15" s="419"/>
      <c r="B15" s="421"/>
      <c r="C15" s="429"/>
      <c r="D15" s="428"/>
      <c r="E15" s="419"/>
      <c r="F15" s="247" t="s">
        <v>139</v>
      </c>
      <c r="G15" s="248">
        <v>383680</v>
      </c>
      <c r="H15" s="236"/>
      <c r="I15" s="236"/>
      <c r="J15" s="236"/>
      <c r="K15" s="236"/>
      <c r="L15" s="236"/>
    </row>
    <row r="16" spans="1:12" ht="23.1" customHeight="1" x14ac:dyDescent="0.2">
      <c r="A16" s="425">
        <v>4</v>
      </c>
      <c r="B16" s="426" t="s">
        <v>203</v>
      </c>
      <c r="C16" s="430">
        <v>0.46400000000000002</v>
      </c>
      <c r="D16" s="430">
        <f>ET!B15/100</f>
        <v>0.48038084246970569</v>
      </c>
      <c r="E16" s="427" t="s">
        <v>104</v>
      </c>
      <c r="F16" s="249" t="s">
        <v>141</v>
      </c>
      <c r="G16" s="250">
        <v>61605</v>
      </c>
      <c r="H16" s="236"/>
      <c r="I16" s="236"/>
      <c r="J16" s="236"/>
      <c r="K16" s="236"/>
      <c r="L16" s="236"/>
    </row>
    <row r="17" spans="1:12" ht="23.1" customHeight="1" x14ac:dyDescent="0.2">
      <c r="A17" s="425"/>
      <c r="B17" s="426"/>
      <c r="C17" s="430"/>
      <c r="D17" s="430"/>
      <c r="E17" s="427"/>
      <c r="F17" s="249" t="s">
        <v>200</v>
      </c>
      <c r="G17" s="250">
        <v>128242</v>
      </c>
      <c r="H17" s="236"/>
      <c r="I17" s="236"/>
      <c r="J17" s="236"/>
      <c r="K17" s="236"/>
      <c r="L17" s="236"/>
    </row>
    <row r="18" spans="1:12" ht="23.1" customHeight="1" x14ac:dyDescent="0.2">
      <c r="A18" s="418">
        <v>5</v>
      </c>
      <c r="B18" s="420" t="s">
        <v>204</v>
      </c>
      <c r="C18" s="428">
        <v>0.89200000000000002</v>
      </c>
      <c r="D18" s="428">
        <f>TIT!B15/100</f>
        <v>0.88165320830077276</v>
      </c>
      <c r="E18" s="424" t="s">
        <v>104</v>
      </c>
      <c r="F18" s="247" t="s">
        <v>140</v>
      </c>
      <c r="G18" s="248">
        <v>50770</v>
      </c>
      <c r="H18" s="236"/>
      <c r="I18" s="236"/>
      <c r="J18" s="236"/>
      <c r="K18" s="236"/>
      <c r="L18" s="236"/>
    </row>
    <row r="19" spans="1:12" ht="23.1" customHeight="1" x14ac:dyDescent="0.2">
      <c r="A19" s="419"/>
      <c r="B19" s="421"/>
      <c r="C19" s="429"/>
      <c r="D19" s="428"/>
      <c r="E19" s="419"/>
      <c r="F19" s="247" t="s">
        <v>141</v>
      </c>
      <c r="G19" s="248">
        <v>57585</v>
      </c>
      <c r="H19" s="236"/>
      <c r="I19" s="236"/>
      <c r="J19" s="236"/>
      <c r="K19" s="236"/>
      <c r="L19" s="236"/>
    </row>
    <row r="20" spans="1:12" ht="23.1" customHeight="1" x14ac:dyDescent="0.2">
      <c r="A20" s="425">
        <v>6</v>
      </c>
      <c r="B20" s="426" t="s">
        <v>87</v>
      </c>
      <c r="C20" s="431">
        <v>13384.843266333244</v>
      </c>
      <c r="D20" s="431">
        <f>COSTO!B15</f>
        <v>14177.484265094292</v>
      </c>
      <c r="E20" s="427" t="s">
        <v>142</v>
      </c>
      <c r="F20" s="249" t="s">
        <v>276</v>
      </c>
      <c r="G20" s="367">
        <v>3601832410</v>
      </c>
      <c r="H20" s="236"/>
      <c r="I20" s="236"/>
      <c r="J20" s="236"/>
      <c r="K20" s="236"/>
      <c r="L20" s="236"/>
    </row>
    <row r="21" spans="1:12" ht="23.1" customHeight="1" x14ac:dyDescent="0.2">
      <c r="A21" s="425"/>
      <c r="B21" s="426"/>
      <c r="C21" s="431"/>
      <c r="D21" s="431"/>
      <c r="E21" s="427"/>
      <c r="F21" s="249" t="s">
        <v>202</v>
      </c>
      <c r="G21" s="250">
        <f>D12</f>
        <v>303464</v>
      </c>
      <c r="H21" s="236"/>
      <c r="I21" s="236"/>
      <c r="J21" s="236"/>
      <c r="K21" s="236"/>
      <c r="L21" s="236"/>
    </row>
    <row r="22" spans="1:12" ht="23.1" customHeight="1" x14ac:dyDescent="0.2">
      <c r="A22" s="418">
        <v>7</v>
      </c>
      <c r="B22" s="420" t="s">
        <v>261</v>
      </c>
      <c r="C22" s="432">
        <v>19.067498902201869</v>
      </c>
      <c r="D22" s="432">
        <f>'A-DOC'!B15</f>
        <v>18.855722629551387</v>
      </c>
      <c r="E22" s="424" t="s">
        <v>138</v>
      </c>
      <c r="F22" s="247" t="s">
        <v>202</v>
      </c>
      <c r="G22" s="248">
        <v>303464</v>
      </c>
      <c r="H22" s="236"/>
      <c r="I22" s="236"/>
      <c r="J22" s="236"/>
      <c r="K22" s="236"/>
      <c r="L22" s="236"/>
    </row>
    <row r="23" spans="1:12" ht="23.1" customHeight="1" x14ac:dyDescent="0.2">
      <c r="A23" s="419"/>
      <c r="B23" s="421"/>
      <c r="C23" s="433"/>
      <c r="D23" s="432"/>
      <c r="E23" s="419"/>
      <c r="F23" s="247" t="s">
        <v>232</v>
      </c>
      <c r="G23" s="248">
        <v>16094</v>
      </c>
      <c r="H23" s="236"/>
      <c r="I23" s="236"/>
      <c r="J23" s="236"/>
      <c r="K23" s="236"/>
      <c r="L23" s="236"/>
    </row>
    <row r="24" spans="1:12" ht="23.1" customHeight="1" x14ac:dyDescent="0.2">
      <c r="A24" s="425">
        <v>8</v>
      </c>
      <c r="B24" s="426" t="s">
        <v>301</v>
      </c>
      <c r="C24" s="430">
        <f>'Becas '!B15/100</f>
        <v>0.16417537139058375</v>
      </c>
      <c r="D24" s="434">
        <f>'Becas '!B17/100</f>
        <v>0.17919753249149817</v>
      </c>
      <c r="E24" s="427" t="s">
        <v>104</v>
      </c>
      <c r="F24" s="249" t="s">
        <v>302</v>
      </c>
      <c r="G24" s="250">
        <v>54380</v>
      </c>
      <c r="H24" s="236"/>
      <c r="I24" s="236"/>
      <c r="J24" s="236"/>
      <c r="K24" s="236"/>
      <c r="L24" s="236"/>
    </row>
    <row r="25" spans="1:12" ht="23.1" customHeight="1" x14ac:dyDescent="0.2">
      <c r="A25" s="425"/>
      <c r="B25" s="426"/>
      <c r="C25" s="430"/>
      <c r="D25" s="435"/>
      <c r="E25" s="427"/>
      <c r="F25" s="249" t="s">
        <v>202</v>
      </c>
      <c r="G25" s="250">
        <v>303464</v>
      </c>
      <c r="H25" s="236"/>
      <c r="I25" s="236"/>
      <c r="J25" s="236"/>
      <c r="K25" s="236"/>
      <c r="L25" s="236"/>
    </row>
    <row r="26" spans="1:12" ht="23.1" customHeight="1" x14ac:dyDescent="0.2">
      <c r="A26" s="418">
        <v>9</v>
      </c>
      <c r="B26" s="420" t="s">
        <v>305</v>
      </c>
      <c r="C26" s="432">
        <v>10.828094932649135</v>
      </c>
      <c r="D26" s="432">
        <f>'A-PC'!B15</f>
        <v>10.481262736158602</v>
      </c>
      <c r="E26" s="424" t="s">
        <v>138</v>
      </c>
      <c r="F26" s="247" t="s">
        <v>167</v>
      </c>
      <c r="G26" s="248">
        <v>303464</v>
      </c>
      <c r="H26" s="236"/>
      <c r="I26" s="236"/>
      <c r="J26" s="236"/>
      <c r="K26" s="236"/>
      <c r="L26" s="236"/>
    </row>
    <row r="27" spans="1:12" ht="23.1" customHeight="1" x14ac:dyDescent="0.2">
      <c r="A27" s="419"/>
      <c r="B27" s="421"/>
      <c r="C27" s="433"/>
      <c r="D27" s="432"/>
      <c r="E27" s="419"/>
      <c r="F27" s="247" t="s">
        <v>205</v>
      </c>
      <c r="G27" s="248">
        <v>28953</v>
      </c>
      <c r="H27" s="236"/>
      <c r="I27" s="236"/>
      <c r="J27" s="236"/>
      <c r="K27" s="236"/>
      <c r="L27" s="236"/>
    </row>
    <row r="28" spans="1:12" ht="23.1" customHeight="1" x14ac:dyDescent="0.2">
      <c r="A28" s="425">
        <v>10</v>
      </c>
      <c r="B28" s="426" t="s">
        <v>282</v>
      </c>
      <c r="C28" s="427">
        <v>1.5</v>
      </c>
      <c r="D28" s="436">
        <f>'ADM-PC'!B15</f>
        <v>1.1191616766467065</v>
      </c>
      <c r="E28" s="427" t="s">
        <v>195</v>
      </c>
      <c r="F28" s="249" t="s">
        <v>130</v>
      </c>
      <c r="G28" s="250">
        <v>9345</v>
      </c>
      <c r="H28" s="236"/>
      <c r="I28" s="236"/>
      <c r="J28" s="236"/>
      <c r="K28" s="236"/>
      <c r="L28" s="236"/>
    </row>
    <row r="29" spans="1:12" ht="23.1" customHeight="1" x14ac:dyDescent="0.2">
      <c r="A29" s="425"/>
      <c r="B29" s="426"/>
      <c r="C29" s="427"/>
      <c r="D29" s="436"/>
      <c r="E29" s="427"/>
      <c r="F29" s="249" t="s">
        <v>206</v>
      </c>
      <c r="G29" s="250">
        <v>8350</v>
      </c>
      <c r="H29" s="236"/>
      <c r="I29" s="236"/>
      <c r="J29" s="236"/>
      <c r="K29" s="236"/>
      <c r="L29" s="236"/>
    </row>
    <row r="30" spans="1:12" ht="23.1" customHeight="1" x14ac:dyDescent="0.2">
      <c r="A30" s="243">
        <v>11</v>
      </c>
      <c r="B30" s="244" t="s">
        <v>143</v>
      </c>
      <c r="C30" s="245">
        <v>414566</v>
      </c>
      <c r="D30" s="245">
        <v>321889</v>
      </c>
      <c r="E30" s="246" t="s">
        <v>144</v>
      </c>
      <c r="F30" s="247" t="s">
        <v>6</v>
      </c>
      <c r="G30" s="248">
        <v>321889</v>
      </c>
      <c r="H30" s="236"/>
      <c r="I30" s="236"/>
      <c r="J30" s="236"/>
      <c r="K30" s="236"/>
      <c r="L30" s="236"/>
    </row>
    <row r="31" spans="1:12" ht="23.1" customHeight="1" x14ac:dyDescent="0.2">
      <c r="A31" s="425">
        <v>12</v>
      </c>
      <c r="B31" s="426" t="s">
        <v>281</v>
      </c>
      <c r="C31" s="430">
        <v>0.02</v>
      </c>
      <c r="D31" s="430">
        <f>'B-EXT'!B15/100</f>
        <v>9.6996678353939825E-2</v>
      </c>
      <c r="E31" s="427" t="s">
        <v>104</v>
      </c>
      <c r="F31" s="249" t="s">
        <v>145</v>
      </c>
      <c r="G31" s="250">
        <v>29345</v>
      </c>
      <c r="H31" s="236"/>
      <c r="I31" s="236"/>
      <c r="J31" s="236"/>
      <c r="K31" s="236"/>
      <c r="L31" s="236"/>
    </row>
    <row r="32" spans="1:12" ht="23.1" customHeight="1" x14ac:dyDescent="0.2">
      <c r="A32" s="425"/>
      <c r="B32" s="426"/>
      <c r="C32" s="430"/>
      <c r="D32" s="430"/>
      <c r="E32" s="427"/>
      <c r="F32" s="249" t="s">
        <v>202</v>
      </c>
      <c r="G32" s="250">
        <v>303464</v>
      </c>
      <c r="H32" s="236"/>
      <c r="I32" s="236"/>
      <c r="J32" s="236"/>
      <c r="K32" s="236"/>
      <c r="L32" s="236"/>
    </row>
    <row r="33" spans="1:12" ht="39.75" customHeight="1" x14ac:dyDescent="0.2">
      <c r="A33" s="418">
        <v>13</v>
      </c>
      <c r="B33" s="420" t="s">
        <v>298</v>
      </c>
      <c r="C33" s="428" t="s">
        <v>300</v>
      </c>
      <c r="D33" s="428">
        <f>CAL!H43/100</f>
        <v>0.43151741227954543</v>
      </c>
      <c r="E33" s="424" t="s">
        <v>104</v>
      </c>
      <c r="F33" s="247" t="s">
        <v>299</v>
      </c>
      <c r="G33" s="248">
        <f>CAL!G43</f>
        <v>130950</v>
      </c>
      <c r="H33" s="236"/>
      <c r="I33" s="236"/>
      <c r="J33" s="236"/>
      <c r="K33" s="236"/>
      <c r="L33" s="236"/>
    </row>
    <row r="34" spans="1:12" ht="23.1" customHeight="1" x14ac:dyDescent="0.2">
      <c r="A34" s="419"/>
      <c r="B34" s="421"/>
      <c r="C34" s="429"/>
      <c r="D34" s="428"/>
      <c r="E34" s="419"/>
      <c r="F34" s="247" t="s">
        <v>202</v>
      </c>
      <c r="G34" s="248">
        <v>303464</v>
      </c>
      <c r="H34" s="236"/>
      <c r="I34" s="236"/>
      <c r="J34" s="236"/>
      <c r="K34" s="236"/>
      <c r="L34" s="236"/>
    </row>
    <row r="35" spans="1:12" ht="30" customHeight="1" x14ac:dyDescent="0.2">
      <c r="A35" s="360"/>
      <c r="B35" s="361"/>
      <c r="C35" s="362"/>
      <c r="D35" s="363"/>
      <c r="E35" s="360"/>
      <c r="F35" s="364"/>
      <c r="G35" s="365"/>
      <c r="H35" s="236"/>
      <c r="I35" s="236"/>
      <c r="J35" s="236"/>
      <c r="K35" s="236"/>
      <c r="L35" s="236"/>
    </row>
    <row r="36" spans="1:12" ht="20.100000000000001" customHeight="1" x14ac:dyDescent="0.2">
      <c r="A36" s="449" t="s">
        <v>209</v>
      </c>
      <c r="B36" s="449"/>
      <c r="C36" s="449"/>
      <c r="D36" s="449"/>
      <c r="E36" s="449"/>
      <c r="F36" s="449"/>
      <c r="G36" s="449"/>
      <c r="H36" s="236"/>
      <c r="I36" s="236"/>
      <c r="J36" s="236"/>
      <c r="K36" s="236"/>
      <c r="L36" s="236"/>
    </row>
    <row r="37" spans="1:12" ht="7.5" customHeight="1" x14ac:dyDescent="0.2">
      <c r="A37" s="251"/>
      <c r="B37" s="240"/>
      <c r="C37" s="239"/>
      <c r="D37" s="239"/>
      <c r="E37" s="239"/>
      <c r="F37" s="240"/>
      <c r="G37" s="241"/>
      <c r="H37" s="236"/>
      <c r="I37" s="236"/>
      <c r="J37" s="236"/>
      <c r="K37" s="236"/>
      <c r="L37" s="236"/>
    </row>
    <row r="38" spans="1:12" ht="24.95" customHeight="1" x14ac:dyDescent="0.2">
      <c r="A38" s="344" t="s">
        <v>133</v>
      </c>
      <c r="B38" s="344" t="s">
        <v>208</v>
      </c>
      <c r="C38" s="344">
        <v>2012</v>
      </c>
      <c r="D38" s="344">
        <v>2013</v>
      </c>
      <c r="E38" s="344" t="s">
        <v>135</v>
      </c>
      <c r="F38" s="417" t="s">
        <v>207</v>
      </c>
      <c r="G38" s="417"/>
      <c r="H38" s="236"/>
      <c r="I38" s="236"/>
      <c r="J38" s="236"/>
      <c r="K38" s="236"/>
      <c r="L38" s="236"/>
    </row>
    <row r="39" spans="1:12" ht="35.1" customHeight="1" x14ac:dyDescent="0.2">
      <c r="A39" s="437">
        <v>14</v>
      </c>
      <c r="B39" s="438" t="s">
        <v>267</v>
      </c>
      <c r="C39" s="428">
        <v>0.17699999999999999</v>
      </c>
      <c r="D39" s="428" t="e">
        <f>#REF!/100</f>
        <v>#REF!</v>
      </c>
      <c r="E39" s="439" t="s">
        <v>104</v>
      </c>
      <c r="F39" s="252" t="s">
        <v>105</v>
      </c>
      <c r="G39" s="366" t="e">
        <f>#REF!</f>
        <v>#REF!</v>
      </c>
      <c r="H39" s="236"/>
      <c r="I39" s="236"/>
      <c r="J39" s="236"/>
      <c r="K39" s="236"/>
      <c r="L39" s="236"/>
    </row>
    <row r="40" spans="1:12" ht="35.1" customHeight="1" x14ac:dyDescent="0.2">
      <c r="A40" s="437"/>
      <c r="B40" s="438"/>
      <c r="C40" s="428"/>
      <c r="D40" s="428"/>
      <c r="E40" s="439"/>
      <c r="F40" s="252" t="s">
        <v>106</v>
      </c>
      <c r="G40" s="366" t="e">
        <f>#REF!</f>
        <v>#REF!</v>
      </c>
      <c r="H40" s="236"/>
      <c r="I40" s="236"/>
      <c r="J40" s="236"/>
      <c r="K40" s="370"/>
      <c r="L40" s="236"/>
    </row>
    <row r="41" spans="1:12" ht="35.1" customHeight="1" x14ac:dyDescent="0.2">
      <c r="A41" s="442">
        <v>15</v>
      </c>
      <c r="B41" s="444" t="s">
        <v>268</v>
      </c>
      <c r="C41" s="430">
        <v>0.995</v>
      </c>
      <c r="D41" s="430" t="e">
        <f>#REF!/100</f>
        <v>#REF!</v>
      </c>
      <c r="E41" s="447" t="s">
        <v>104</v>
      </c>
      <c r="F41" s="254" t="s">
        <v>107</v>
      </c>
      <c r="G41" s="255" t="e">
        <f>#REF!</f>
        <v>#REF!</v>
      </c>
      <c r="H41" s="236"/>
      <c r="I41" s="236"/>
      <c r="J41" s="236"/>
      <c r="K41" s="236"/>
      <c r="L41" s="236"/>
    </row>
    <row r="42" spans="1:12" ht="35.1" customHeight="1" x14ac:dyDescent="0.2">
      <c r="A42" s="443"/>
      <c r="B42" s="445"/>
      <c r="C42" s="446"/>
      <c r="D42" s="430"/>
      <c r="E42" s="443"/>
      <c r="F42" s="254" t="s">
        <v>108</v>
      </c>
      <c r="G42" s="255" t="e">
        <f>#REF!</f>
        <v>#REF!</v>
      </c>
      <c r="H42" s="236"/>
      <c r="I42" s="236"/>
      <c r="J42" s="236"/>
      <c r="K42" s="236"/>
      <c r="L42" s="236"/>
    </row>
    <row r="43" spans="1:12" ht="35.1" customHeight="1" x14ac:dyDescent="0.2">
      <c r="A43" s="437">
        <v>16</v>
      </c>
      <c r="B43" s="438" t="s">
        <v>269</v>
      </c>
      <c r="C43" s="448">
        <v>1</v>
      </c>
      <c r="D43" s="440" t="e">
        <f>#REF!/100</f>
        <v>#REF!</v>
      </c>
      <c r="E43" s="439" t="s">
        <v>104</v>
      </c>
      <c r="F43" s="252" t="s">
        <v>109</v>
      </c>
      <c r="G43" s="253" t="e">
        <f>#REF!</f>
        <v>#REF!</v>
      </c>
      <c r="H43" s="236"/>
      <c r="I43" s="236"/>
      <c r="J43" s="236"/>
      <c r="K43" s="236"/>
      <c r="L43" s="236"/>
    </row>
    <row r="44" spans="1:12" ht="35.1" customHeight="1" x14ac:dyDescent="0.2">
      <c r="A44" s="437"/>
      <c r="B44" s="438"/>
      <c r="C44" s="448"/>
      <c r="D44" s="441"/>
      <c r="E44" s="439"/>
      <c r="F44" s="252" t="s">
        <v>110</v>
      </c>
      <c r="G44" s="253" t="e">
        <f>#REF!</f>
        <v>#REF!</v>
      </c>
      <c r="H44" s="236"/>
      <c r="I44" s="236"/>
      <c r="J44" s="236"/>
      <c r="K44" s="236"/>
      <c r="L44" s="236"/>
    </row>
    <row r="45" spans="1:12" ht="35.1" customHeight="1" x14ac:dyDescent="0.2">
      <c r="A45" s="442">
        <v>17</v>
      </c>
      <c r="B45" s="444" t="s">
        <v>270</v>
      </c>
      <c r="C45" s="430">
        <v>0.996</v>
      </c>
      <c r="D45" s="430" t="e">
        <f>#REF!/100</f>
        <v>#REF!</v>
      </c>
      <c r="E45" s="447" t="s">
        <v>104</v>
      </c>
      <c r="F45" s="254" t="s">
        <v>111</v>
      </c>
      <c r="G45" s="255" t="e">
        <f>#REF!</f>
        <v>#REF!</v>
      </c>
      <c r="H45" s="236"/>
      <c r="I45" s="236"/>
      <c r="J45" s="236"/>
      <c r="K45" s="236"/>
      <c r="L45" s="236"/>
    </row>
    <row r="46" spans="1:12" ht="35.1" customHeight="1" x14ac:dyDescent="0.2">
      <c r="A46" s="443"/>
      <c r="B46" s="445"/>
      <c r="C46" s="446"/>
      <c r="D46" s="430"/>
      <c r="E46" s="443"/>
      <c r="F46" s="254" t="s">
        <v>172</v>
      </c>
      <c r="G46" s="255" t="e">
        <f>#REF!</f>
        <v>#REF!</v>
      </c>
      <c r="H46" s="236"/>
      <c r="I46" s="236"/>
      <c r="J46" s="236"/>
      <c r="K46" s="236"/>
      <c r="L46" s="236"/>
    </row>
    <row r="47" spans="1:12" ht="35.1" customHeight="1" x14ac:dyDescent="0.2">
      <c r="A47" s="437">
        <v>18</v>
      </c>
      <c r="B47" s="438" t="s">
        <v>271</v>
      </c>
      <c r="C47" s="428">
        <v>0.97399999999999998</v>
      </c>
      <c r="D47" s="428" t="e">
        <f>#REF!/100</f>
        <v>#REF!</v>
      </c>
      <c r="E47" s="439" t="s">
        <v>104</v>
      </c>
      <c r="F47" s="252" t="s">
        <v>112</v>
      </c>
      <c r="G47" s="253" t="e">
        <f>#REF!</f>
        <v>#REF!</v>
      </c>
      <c r="H47" s="236"/>
      <c r="I47" s="236"/>
      <c r="J47" s="236"/>
      <c r="K47" s="236"/>
      <c r="L47" s="236"/>
    </row>
    <row r="48" spans="1:12" ht="35.1" customHeight="1" x14ac:dyDescent="0.2">
      <c r="A48" s="437"/>
      <c r="B48" s="438"/>
      <c r="C48" s="428"/>
      <c r="D48" s="428"/>
      <c r="E48" s="439"/>
      <c r="F48" s="252" t="s">
        <v>113</v>
      </c>
      <c r="G48" s="253" t="e">
        <f>#REF!</f>
        <v>#REF!</v>
      </c>
      <c r="H48" s="236"/>
      <c r="I48" s="236"/>
      <c r="J48" s="236"/>
      <c r="K48" s="236"/>
      <c r="L48" s="238"/>
    </row>
    <row r="49" spans="1:12" ht="35.1" customHeight="1" x14ac:dyDescent="0.2">
      <c r="A49" s="442">
        <v>19</v>
      </c>
      <c r="B49" s="444" t="s">
        <v>272</v>
      </c>
      <c r="C49" s="430">
        <v>7.9000000000000001E-2</v>
      </c>
      <c r="D49" s="430" t="e">
        <f>#REF!/100</f>
        <v>#REF!</v>
      </c>
      <c r="E49" s="447" t="s">
        <v>104</v>
      </c>
      <c r="F49" s="254" t="s">
        <v>114</v>
      </c>
      <c r="G49" s="255" t="e">
        <f>#REF!</f>
        <v>#REF!</v>
      </c>
      <c r="H49" s="236"/>
      <c r="I49" s="236"/>
      <c r="J49" s="236"/>
      <c r="K49" s="236"/>
      <c r="L49" s="236"/>
    </row>
    <row r="50" spans="1:12" ht="35.1" customHeight="1" x14ac:dyDescent="0.2">
      <c r="A50" s="443"/>
      <c r="B50" s="445"/>
      <c r="C50" s="446"/>
      <c r="D50" s="430"/>
      <c r="E50" s="443"/>
      <c r="F50" s="254" t="s">
        <v>115</v>
      </c>
      <c r="G50" s="255" t="e">
        <f>#REF!</f>
        <v>#REF!</v>
      </c>
      <c r="H50" s="236"/>
      <c r="I50" s="236"/>
      <c r="J50" s="236"/>
      <c r="K50" s="236"/>
      <c r="L50" s="236"/>
    </row>
    <row r="51" spans="1:12" ht="35.1" customHeight="1" x14ac:dyDescent="0.2">
      <c r="A51" s="437">
        <v>20</v>
      </c>
      <c r="B51" s="438" t="s">
        <v>273</v>
      </c>
      <c r="C51" s="428">
        <v>0.93459999999999999</v>
      </c>
      <c r="D51" s="428" t="e">
        <f>#REF!/100</f>
        <v>#REF!</v>
      </c>
      <c r="E51" s="439" t="s">
        <v>104</v>
      </c>
      <c r="F51" s="252" t="s">
        <v>116</v>
      </c>
      <c r="G51" s="253" t="e">
        <f>#REF!</f>
        <v>#REF!</v>
      </c>
      <c r="H51" s="236"/>
      <c r="I51" s="236"/>
      <c r="J51" s="236"/>
      <c r="K51" s="236"/>
      <c r="L51" s="236"/>
    </row>
    <row r="52" spans="1:12" ht="35.1" customHeight="1" x14ac:dyDescent="0.2">
      <c r="A52" s="437"/>
      <c r="B52" s="438"/>
      <c r="C52" s="428"/>
      <c r="D52" s="428"/>
      <c r="E52" s="439"/>
      <c r="F52" s="252" t="s">
        <v>117</v>
      </c>
      <c r="G52" s="253" t="e">
        <f>#REF!</f>
        <v>#REF!</v>
      </c>
      <c r="H52" s="236"/>
      <c r="I52" s="236"/>
      <c r="J52" s="236"/>
      <c r="K52" s="236"/>
      <c r="L52" s="236"/>
    </row>
    <row r="53" spans="1:12" ht="35.1" customHeight="1" x14ac:dyDescent="0.2">
      <c r="A53" s="442">
        <v>21</v>
      </c>
      <c r="B53" s="444" t="s">
        <v>274</v>
      </c>
      <c r="C53" s="430">
        <v>0.99470000000000003</v>
      </c>
      <c r="D53" s="430" t="e">
        <f>#REF!/100</f>
        <v>#REF!</v>
      </c>
      <c r="E53" s="447" t="s">
        <v>104</v>
      </c>
      <c r="F53" s="254" t="s">
        <v>118</v>
      </c>
      <c r="G53" s="255" t="e">
        <f>#REF!</f>
        <v>#REF!</v>
      </c>
      <c r="H53" s="236"/>
      <c r="I53" s="236"/>
      <c r="J53" s="236"/>
      <c r="K53" s="236"/>
      <c r="L53" s="236"/>
    </row>
    <row r="54" spans="1:12" ht="35.1" customHeight="1" x14ac:dyDescent="0.2">
      <c r="A54" s="443"/>
      <c r="B54" s="445"/>
      <c r="C54" s="446"/>
      <c r="D54" s="430"/>
      <c r="E54" s="443"/>
      <c r="F54" s="254" t="s">
        <v>119</v>
      </c>
      <c r="G54" s="255" t="e">
        <f>#REF!</f>
        <v>#REF!</v>
      </c>
      <c r="H54" s="236"/>
      <c r="I54" s="236"/>
      <c r="J54" s="236"/>
      <c r="K54" s="236"/>
      <c r="L54" s="236"/>
    </row>
    <row r="55" spans="1:12" ht="24.95" customHeight="1" x14ac:dyDescent="0.2">
      <c r="A55" s="236"/>
      <c r="B55" s="251"/>
      <c r="C55" s="236"/>
      <c r="D55" s="236"/>
      <c r="E55" s="236"/>
      <c r="F55" s="236"/>
      <c r="G55" s="236"/>
      <c r="H55" s="236"/>
      <c r="I55" s="236"/>
      <c r="J55" s="236"/>
      <c r="K55" s="236"/>
      <c r="L55" s="236"/>
    </row>
    <row r="56" spans="1:12" ht="24.95" customHeight="1" x14ac:dyDescent="0.2">
      <c r="A56" s="236"/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</row>
    <row r="57" spans="1:12" ht="24.95" customHeight="1" x14ac:dyDescent="0.2">
      <c r="A57" s="236"/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</row>
    <row r="58" spans="1:12" ht="24.95" customHeight="1" x14ac:dyDescent="0.2">
      <c r="A58" s="236"/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</row>
    <row r="59" spans="1:12" ht="24.95" customHeight="1" x14ac:dyDescent="0.2">
      <c r="A59" s="236"/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</row>
    <row r="60" spans="1:12" ht="24.95" customHeight="1" x14ac:dyDescent="0.2">
      <c r="A60" s="236"/>
      <c r="B60" s="236"/>
      <c r="C60" s="236"/>
      <c r="D60" s="236"/>
      <c r="E60" s="236"/>
      <c r="F60" s="236"/>
      <c r="G60" s="236"/>
      <c r="H60" s="236"/>
      <c r="I60" s="236"/>
      <c r="J60" s="236"/>
      <c r="K60" s="236"/>
      <c r="L60" s="236"/>
    </row>
    <row r="61" spans="1:12" ht="24.95" customHeight="1" x14ac:dyDescent="0.2">
      <c r="A61" s="236"/>
      <c r="B61" s="236"/>
      <c r="C61" s="236"/>
      <c r="D61" s="236"/>
      <c r="E61" s="236"/>
      <c r="F61" s="236"/>
      <c r="G61" s="236"/>
      <c r="H61" s="236"/>
      <c r="I61" s="236"/>
      <c r="J61" s="236"/>
      <c r="K61" s="236"/>
      <c r="L61" s="236"/>
    </row>
    <row r="62" spans="1:12" ht="24.95" customHeight="1" x14ac:dyDescent="0.2">
      <c r="A62" s="236"/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</row>
    <row r="63" spans="1:12" ht="24.95" customHeight="1" x14ac:dyDescent="0.2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</row>
    <row r="64" spans="1:12" ht="24.95" customHeight="1" x14ac:dyDescent="0.2">
      <c r="A64" s="236"/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</row>
    <row r="65" spans="1:12" ht="24.95" customHeight="1" x14ac:dyDescent="0.2">
      <c r="A65" s="236"/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</row>
    <row r="66" spans="1:12" ht="24.95" customHeight="1" x14ac:dyDescent="0.2">
      <c r="A66" s="236"/>
      <c r="B66" s="236"/>
      <c r="C66" s="236"/>
      <c r="D66" s="236"/>
      <c r="E66" s="236"/>
      <c r="F66" s="236"/>
      <c r="G66" s="236"/>
      <c r="H66" s="236"/>
      <c r="I66" s="236"/>
      <c r="J66" s="236"/>
      <c r="K66" s="236"/>
      <c r="L66" s="236"/>
    </row>
    <row r="67" spans="1:12" ht="24.95" customHeight="1" x14ac:dyDescent="0.2">
      <c r="A67" s="236"/>
      <c r="B67" s="236"/>
      <c r="C67" s="236"/>
      <c r="D67" s="236"/>
      <c r="E67" s="236"/>
      <c r="F67" s="236"/>
      <c r="G67" s="236"/>
      <c r="H67" s="236"/>
      <c r="I67" s="236"/>
      <c r="J67" s="236"/>
      <c r="K67" s="236"/>
      <c r="L67" s="236"/>
    </row>
    <row r="68" spans="1:12" ht="24.95" customHeight="1" x14ac:dyDescent="0.2">
      <c r="A68" s="236"/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</row>
    <row r="69" spans="1:12" ht="24.95" customHeight="1" x14ac:dyDescent="0.2">
      <c r="A69" s="236"/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</row>
    <row r="70" spans="1:12" ht="24.95" customHeight="1" x14ac:dyDescent="0.2">
      <c r="A70" s="236"/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</row>
    <row r="71" spans="1:12" ht="24.95" customHeight="1" x14ac:dyDescent="0.2">
      <c r="A71" s="236"/>
      <c r="B71" s="236"/>
      <c r="C71" s="236"/>
      <c r="D71" s="236"/>
      <c r="E71" s="236"/>
      <c r="F71" s="236"/>
      <c r="G71" s="236"/>
      <c r="H71" s="236"/>
      <c r="I71" s="236"/>
      <c r="J71" s="236"/>
      <c r="K71" s="236"/>
      <c r="L71" s="236"/>
    </row>
    <row r="72" spans="1:12" ht="24.95" customHeight="1" x14ac:dyDescent="0.2">
      <c r="A72" s="236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</row>
    <row r="73" spans="1:12" ht="24.95" customHeight="1" x14ac:dyDescent="0.2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</row>
    <row r="74" spans="1:12" ht="24.95" customHeight="1" x14ac:dyDescent="0.2">
      <c r="A74" s="236"/>
      <c r="B74" s="236"/>
      <c r="C74" s="236"/>
      <c r="D74" s="236"/>
      <c r="E74" s="236"/>
      <c r="F74" s="236"/>
      <c r="G74" s="236"/>
      <c r="H74" s="236"/>
      <c r="I74" s="236"/>
      <c r="J74" s="236"/>
      <c r="K74" s="236"/>
      <c r="L74" s="236"/>
    </row>
    <row r="75" spans="1:12" ht="24.95" customHeight="1" x14ac:dyDescent="0.2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</row>
    <row r="76" spans="1:12" ht="24.95" customHeight="1" x14ac:dyDescent="0.2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</row>
    <row r="77" spans="1:12" ht="24.95" customHeight="1" x14ac:dyDescent="0.2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</row>
    <row r="78" spans="1:12" ht="24.95" customHeight="1" x14ac:dyDescent="0.2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</row>
    <row r="79" spans="1:12" ht="24.95" customHeight="1" x14ac:dyDescent="0.2">
      <c r="A79" s="236"/>
      <c r="B79" s="236"/>
      <c r="C79" s="236"/>
      <c r="D79" s="236"/>
      <c r="E79" s="236"/>
      <c r="F79" s="236"/>
      <c r="G79" s="236"/>
      <c r="H79" s="236"/>
      <c r="I79" s="236"/>
      <c r="J79" s="236"/>
      <c r="K79" s="236"/>
      <c r="L79" s="236"/>
    </row>
    <row r="80" spans="1:12" ht="24.95" customHeight="1" x14ac:dyDescent="0.2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</row>
    <row r="81" spans="1:12" ht="24.95" customHeight="1" x14ac:dyDescent="0.2">
      <c r="A81" s="236"/>
      <c r="B81" s="236"/>
      <c r="C81" s="236"/>
      <c r="D81" s="236"/>
      <c r="E81" s="236"/>
      <c r="F81" s="236"/>
      <c r="G81" s="236"/>
      <c r="H81" s="236"/>
      <c r="I81" s="236"/>
      <c r="J81" s="236"/>
      <c r="K81" s="236"/>
      <c r="L81" s="236"/>
    </row>
    <row r="82" spans="1:12" ht="24.95" customHeight="1" x14ac:dyDescent="0.2">
      <c r="A82" s="236"/>
      <c r="B82" s="236"/>
      <c r="C82" s="236"/>
      <c r="D82" s="236"/>
      <c r="E82" s="236"/>
      <c r="F82" s="236"/>
      <c r="G82" s="236"/>
      <c r="H82" s="236"/>
      <c r="I82" s="236"/>
      <c r="J82" s="236"/>
      <c r="K82" s="236"/>
      <c r="L82" s="236"/>
    </row>
    <row r="83" spans="1:12" ht="24.95" customHeight="1" x14ac:dyDescent="0.2">
      <c r="A83" s="236"/>
      <c r="B83" s="236"/>
      <c r="C83" s="236"/>
      <c r="D83" s="236"/>
      <c r="E83" s="236"/>
      <c r="F83" s="236"/>
      <c r="G83" s="236"/>
      <c r="H83" s="236"/>
      <c r="I83" s="236"/>
      <c r="J83" s="236"/>
      <c r="K83" s="236"/>
      <c r="L83" s="236"/>
    </row>
    <row r="84" spans="1:12" ht="24.95" customHeight="1" x14ac:dyDescent="0.2">
      <c r="A84" s="236"/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</row>
    <row r="85" spans="1:12" ht="24.95" customHeight="1" x14ac:dyDescent="0.2">
      <c r="A85" s="236"/>
      <c r="B85" s="236"/>
      <c r="C85" s="236"/>
      <c r="D85" s="236"/>
      <c r="E85" s="236"/>
      <c r="F85" s="236"/>
      <c r="G85" s="236"/>
      <c r="H85" s="236"/>
      <c r="I85" s="236"/>
      <c r="J85" s="236"/>
      <c r="K85" s="236"/>
      <c r="L85" s="236"/>
    </row>
    <row r="86" spans="1:12" ht="24.95" customHeight="1" x14ac:dyDescent="0.2">
      <c r="A86" s="236"/>
      <c r="B86" s="236"/>
      <c r="C86" s="236"/>
      <c r="D86" s="236"/>
      <c r="E86" s="236"/>
      <c r="F86" s="236"/>
      <c r="G86" s="236"/>
      <c r="H86" s="236"/>
      <c r="I86" s="236"/>
      <c r="J86" s="236"/>
      <c r="K86" s="236"/>
      <c r="L86" s="236"/>
    </row>
    <row r="87" spans="1:12" ht="24.95" customHeight="1" x14ac:dyDescent="0.2">
      <c r="A87" s="236"/>
      <c r="B87" s="236"/>
      <c r="C87" s="236"/>
      <c r="D87" s="236"/>
      <c r="E87" s="236"/>
      <c r="F87" s="236"/>
      <c r="G87" s="236"/>
      <c r="H87" s="236"/>
      <c r="I87" s="236"/>
      <c r="J87" s="236"/>
      <c r="K87" s="236"/>
      <c r="L87" s="236"/>
    </row>
    <row r="88" spans="1:12" ht="24.95" customHeight="1" x14ac:dyDescent="0.2">
      <c r="A88" s="236"/>
      <c r="B88" s="236"/>
      <c r="C88" s="236"/>
      <c r="D88" s="236"/>
      <c r="E88" s="236"/>
      <c r="F88" s="236"/>
      <c r="G88" s="236"/>
      <c r="H88" s="236"/>
      <c r="I88" s="236"/>
      <c r="J88" s="236"/>
      <c r="K88" s="236"/>
      <c r="L88" s="236"/>
    </row>
    <row r="89" spans="1:12" ht="24.95" customHeight="1" x14ac:dyDescent="0.2">
      <c r="A89" s="236"/>
      <c r="B89" s="236"/>
      <c r="C89" s="236"/>
      <c r="D89" s="236"/>
      <c r="E89" s="236"/>
      <c r="F89" s="236"/>
      <c r="G89" s="236"/>
      <c r="H89" s="236"/>
      <c r="I89" s="236"/>
      <c r="J89" s="236"/>
      <c r="K89" s="236"/>
      <c r="L89" s="236"/>
    </row>
    <row r="90" spans="1:12" ht="24.95" customHeight="1" x14ac:dyDescent="0.2">
      <c r="A90" s="236"/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</row>
    <row r="91" spans="1:12" ht="24.95" customHeight="1" x14ac:dyDescent="0.2">
      <c r="A91" s="236"/>
      <c r="B91" s="236"/>
      <c r="C91" s="236"/>
      <c r="D91" s="236"/>
      <c r="E91" s="236"/>
      <c r="F91" s="236"/>
      <c r="G91" s="236"/>
      <c r="H91" s="236"/>
      <c r="I91" s="236"/>
      <c r="J91" s="236"/>
      <c r="K91" s="236"/>
      <c r="L91" s="236"/>
    </row>
    <row r="92" spans="1:12" ht="24.95" customHeight="1" x14ac:dyDescent="0.2">
      <c r="A92" s="236"/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</row>
    <row r="93" spans="1:12" ht="24.95" customHeight="1" x14ac:dyDescent="0.2">
      <c r="A93" s="236"/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</row>
    <row r="94" spans="1:12" ht="24.95" customHeight="1" x14ac:dyDescent="0.2">
      <c r="A94" s="236"/>
      <c r="B94" s="236"/>
      <c r="C94" s="236"/>
      <c r="D94" s="236"/>
      <c r="E94" s="236"/>
      <c r="F94" s="236"/>
      <c r="G94" s="236"/>
      <c r="H94" s="236"/>
      <c r="I94" s="236"/>
      <c r="J94" s="236"/>
      <c r="K94" s="236"/>
      <c r="L94" s="236"/>
    </row>
    <row r="95" spans="1:12" ht="24.95" customHeight="1" x14ac:dyDescent="0.2">
      <c r="A95" s="236"/>
      <c r="B95" s="236"/>
      <c r="C95" s="236"/>
      <c r="D95" s="236"/>
      <c r="E95" s="236"/>
      <c r="F95" s="236"/>
      <c r="G95" s="236"/>
      <c r="H95" s="236"/>
      <c r="I95" s="236"/>
      <c r="J95" s="236"/>
      <c r="K95" s="236"/>
      <c r="L95" s="236"/>
    </row>
    <row r="96" spans="1:12" ht="24.95" customHeight="1" x14ac:dyDescent="0.2">
      <c r="A96" s="236"/>
      <c r="B96" s="236"/>
      <c r="C96" s="236"/>
      <c r="D96" s="236"/>
      <c r="E96" s="236"/>
      <c r="F96" s="236"/>
      <c r="G96" s="236"/>
      <c r="H96" s="236"/>
      <c r="I96" s="236"/>
      <c r="J96" s="236"/>
      <c r="K96" s="236"/>
      <c r="L96" s="236"/>
    </row>
    <row r="97" spans="1:12" ht="24.95" customHeight="1" x14ac:dyDescent="0.2">
      <c r="A97" s="236"/>
      <c r="B97" s="236"/>
      <c r="C97" s="236"/>
      <c r="D97" s="236"/>
      <c r="E97" s="236"/>
      <c r="F97" s="236"/>
      <c r="G97" s="236"/>
      <c r="H97" s="236"/>
      <c r="I97" s="236"/>
      <c r="J97" s="236"/>
      <c r="K97" s="236"/>
      <c r="L97" s="236"/>
    </row>
    <row r="98" spans="1:12" ht="24.95" customHeight="1" x14ac:dyDescent="0.2">
      <c r="A98" s="236"/>
      <c r="B98" s="236"/>
      <c r="C98" s="236"/>
      <c r="D98" s="236"/>
      <c r="E98" s="236"/>
      <c r="F98" s="236"/>
      <c r="G98" s="236"/>
      <c r="H98" s="236"/>
      <c r="I98" s="236"/>
      <c r="J98" s="236"/>
      <c r="K98" s="236"/>
      <c r="L98" s="236"/>
    </row>
    <row r="99" spans="1:12" ht="24.95" customHeight="1" x14ac:dyDescent="0.2">
      <c r="A99" s="236"/>
      <c r="B99" s="236"/>
      <c r="C99" s="236"/>
      <c r="D99" s="236"/>
      <c r="E99" s="236"/>
      <c r="F99" s="236"/>
      <c r="G99" s="236"/>
      <c r="H99" s="236"/>
      <c r="I99" s="236"/>
      <c r="J99" s="236"/>
      <c r="K99" s="236"/>
      <c r="L99" s="236"/>
    </row>
    <row r="100" spans="1:12" ht="24.95" customHeight="1" x14ac:dyDescent="0.2">
      <c r="A100" s="236"/>
      <c r="B100" s="236"/>
      <c r="C100" s="236"/>
      <c r="D100" s="236"/>
      <c r="E100" s="236"/>
      <c r="F100" s="236"/>
      <c r="G100" s="236"/>
      <c r="H100" s="236"/>
      <c r="I100" s="236"/>
      <c r="J100" s="236"/>
      <c r="K100" s="236"/>
      <c r="L100" s="236"/>
    </row>
    <row r="101" spans="1:12" ht="24.95" customHeight="1" x14ac:dyDescent="0.2">
      <c r="A101" s="236"/>
      <c r="B101" s="236"/>
      <c r="C101" s="236"/>
      <c r="D101" s="236"/>
      <c r="E101" s="236"/>
      <c r="F101" s="236"/>
      <c r="G101" s="236"/>
      <c r="H101" s="236"/>
      <c r="I101" s="236"/>
      <c r="J101" s="236"/>
      <c r="K101" s="236"/>
      <c r="L101" s="236"/>
    </row>
    <row r="102" spans="1:12" ht="24.95" customHeight="1" x14ac:dyDescent="0.2">
      <c r="A102" s="236"/>
      <c r="B102" s="236"/>
      <c r="C102" s="236"/>
      <c r="D102" s="236"/>
      <c r="E102" s="236"/>
      <c r="F102" s="236"/>
      <c r="G102" s="236"/>
      <c r="H102" s="236"/>
      <c r="I102" s="236"/>
      <c r="J102" s="236"/>
      <c r="K102" s="236"/>
      <c r="L102" s="236"/>
    </row>
    <row r="103" spans="1:12" ht="24.95" customHeight="1" x14ac:dyDescent="0.2">
      <c r="A103" s="236"/>
      <c r="B103" s="236"/>
      <c r="C103" s="236"/>
      <c r="D103" s="236"/>
      <c r="E103" s="236"/>
      <c r="F103" s="236"/>
      <c r="G103" s="236"/>
      <c r="H103" s="236"/>
      <c r="I103" s="236"/>
      <c r="J103" s="236"/>
      <c r="K103" s="236"/>
      <c r="L103" s="236"/>
    </row>
    <row r="104" spans="1:12" ht="11.25" customHeight="1" x14ac:dyDescent="0.2">
      <c r="A104" s="236"/>
      <c r="B104" s="236"/>
      <c r="C104" s="236"/>
      <c r="D104" s="236"/>
      <c r="E104" s="236"/>
      <c r="F104" s="236"/>
      <c r="G104" s="236"/>
      <c r="H104" s="236"/>
      <c r="I104" s="236"/>
      <c r="J104" s="236"/>
      <c r="K104" s="236"/>
      <c r="L104" s="236"/>
    </row>
    <row r="105" spans="1:12" ht="11.25" customHeight="1" x14ac:dyDescent="0.2">
      <c r="A105" s="236"/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</row>
    <row r="106" spans="1:12" ht="11.25" customHeight="1" x14ac:dyDescent="0.2">
      <c r="A106" s="236"/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</row>
    <row r="107" spans="1:12" ht="11.25" customHeight="1" x14ac:dyDescent="0.2">
      <c r="A107" s="236"/>
      <c r="B107" s="236"/>
      <c r="C107" s="236"/>
      <c r="D107" s="236"/>
      <c r="E107" s="236"/>
      <c r="F107" s="236"/>
      <c r="G107" s="236"/>
      <c r="H107" s="236"/>
      <c r="I107" s="236"/>
      <c r="J107" s="236"/>
      <c r="K107" s="236"/>
      <c r="L107" s="236"/>
    </row>
    <row r="108" spans="1:12" ht="11.25" customHeight="1" x14ac:dyDescent="0.2">
      <c r="A108" s="236"/>
      <c r="B108" s="236"/>
      <c r="C108" s="236"/>
      <c r="D108" s="236"/>
      <c r="E108" s="236"/>
      <c r="F108" s="236"/>
      <c r="G108" s="236"/>
      <c r="H108" s="236"/>
      <c r="I108" s="236"/>
      <c r="J108" s="236"/>
      <c r="K108" s="236"/>
      <c r="L108" s="236"/>
    </row>
    <row r="109" spans="1:12" ht="11.25" customHeight="1" x14ac:dyDescent="0.2">
      <c r="A109" s="236"/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</row>
    <row r="110" spans="1:12" ht="15" x14ac:dyDescent="0.2">
      <c r="A110" s="236"/>
      <c r="B110" s="236"/>
      <c r="C110" s="236"/>
      <c r="D110" s="236"/>
      <c r="E110" s="236"/>
      <c r="F110" s="236"/>
      <c r="G110" s="236"/>
      <c r="H110" s="236"/>
      <c r="I110" s="236"/>
      <c r="J110" s="236"/>
      <c r="K110" s="236"/>
      <c r="L110" s="236"/>
    </row>
    <row r="111" spans="1:12" ht="15" x14ac:dyDescent="0.2">
      <c r="A111" s="236"/>
      <c r="B111" s="236"/>
      <c r="C111" s="236"/>
      <c r="D111" s="236"/>
      <c r="E111" s="236"/>
      <c r="F111" s="236"/>
      <c r="G111" s="236"/>
      <c r="H111" s="236"/>
      <c r="I111" s="236"/>
      <c r="J111" s="236"/>
      <c r="K111" s="236"/>
      <c r="L111" s="236"/>
    </row>
    <row r="112" spans="1:12" ht="15" x14ac:dyDescent="0.2">
      <c r="A112" s="236"/>
      <c r="B112" s="236"/>
      <c r="C112" s="236"/>
      <c r="D112" s="236"/>
      <c r="E112" s="236"/>
      <c r="F112" s="236"/>
      <c r="G112" s="236"/>
      <c r="H112" s="236"/>
      <c r="I112" s="236"/>
      <c r="J112" s="236"/>
      <c r="K112" s="236"/>
      <c r="L112" s="236"/>
    </row>
    <row r="113" spans="1:12" ht="15" x14ac:dyDescent="0.2">
      <c r="A113" s="236"/>
      <c r="B113" s="236"/>
      <c r="C113" s="236"/>
      <c r="D113" s="236"/>
      <c r="E113" s="236"/>
      <c r="F113" s="236"/>
      <c r="G113" s="236"/>
      <c r="H113" s="236"/>
      <c r="I113" s="236"/>
      <c r="J113" s="236"/>
      <c r="K113" s="236"/>
      <c r="L113" s="236"/>
    </row>
    <row r="114" spans="1:12" ht="15" x14ac:dyDescent="0.2">
      <c r="A114" s="236"/>
      <c r="B114" s="236"/>
      <c r="C114" s="236"/>
      <c r="D114" s="236"/>
      <c r="E114" s="236"/>
      <c r="F114" s="236"/>
      <c r="G114" s="236"/>
      <c r="H114" s="236"/>
      <c r="I114" s="236"/>
      <c r="J114" s="236"/>
      <c r="K114" s="236"/>
      <c r="L114" s="236"/>
    </row>
    <row r="115" spans="1:12" ht="15" x14ac:dyDescent="0.2">
      <c r="A115" s="236"/>
      <c r="B115" s="236"/>
      <c r="C115" s="236"/>
      <c r="D115" s="236"/>
      <c r="E115" s="236"/>
      <c r="F115" s="236"/>
      <c r="G115" s="236"/>
      <c r="H115" s="236"/>
      <c r="I115" s="236"/>
      <c r="J115" s="236"/>
      <c r="K115" s="236"/>
      <c r="L115" s="236"/>
    </row>
    <row r="116" spans="1:12" ht="15" x14ac:dyDescent="0.2">
      <c r="A116" s="236"/>
      <c r="B116" s="236"/>
      <c r="C116" s="236"/>
      <c r="D116" s="236"/>
      <c r="E116" s="236"/>
      <c r="F116" s="236"/>
      <c r="G116" s="236"/>
      <c r="H116" s="236"/>
      <c r="I116" s="236"/>
      <c r="J116" s="236"/>
      <c r="K116" s="236"/>
      <c r="L116" s="236"/>
    </row>
    <row r="117" spans="1:12" ht="15" x14ac:dyDescent="0.2">
      <c r="A117" s="236"/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</row>
    <row r="118" spans="1:12" ht="15" x14ac:dyDescent="0.2">
      <c r="A118" s="236"/>
      <c r="B118" s="236"/>
      <c r="C118" s="236"/>
      <c r="D118" s="236"/>
      <c r="E118" s="236"/>
      <c r="F118" s="236"/>
      <c r="G118" s="236"/>
      <c r="H118" s="236"/>
      <c r="I118" s="236"/>
      <c r="J118" s="236"/>
      <c r="K118" s="236"/>
      <c r="L118" s="236"/>
    </row>
    <row r="119" spans="1:12" ht="15" x14ac:dyDescent="0.2">
      <c r="A119" s="236"/>
      <c r="B119" s="236"/>
      <c r="C119" s="236"/>
      <c r="D119" s="236"/>
      <c r="E119" s="236"/>
      <c r="F119" s="236"/>
      <c r="G119" s="236"/>
      <c r="H119" s="236"/>
      <c r="I119" s="236"/>
      <c r="J119" s="236"/>
      <c r="K119" s="236"/>
      <c r="L119" s="236"/>
    </row>
    <row r="120" spans="1:12" ht="15" x14ac:dyDescent="0.2">
      <c r="A120" s="236"/>
      <c r="B120" s="236"/>
      <c r="C120" s="236"/>
      <c r="D120" s="236"/>
      <c r="E120" s="236"/>
      <c r="F120" s="236"/>
      <c r="G120" s="236"/>
      <c r="H120" s="236"/>
      <c r="I120" s="236"/>
      <c r="J120" s="236"/>
      <c r="K120" s="236"/>
      <c r="L120" s="236"/>
    </row>
    <row r="121" spans="1:12" ht="15" x14ac:dyDescent="0.2">
      <c r="A121" s="236"/>
      <c r="B121" s="236"/>
      <c r="C121" s="236"/>
      <c r="D121" s="236"/>
      <c r="E121" s="236"/>
      <c r="F121" s="236"/>
      <c r="G121" s="236"/>
      <c r="H121" s="236"/>
      <c r="I121" s="236"/>
      <c r="J121" s="236"/>
      <c r="K121" s="236"/>
      <c r="L121" s="236"/>
    </row>
    <row r="122" spans="1:12" ht="15" x14ac:dyDescent="0.2">
      <c r="A122" s="236"/>
      <c r="B122" s="236"/>
      <c r="C122" s="236"/>
      <c r="D122" s="236"/>
      <c r="E122" s="236"/>
      <c r="F122" s="236"/>
      <c r="G122" s="236"/>
      <c r="H122" s="236"/>
      <c r="I122" s="236"/>
      <c r="J122" s="236"/>
      <c r="K122" s="236"/>
      <c r="L122" s="236"/>
    </row>
    <row r="123" spans="1:12" ht="15" x14ac:dyDescent="0.2">
      <c r="A123" s="236"/>
      <c r="B123" s="236"/>
      <c r="C123" s="236"/>
      <c r="D123" s="236"/>
      <c r="E123" s="236"/>
      <c r="F123" s="236"/>
      <c r="G123" s="236"/>
      <c r="H123" s="236"/>
      <c r="I123" s="236"/>
      <c r="J123" s="236"/>
      <c r="K123" s="236"/>
      <c r="L123" s="236"/>
    </row>
    <row r="124" spans="1:12" ht="15" x14ac:dyDescent="0.2">
      <c r="A124" s="236"/>
      <c r="B124" s="236"/>
      <c r="C124" s="236"/>
      <c r="D124" s="236"/>
      <c r="E124" s="236"/>
      <c r="F124" s="236"/>
      <c r="G124" s="236"/>
      <c r="H124" s="236"/>
      <c r="I124" s="236"/>
      <c r="J124" s="236"/>
      <c r="K124" s="236"/>
      <c r="L124" s="236"/>
    </row>
    <row r="125" spans="1:12" ht="15" x14ac:dyDescent="0.2">
      <c r="A125" s="236"/>
      <c r="B125" s="236"/>
      <c r="C125" s="236"/>
      <c r="D125" s="236"/>
      <c r="E125" s="236"/>
      <c r="F125" s="236"/>
      <c r="G125" s="236"/>
      <c r="H125" s="236"/>
      <c r="I125" s="236"/>
      <c r="J125" s="236"/>
      <c r="K125" s="236"/>
      <c r="L125" s="236"/>
    </row>
    <row r="126" spans="1:12" ht="15" x14ac:dyDescent="0.2">
      <c r="A126" s="236"/>
      <c r="B126" s="236"/>
      <c r="C126" s="236"/>
      <c r="D126" s="236"/>
      <c r="E126" s="236"/>
      <c r="F126" s="236"/>
      <c r="G126" s="236"/>
      <c r="H126" s="236"/>
      <c r="I126" s="236"/>
      <c r="J126" s="236"/>
      <c r="K126" s="236"/>
      <c r="L126" s="236"/>
    </row>
    <row r="127" spans="1:12" ht="15" x14ac:dyDescent="0.2">
      <c r="A127" s="236"/>
      <c r="B127" s="236"/>
      <c r="C127" s="236"/>
      <c r="D127" s="236"/>
      <c r="E127" s="236"/>
      <c r="F127" s="236"/>
      <c r="G127" s="236"/>
      <c r="H127" s="236"/>
      <c r="I127" s="236"/>
      <c r="J127" s="236"/>
      <c r="K127" s="236"/>
      <c r="L127" s="236"/>
    </row>
    <row r="128" spans="1:12" ht="15" x14ac:dyDescent="0.2">
      <c r="A128" s="236"/>
      <c r="B128" s="236"/>
      <c r="C128" s="236"/>
      <c r="D128" s="236"/>
      <c r="E128" s="236"/>
      <c r="F128" s="236"/>
      <c r="G128" s="236"/>
      <c r="H128" s="236"/>
      <c r="I128" s="236"/>
      <c r="J128" s="236"/>
      <c r="K128" s="236"/>
      <c r="L128" s="236"/>
    </row>
    <row r="129" spans="1:12" ht="15" x14ac:dyDescent="0.2">
      <c r="A129" s="236"/>
      <c r="B129" s="236"/>
      <c r="C129" s="236"/>
      <c r="D129" s="236"/>
      <c r="E129" s="236"/>
      <c r="F129" s="236"/>
      <c r="G129" s="236"/>
      <c r="H129" s="236"/>
      <c r="I129" s="236"/>
      <c r="J129" s="236"/>
      <c r="K129" s="236"/>
      <c r="L129" s="236"/>
    </row>
    <row r="130" spans="1:12" ht="15" x14ac:dyDescent="0.2">
      <c r="A130" s="236"/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</row>
    <row r="131" spans="1:12" ht="15" x14ac:dyDescent="0.2">
      <c r="A131" s="236"/>
      <c r="B131" s="236"/>
      <c r="C131" s="236"/>
      <c r="D131" s="236"/>
      <c r="E131" s="236"/>
      <c r="F131" s="236"/>
      <c r="G131" s="236"/>
      <c r="H131" s="236"/>
      <c r="I131" s="236"/>
      <c r="J131" s="236"/>
      <c r="K131" s="236"/>
      <c r="L131" s="236"/>
    </row>
    <row r="132" spans="1:12" ht="15" x14ac:dyDescent="0.2">
      <c r="A132" s="236"/>
      <c r="B132" s="236"/>
      <c r="C132" s="236"/>
      <c r="D132" s="236"/>
      <c r="E132" s="236"/>
      <c r="F132" s="236"/>
      <c r="G132" s="236"/>
      <c r="H132" s="236"/>
      <c r="I132" s="236"/>
      <c r="J132" s="236"/>
      <c r="K132" s="236"/>
      <c r="L132" s="236"/>
    </row>
    <row r="133" spans="1:12" ht="15" x14ac:dyDescent="0.2">
      <c r="A133" s="236"/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</row>
    <row r="134" spans="1:12" ht="15" x14ac:dyDescent="0.2">
      <c r="A134" s="236"/>
      <c r="B134" s="236"/>
      <c r="C134" s="236"/>
      <c r="D134" s="236"/>
      <c r="E134" s="236"/>
      <c r="F134" s="236"/>
      <c r="G134" s="236"/>
      <c r="H134" s="236"/>
      <c r="I134" s="236"/>
      <c r="J134" s="236"/>
      <c r="K134" s="236"/>
      <c r="L134" s="236"/>
    </row>
    <row r="135" spans="1:12" ht="15" x14ac:dyDescent="0.2">
      <c r="A135" s="236"/>
      <c r="B135" s="236"/>
      <c r="C135" s="236"/>
      <c r="D135" s="236"/>
      <c r="E135" s="236"/>
      <c r="F135" s="236"/>
      <c r="G135" s="236"/>
      <c r="H135" s="236"/>
      <c r="I135" s="236"/>
      <c r="J135" s="236"/>
      <c r="K135" s="236"/>
      <c r="L135" s="236"/>
    </row>
    <row r="136" spans="1:12" ht="15" x14ac:dyDescent="0.2">
      <c r="A136" s="236"/>
      <c r="B136" s="236"/>
      <c r="C136" s="236"/>
      <c r="D136" s="236"/>
      <c r="E136" s="236"/>
      <c r="F136" s="236"/>
      <c r="G136" s="236"/>
      <c r="H136" s="236"/>
      <c r="I136" s="236"/>
      <c r="J136" s="236"/>
      <c r="K136" s="236"/>
      <c r="L136" s="236"/>
    </row>
    <row r="137" spans="1:12" ht="15" x14ac:dyDescent="0.2">
      <c r="A137" s="236"/>
      <c r="B137" s="236"/>
      <c r="C137" s="236"/>
      <c r="D137" s="236"/>
      <c r="E137" s="236"/>
      <c r="F137" s="236"/>
      <c r="G137" s="236"/>
      <c r="H137" s="236"/>
      <c r="I137" s="236"/>
      <c r="J137" s="236"/>
      <c r="K137" s="236"/>
      <c r="L137" s="236"/>
    </row>
    <row r="138" spans="1:12" ht="15" x14ac:dyDescent="0.2">
      <c r="A138" s="236"/>
      <c r="B138" s="236"/>
      <c r="C138" s="236"/>
      <c r="D138" s="236"/>
      <c r="E138" s="236"/>
      <c r="F138" s="236"/>
      <c r="G138" s="236"/>
      <c r="H138" s="236"/>
      <c r="I138" s="236"/>
      <c r="J138" s="236"/>
      <c r="K138" s="236"/>
      <c r="L138" s="236"/>
    </row>
    <row r="139" spans="1:12" ht="15" x14ac:dyDescent="0.2">
      <c r="A139" s="236"/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</row>
    <row r="140" spans="1:12" ht="15" x14ac:dyDescent="0.2">
      <c r="A140" s="236"/>
      <c r="B140" s="236"/>
      <c r="C140" s="236"/>
      <c r="D140" s="236"/>
      <c r="E140" s="236"/>
      <c r="F140" s="236"/>
      <c r="G140" s="236"/>
      <c r="H140" s="236"/>
      <c r="I140" s="236"/>
      <c r="J140" s="236"/>
      <c r="K140" s="236"/>
      <c r="L140" s="236"/>
    </row>
    <row r="141" spans="1:12" ht="15" x14ac:dyDescent="0.2">
      <c r="A141" s="236"/>
      <c r="B141" s="236"/>
      <c r="C141" s="236"/>
      <c r="D141" s="236"/>
      <c r="E141" s="236"/>
      <c r="F141" s="236"/>
      <c r="G141" s="236"/>
      <c r="H141" s="236"/>
      <c r="I141" s="236"/>
      <c r="J141" s="236"/>
      <c r="K141" s="236"/>
      <c r="L141" s="236"/>
    </row>
    <row r="142" spans="1:12" ht="15" x14ac:dyDescent="0.2">
      <c r="A142" s="236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</row>
  </sheetData>
  <mergeCells count="104">
    <mergeCell ref="D49:D50"/>
    <mergeCell ref="D51:D52"/>
    <mergeCell ref="D53:D54"/>
    <mergeCell ref="F38:G38"/>
    <mergeCell ref="A53:A54"/>
    <mergeCell ref="B53:B54"/>
    <mergeCell ref="C53:C54"/>
    <mergeCell ref="E53:E54"/>
    <mergeCell ref="A49:A50"/>
    <mergeCell ref="B49:B50"/>
    <mergeCell ref="C49:C50"/>
    <mergeCell ref="E49:E50"/>
    <mergeCell ref="A51:A52"/>
    <mergeCell ref="B51:B52"/>
    <mergeCell ref="C51:C52"/>
    <mergeCell ref="E51:E52"/>
    <mergeCell ref="A45:A46"/>
    <mergeCell ref="B45:B46"/>
    <mergeCell ref="C45:C46"/>
    <mergeCell ref="E45:E46"/>
    <mergeCell ref="A47:A48"/>
    <mergeCell ref="B47:B48"/>
    <mergeCell ref="C47:C48"/>
    <mergeCell ref="E47:E48"/>
    <mergeCell ref="D45:D46"/>
    <mergeCell ref="D47:D48"/>
    <mergeCell ref="A33:A34"/>
    <mergeCell ref="B33:B34"/>
    <mergeCell ref="C33:C34"/>
    <mergeCell ref="E33:E34"/>
    <mergeCell ref="A39:A40"/>
    <mergeCell ref="B39:B40"/>
    <mergeCell ref="C39:C40"/>
    <mergeCell ref="E39:E40"/>
    <mergeCell ref="D33:D34"/>
    <mergeCell ref="D39:D40"/>
    <mergeCell ref="D43:D44"/>
    <mergeCell ref="A41:A42"/>
    <mergeCell ref="B41:B42"/>
    <mergeCell ref="C41:C42"/>
    <mergeCell ref="E41:E42"/>
    <mergeCell ref="A43:A44"/>
    <mergeCell ref="B43:B44"/>
    <mergeCell ref="C43:C44"/>
    <mergeCell ref="E43:E44"/>
    <mergeCell ref="D41:D42"/>
    <mergeCell ref="A36:G36"/>
    <mergeCell ref="A28:A29"/>
    <mergeCell ref="B28:B29"/>
    <mergeCell ref="C28:C29"/>
    <mergeCell ref="E28:E29"/>
    <mergeCell ref="A31:A32"/>
    <mergeCell ref="B31:B32"/>
    <mergeCell ref="C31:C32"/>
    <mergeCell ref="E31:E32"/>
    <mergeCell ref="D28:D29"/>
    <mergeCell ref="D31:D32"/>
    <mergeCell ref="A22:A23"/>
    <mergeCell ref="B22:B23"/>
    <mergeCell ref="C22:C23"/>
    <mergeCell ref="E22:E23"/>
    <mergeCell ref="A24:A25"/>
    <mergeCell ref="E24:E25"/>
    <mergeCell ref="A26:A27"/>
    <mergeCell ref="B26:B27"/>
    <mergeCell ref="C26:C27"/>
    <mergeCell ref="E26:E27"/>
    <mergeCell ref="B24:B25"/>
    <mergeCell ref="C24:C25"/>
    <mergeCell ref="D22:D23"/>
    <mergeCell ref="D26:D27"/>
    <mergeCell ref="D24:D25"/>
    <mergeCell ref="A18:A19"/>
    <mergeCell ref="B18:B19"/>
    <mergeCell ref="C18:C19"/>
    <mergeCell ref="E18:E19"/>
    <mergeCell ref="A20:A21"/>
    <mergeCell ref="B20:B21"/>
    <mergeCell ref="C20:C21"/>
    <mergeCell ref="E20:E21"/>
    <mergeCell ref="D18:D19"/>
    <mergeCell ref="D20:D21"/>
    <mergeCell ref="A14:A15"/>
    <mergeCell ref="B14:B15"/>
    <mergeCell ref="C14:C15"/>
    <mergeCell ref="E14:E15"/>
    <mergeCell ref="A16:A17"/>
    <mergeCell ref="B16:B17"/>
    <mergeCell ref="C16:C17"/>
    <mergeCell ref="E16:E17"/>
    <mergeCell ref="D14:D15"/>
    <mergeCell ref="D16:D17"/>
    <mergeCell ref="A7:G7"/>
    <mergeCell ref="F9:G9"/>
    <mergeCell ref="A10:A11"/>
    <mergeCell ref="B10:B11"/>
    <mergeCell ref="C10:C11"/>
    <mergeCell ref="E10:E11"/>
    <mergeCell ref="A12:A13"/>
    <mergeCell ref="B12:B13"/>
    <mergeCell ref="C12:C13"/>
    <mergeCell ref="E12:E13"/>
    <mergeCell ref="D10:D11"/>
    <mergeCell ref="D12:D13"/>
  </mergeCells>
  <printOptions horizontalCentered="1"/>
  <pageMargins left="0.39370078740157483" right="0.39370078740157483" top="0.35433070866141736" bottom="0.35433070866141736" header="0" footer="0"/>
  <pageSetup scale="87" orientation="portrait" r:id="rId1"/>
  <rowBreaks count="1" manualBreakCount="1">
    <brk id="35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57"/>
  <sheetViews>
    <sheetView topLeftCell="A13" zoomScale="80" zoomScaleNormal="80" zoomScaleSheetLayoutView="100" workbookViewId="0">
      <selection activeCell="B25" sqref="B25"/>
    </sheetView>
  </sheetViews>
  <sheetFormatPr baseColWidth="10" defaultRowHeight="14.25" x14ac:dyDescent="0.2"/>
  <cols>
    <col min="1" max="1" width="22.42578125" style="69" customWidth="1"/>
    <col min="2" max="2" width="21.42578125" style="69" customWidth="1"/>
    <col min="3" max="4" width="21.42578125" style="43" customWidth="1"/>
    <col min="5" max="8" width="11.42578125" style="43"/>
    <col min="9" max="10" width="16.85546875" style="43" customWidth="1"/>
    <col min="11" max="16384" width="11.42578125" style="43"/>
  </cols>
  <sheetData>
    <row r="1" spans="1:10" x14ac:dyDescent="0.2">
      <c r="A1" s="1"/>
      <c r="B1" s="2"/>
      <c r="C1" s="1"/>
      <c r="D1" s="1"/>
      <c r="E1" s="1"/>
    </row>
    <row r="2" spans="1:10" x14ac:dyDescent="0.2">
      <c r="A2" s="1"/>
      <c r="B2" s="2"/>
      <c r="C2" s="1"/>
      <c r="D2" s="1"/>
      <c r="E2" s="1"/>
    </row>
    <row r="3" spans="1:10" x14ac:dyDescent="0.2">
      <c r="A3" s="1"/>
      <c r="B3" s="4"/>
      <c r="C3" s="5"/>
      <c r="D3" s="5"/>
      <c r="E3" s="5"/>
    </row>
    <row r="4" spans="1:10" x14ac:dyDescent="0.2">
      <c r="A4" s="454"/>
      <c r="B4" s="454"/>
      <c r="C4" s="454"/>
      <c r="D4" s="454"/>
      <c r="E4" s="454"/>
    </row>
    <row r="5" spans="1:10" x14ac:dyDescent="0.2">
      <c r="A5" s="7"/>
      <c r="B5" s="7"/>
      <c r="C5" s="7"/>
      <c r="D5" s="7"/>
      <c r="E5" s="7"/>
    </row>
    <row r="6" spans="1:10" ht="17.25" customHeight="1" x14ac:dyDescent="0.2">
      <c r="A6" s="455" t="s">
        <v>51</v>
      </c>
      <c r="B6" s="455"/>
      <c r="C6" s="455"/>
      <c r="D6" s="455"/>
      <c r="E6" s="47"/>
    </row>
    <row r="7" spans="1:10" ht="15" x14ac:dyDescent="0.2">
      <c r="A7" s="47"/>
      <c r="B7" s="47"/>
      <c r="C7" s="47"/>
      <c r="D7" s="49"/>
      <c r="E7" s="47"/>
    </row>
    <row r="8" spans="1:10" s="16" customFormat="1" ht="22.5" customHeight="1" x14ac:dyDescent="0.2">
      <c r="A8" s="55"/>
      <c r="B8" s="55"/>
      <c r="C8" s="13" t="s">
        <v>157</v>
      </c>
      <c r="D8" s="70">
        <v>47.215000000000003</v>
      </c>
      <c r="E8" s="8"/>
    </row>
    <row r="9" spans="1:10" s="16" customFormat="1" ht="22.5" customHeight="1" x14ac:dyDescent="0.2">
      <c r="A9" s="55"/>
      <c r="B9" s="55"/>
      <c r="C9" s="13" t="s">
        <v>158</v>
      </c>
      <c r="D9" s="71">
        <f>D16</f>
        <v>48.03808424697057</v>
      </c>
      <c r="E9" s="8"/>
    </row>
    <row r="10" spans="1:10" s="16" customFormat="1" ht="22.5" x14ac:dyDescent="0.2">
      <c r="A10" s="13" t="s">
        <v>149</v>
      </c>
      <c r="B10" s="38">
        <f>D16</f>
        <v>48.03808424697057</v>
      </c>
      <c r="C10" s="13" t="s">
        <v>61</v>
      </c>
      <c r="D10" s="72">
        <f>D9-D8</f>
        <v>0.82308424697056637</v>
      </c>
      <c r="E10" s="73"/>
    </row>
    <row r="11" spans="1:10" s="16" customFormat="1" ht="11.25" x14ac:dyDescent="0.2">
      <c r="A11" s="55"/>
      <c r="B11" s="55"/>
      <c r="C11" s="48"/>
      <c r="D11" s="48"/>
    </row>
    <row r="12" spans="1:10" s="16" customFormat="1" ht="11.25" x14ac:dyDescent="0.2">
      <c r="A12" s="475" t="s">
        <v>5</v>
      </c>
      <c r="B12" s="471" t="s">
        <v>62</v>
      </c>
      <c r="C12" s="475" t="s">
        <v>7</v>
      </c>
      <c r="D12" s="74" t="s">
        <v>9</v>
      </c>
    </row>
    <row r="13" spans="1:10" s="16" customFormat="1" ht="11.25" x14ac:dyDescent="0.2">
      <c r="A13" s="476"/>
      <c r="B13" s="473"/>
      <c r="C13" s="476"/>
      <c r="D13" s="18" t="s">
        <v>9</v>
      </c>
    </row>
    <row r="14" spans="1:10" s="16" customFormat="1" ht="11.25" x14ac:dyDescent="0.2">
      <c r="A14" s="9"/>
      <c r="B14" s="9"/>
    </row>
    <row r="15" spans="1:10" s="16" customFormat="1" ht="33" customHeight="1" x14ac:dyDescent="0.2">
      <c r="A15" s="13" t="s">
        <v>11</v>
      </c>
      <c r="B15" s="178" t="s">
        <v>227</v>
      </c>
      <c r="C15" s="39" t="s">
        <v>226</v>
      </c>
      <c r="D15" s="13" t="s">
        <v>63</v>
      </c>
    </row>
    <row r="16" spans="1:10" s="16" customFormat="1" ht="18" customHeight="1" x14ac:dyDescent="0.2">
      <c r="A16" s="40" t="s">
        <v>13</v>
      </c>
      <c r="B16" s="41">
        <f>SUM(B17:B48)</f>
        <v>128242</v>
      </c>
      <c r="C16" s="41">
        <f>SUM(C17:C48)</f>
        <v>61605</v>
      </c>
      <c r="D16" s="188">
        <f>IF(C16=0,0,(C16/B16*100))</f>
        <v>48.03808424697057</v>
      </c>
      <c r="I16" s="208" t="s">
        <v>190</v>
      </c>
      <c r="J16" s="208" t="s">
        <v>191</v>
      </c>
    </row>
    <row r="17" spans="1:10" s="16" customFormat="1" ht="13.5" customHeight="1" x14ac:dyDescent="0.2">
      <c r="A17" s="106" t="s">
        <v>14</v>
      </c>
      <c r="B17" s="42">
        <v>1791</v>
      </c>
      <c r="C17" s="42">
        <v>1076</v>
      </c>
      <c r="D17" s="196">
        <f t="shared" ref="D17:D48" si="0">IF(C17=0,0,(C17/B17*100))</f>
        <v>60.078168620882188</v>
      </c>
      <c r="E17" s="16" t="str">
        <f>IF(A17=F17,"ok","ojo")</f>
        <v>ok</v>
      </c>
      <c r="F17" s="197" t="s">
        <v>14</v>
      </c>
      <c r="G17" s="197">
        <v>1076</v>
      </c>
      <c r="I17" s="16">
        <v>48620</v>
      </c>
      <c r="J17" s="16">
        <v>55103</v>
      </c>
    </row>
    <row r="18" spans="1:10" s="16" customFormat="1" ht="13.5" customHeight="1" x14ac:dyDescent="0.2">
      <c r="A18" s="106" t="s">
        <v>15</v>
      </c>
      <c r="B18" s="42">
        <v>3518</v>
      </c>
      <c r="C18" s="42">
        <v>1654</v>
      </c>
      <c r="D18" s="196">
        <f t="shared" si="0"/>
        <v>47.01534963047186</v>
      </c>
      <c r="E18" s="16" t="str">
        <f t="shared" ref="E18:E50" si="1">IF(A18=F18,"ok","ojo")</f>
        <v>ok</v>
      </c>
      <c r="F18" s="16" t="s">
        <v>15</v>
      </c>
      <c r="G18" s="197">
        <v>1654</v>
      </c>
      <c r="I18" s="197">
        <f>C16-I17</f>
        <v>12985</v>
      </c>
      <c r="J18" s="197">
        <f>C16-J17:K17</f>
        <v>6502</v>
      </c>
    </row>
    <row r="19" spans="1:10" s="16" customFormat="1" ht="13.5" customHeight="1" x14ac:dyDescent="0.2">
      <c r="A19" s="106" t="s">
        <v>16</v>
      </c>
      <c r="B19" s="42">
        <v>724</v>
      </c>
      <c r="C19" s="42">
        <v>366</v>
      </c>
      <c r="D19" s="196">
        <f t="shared" si="0"/>
        <v>50.552486187845304</v>
      </c>
      <c r="E19" s="16" t="str">
        <f t="shared" si="1"/>
        <v>ok</v>
      </c>
      <c r="F19" s="16" t="s">
        <v>16</v>
      </c>
      <c r="G19" s="16">
        <v>366</v>
      </c>
    </row>
    <row r="20" spans="1:10" s="16" customFormat="1" ht="13.5" customHeight="1" x14ac:dyDescent="0.2">
      <c r="A20" s="106" t="s">
        <v>17</v>
      </c>
      <c r="B20" s="42">
        <v>760</v>
      </c>
      <c r="C20" s="42">
        <v>347</v>
      </c>
      <c r="D20" s="196">
        <f t="shared" si="0"/>
        <v>45.657894736842103</v>
      </c>
      <c r="E20" s="16" t="str">
        <f t="shared" si="1"/>
        <v>ok</v>
      </c>
      <c r="F20" s="16" t="s">
        <v>17</v>
      </c>
      <c r="G20" s="16">
        <v>347</v>
      </c>
    </row>
    <row r="21" spans="1:10" s="16" customFormat="1" ht="13.5" customHeight="1" x14ac:dyDescent="0.2">
      <c r="A21" s="106" t="s">
        <v>18</v>
      </c>
      <c r="B21" s="42">
        <v>3009</v>
      </c>
      <c r="C21" s="42">
        <v>1710</v>
      </c>
      <c r="D21" s="196">
        <f t="shared" si="0"/>
        <v>56.82951146560319</v>
      </c>
      <c r="E21" s="16" t="str">
        <f t="shared" si="1"/>
        <v>ok</v>
      </c>
      <c r="F21" s="16" t="s">
        <v>18</v>
      </c>
      <c r="G21" s="16">
        <v>1710</v>
      </c>
    </row>
    <row r="22" spans="1:10" s="16" customFormat="1" ht="13.5" customHeight="1" x14ac:dyDescent="0.2">
      <c r="A22" s="106" t="s">
        <v>19</v>
      </c>
      <c r="B22" s="42">
        <v>3668</v>
      </c>
      <c r="C22" s="42">
        <v>1658</v>
      </c>
      <c r="D22" s="196">
        <f t="shared" si="0"/>
        <v>45.201744820065429</v>
      </c>
      <c r="E22" s="16" t="str">
        <f t="shared" si="1"/>
        <v>ok</v>
      </c>
      <c r="F22" s="16" t="s">
        <v>19</v>
      </c>
      <c r="G22" s="16">
        <v>1658</v>
      </c>
    </row>
    <row r="23" spans="1:10" s="16" customFormat="1" ht="13.5" customHeight="1" x14ac:dyDescent="0.2">
      <c r="A23" s="106" t="s">
        <v>20</v>
      </c>
      <c r="B23" s="42">
        <v>3257</v>
      </c>
      <c r="C23" s="42">
        <v>1767</v>
      </c>
      <c r="D23" s="196">
        <f t="shared" si="0"/>
        <v>54.252379490328529</v>
      </c>
      <c r="E23" s="16" t="str">
        <f t="shared" si="1"/>
        <v>ojo</v>
      </c>
      <c r="F23" s="16" t="s">
        <v>221</v>
      </c>
      <c r="G23" s="16">
        <v>1767</v>
      </c>
    </row>
    <row r="24" spans="1:10" s="16" customFormat="1" ht="13.5" customHeight="1" x14ac:dyDescent="0.2">
      <c r="A24" s="106" t="s">
        <v>21</v>
      </c>
      <c r="B24" s="42">
        <v>778</v>
      </c>
      <c r="C24" s="42">
        <v>311</v>
      </c>
      <c r="D24" s="196">
        <f t="shared" si="0"/>
        <v>39.974293059125962</v>
      </c>
      <c r="E24" s="16" t="str">
        <f t="shared" si="1"/>
        <v>ok</v>
      </c>
      <c r="F24" s="16" t="s">
        <v>21</v>
      </c>
      <c r="G24" s="16">
        <v>311</v>
      </c>
    </row>
    <row r="25" spans="1:10" s="16" customFormat="1" ht="13.5" customHeight="1" x14ac:dyDescent="0.2">
      <c r="A25" s="106" t="s">
        <v>22</v>
      </c>
      <c r="B25" s="42">
        <v>20540</v>
      </c>
      <c r="C25" s="42">
        <v>7987</v>
      </c>
      <c r="D25" s="196">
        <f t="shared" si="0"/>
        <v>38.885102239532621</v>
      </c>
      <c r="E25" s="16" t="str">
        <f t="shared" si="1"/>
        <v>ok</v>
      </c>
      <c r="F25" s="16" t="s">
        <v>22</v>
      </c>
      <c r="G25" s="16">
        <v>7987</v>
      </c>
    </row>
    <row r="26" spans="1:10" s="16" customFormat="1" ht="13.5" customHeight="1" x14ac:dyDescent="0.2">
      <c r="A26" s="106" t="s">
        <v>23</v>
      </c>
      <c r="B26" s="42">
        <v>1008</v>
      </c>
      <c r="C26" s="42">
        <v>388</v>
      </c>
      <c r="D26" s="196">
        <f t="shared" si="0"/>
        <v>38.492063492063494</v>
      </c>
      <c r="E26" s="16" t="str">
        <f t="shared" si="1"/>
        <v>ok</v>
      </c>
      <c r="F26" s="16" t="s">
        <v>23</v>
      </c>
      <c r="G26" s="16">
        <v>388</v>
      </c>
    </row>
    <row r="27" spans="1:10" s="16" customFormat="1" ht="13.5" customHeight="1" x14ac:dyDescent="0.2">
      <c r="A27" s="106" t="s">
        <v>24</v>
      </c>
      <c r="B27" s="42">
        <v>6317</v>
      </c>
      <c r="C27" s="42">
        <v>3989</v>
      </c>
      <c r="D27" s="196">
        <f t="shared" si="0"/>
        <v>63.147063479499764</v>
      </c>
      <c r="E27" s="16" t="str">
        <f t="shared" si="1"/>
        <v>ok</v>
      </c>
      <c r="F27" s="16" t="s">
        <v>24</v>
      </c>
      <c r="G27" s="16">
        <v>3989</v>
      </c>
    </row>
    <row r="28" spans="1:10" s="16" customFormat="1" ht="13.5" customHeight="1" x14ac:dyDescent="0.2">
      <c r="A28" s="106" t="s">
        <v>25</v>
      </c>
      <c r="B28" s="42">
        <v>3069</v>
      </c>
      <c r="C28" s="42">
        <v>1531</v>
      </c>
      <c r="D28" s="196">
        <f t="shared" si="0"/>
        <v>49.88595633756924</v>
      </c>
      <c r="E28" s="16" t="str">
        <f t="shared" si="1"/>
        <v>ok</v>
      </c>
      <c r="F28" s="16" t="s">
        <v>25</v>
      </c>
      <c r="G28" s="16">
        <v>1531</v>
      </c>
    </row>
    <row r="29" spans="1:10" s="16" customFormat="1" ht="13.5" customHeight="1" x14ac:dyDescent="0.2">
      <c r="A29" s="106" t="s">
        <v>26</v>
      </c>
      <c r="B29" s="42">
        <v>1445</v>
      </c>
      <c r="C29" s="42">
        <v>696</v>
      </c>
      <c r="D29" s="196">
        <f t="shared" si="0"/>
        <v>48.166089965397923</v>
      </c>
      <c r="E29" s="16" t="str">
        <f t="shared" si="1"/>
        <v>ok</v>
      </c>
      <c r="F29" s="16" t="s">
        <v>26</v>
      </c>
      <c r="G29" s="16">
        <v>696</v>
      </c>
    </row>
    <row r="30" spans="1:10" s="16" customFormat="1" ht="13.5" customHeight="1" x14ac:dyDescent="0.2">
      <c r="A30" s="106" t="s">
        <v>27</v>
      </c>
      <c r="B30" s="42">
        <v>6042</v>
      </c>
      <c r="C30" s="42">
        <v>3118</v>
      </c>
      <c r="D30" s="196">
        <f t="shared" si="0"/>
        <v>51.605428666004642</v>
      </c>
      <c r="E30" s="16" t="str">
        <f t="shared" si="1"/>
        <v>ok</v>
      </c>
      <c r="F30" s="16" t="s">
        <v>27</v>
      </c>
      <c r="G30" s="16">
        <v>3118</v>
      </c>
    </row>
    <row r="31" spans="1:10" s="16" customFormat="1" ht="13.5" customHeight="1" x14ac:dyDescent="0.2">
      <c r="A31" s="106" t="s">
        <v>28</v>
      </c>
      <c r="B31" s="42">
        <v>22526</v>
      </c>
      <c r="C31" s="42">
        <v>9041</v>
      </c>
      <c r="D31" s="196">
        <f t="shared" si="0"/>
        <v>40.135843025836806</v>
      </c>
      <c r="E31" s="16" t="str">
        <f t="shared" si="1"/>
        <v>ok</v>
      </c>
      <c r="F31" s="16" t="s">
        <v>28</v>
      </c>
      <c r="G31" s="16">
        <v>9041</v>
      </c>
    </row>
    <row r="32" spans="1:10" s="16" customFormat="1" ht="13.5" customHeight="1" x14ac:dyDescent="0.2">
      <c r="A32" s="106" t="s">
        <v>29</v>
      </c>
      <c r="B32" s="42">
        <v>5668</v>
      </c>
      <c r="C32" s="42">
        <v>2525</v>
      </c>
      <c r="D32" s="196">
        <f t="shared" si="0"/>
        <v>44.548341566690191</v>
      </c>
      <c r="E32" s="16" t="str">
        <f t="shared" si="1"/>
        <v>ojo</v>
      </c>
      <c r="F32" s="16" t="s">
        <v>222</v>
      </c>
      <c r="G32" s="16">
        <v>2525</v>
      </c>
    </row>
    <row r="33" spans="1:7" s="16" customFormat="1" ht="13.5" customHeight="1" x14ac:dyDescent="0.2">
      <c r="A33" s="106" t="s">
        <v>30</v>
      </c>
      <c r="B33" s="42">
        <v>2231</v>
      </c>
      <c r="C33" s="42">
        <v>1292</v>
      </c>
      <c r="D33" s="196">
        <f t="shared" si="0"/>
        <v>57.911250560286867</v>
      </c>
      <c r="E33" s="16" t="str">
        <f t="shared" si="1"/>
        <v>ok</v>
      </c>
      <c r="F33" s="16" t="s">
        <v>30</v>
      </c>
      <c r="G33" s="16">
        <v>1292</v>
      </c>
    </row>
    <row r="34" spans="1:7" s="16" customFormat="1" ht="13.5" customHeight="1" x14ac:dyDescent="0.2">
      <c r="A34" s="106" t="s">
        <v>31</v>
      </c>
      <c r="B34" s="42">
        <v>1318</v>
      </c>
      <c r="C34" s="42">
        <v>653</v>
      </c>
      <c r="D34" s="196">
        <f t="shared" si="0"/>
        <v>49.544764795144161</v>
      </c>
      <c r="E34" s="16" t="str">
        <f t="shared" si="1"/>
        <v>ok</v>
      </c>
      <c r="F34" s="16" t="s">
        <v>31</v>
      </c>
      <c r="G34" s="16">
        <v>653</v>
      </c>
    </row>
    <row r="35" spans="1:7" s="16" customFormat="1" ht="13.5" customHeight="1" x14ac:dyDescent="0.2">
      <c r="A35" s="106" t="s">
        <v>32</v>
      </c>
      <c r="B35" s="42">
        <v>6451</v>
      </c>
      <c r="C35" s="42">
        <v>3199</v>
      </c>
      <c r="D35" s="196">
        <f t="shared" si="0"/>
        <v>49.589210975042633</v>
      </c>
      <c r="E35" s="16" t="str">
        <f t="shared" si="1"/>
        <v>ok</v>
      </c>
      <c r="F35" s="16" t="s">
        <v>32</v>
      </c>
      <c r="G35" s="16">
        <v>3199</v>
      </c>
    </row>
    <row r="36" spans="1:7" s="16" customFormat="1" ht="13.5" customHeight="1" x14ac:dyDescent="0.2">
      <c r="A36" s="106" t="s">
        <v>33</v>
      </c>
      <c r="B36" s="42">
        <v>2468</v>
      </c>
      <c r="C36" s="42">
        <v>1194</v>
      </c>
      <c r="D36" s="196">
        <f t="shared" si="0"/>
        <v>48.379254457050244</v>
      </c>
      <c r="E36" s="16" t="str">
        <f t="shared" si="1"/>
        <v>ok</v>
      </c>
      <c r="F36" s="16" t="s">
        <v>33</v>
      </c>
      <c r="G36" s="16">
        <v>1194</v>
      </c>
    </row>
    <row r="37" spans="1:7" s="16" customFormat="1" ht="13.5" customHeight="1" x14ac:dyDescent="0.2">
      <c r="A37" s="106" t="s">
        <v>34</v>
      </c>
      <c r="B37" s="42">
        <v>3093</v>
      </c>
      <c r="C37" s="42">
        <v>1760</v>
      </c>
      <c r="D37" s="196">
        <f t="shared" si="0"/>
        <v>56.90268347882315</v>
      </c>
      <c r="E37" s="16" t="str">
        <f t="shared" si="1"/>
        <v>ok</v>
      </c>
      <c r="F37" s="16" t="s">
        <v>34</v>
      </c>
      <c r="G37" s="16">
        <v>1760</v>
      </c>
    </row>
    <row r="38" spans="1:7" s="16" customFormat="1" ht="13.5" customHeight="1" x14ac:dyDescent="0.2">
      <c r="A38" s="106" t="s">
        <v>35</v>
      </c>
      <c r="B38" s="42">
        <v>1048</v>
      </c>
      <c r="C38" s="42">
        <v>703</v>
      </c>
      <c r="D38" s="196">
        <f t="shared" si="0"/>
        <v>67.080152671755727</v>
      </c>
      <c r="E38" s="16" t="str">
        <f t="shared" si="1"/>
        <v>ojo</v>
      </c>
      <c r="F38" s="16" t="s">
        <v>223</v>
      </c>
      <c r="G38" s="16">
        <v>703</v>
      </c>
    </row>
    <row r="39" spans="1:7" s="16" customFormat="1" ht="13.5" customHeight="1" x14ac:dyDescent="0.2">
      <c r="A39" s="106" t="s">
        <v>36</v>
      </c>
      <c r="B39" s="42">
        <v>3302</v>
      </c>
      <c r="C39" s="42">
        <v>1858</v>
      </c>
      <c r="D39" s="196">
        <f t="shared" si="0"/>
        <v>56.268927922471235</v>
      </c>
      <c r="E39" s="16" t="str">
        <f t="shared" si="1"/>
        <v>ok</v>
      </c>
      <c r="F39" s="16" t="s">
        <v>36</v>
      </c>
      <c r="G39" s="16">
        <v>1858</v>
      </c>
    </row>
    <row r="40" spans="1:7" s="16" customFormat="1" ht="13.5" customHeight="1" x14ac:dyDescent="0.2">
      <c r="A40" s="106" t="s">
        <v>37</v>
      </c>
      <c r="B40" s="42">
        <v>2270</v>
      </c>
      <c r="C40" s="42">
        <v>1099</v>
      </c>
      <c r="D40" s="196">
        <f t="shared" si="0"/>
        <v>48.414096916299556</v>
      </c>
      <c r="E40" s="16" t="str">
        <f t="shared" si="1"/>
        <v>ok</v>
      </c>
      <c r="F40" s="16" t="s">
        <v>37</v>
      </c>
      <c r="G40" s="16">
        <v>1099</v>
      </c>
    </row>
    <row r="41" spans="1:7" s="16" customFormat="1" ht="13.5" customHeight="1" x14ac:dyDescent="0.2">
      <c r="A41" s="106" t="s">
        <v>38</v>
      </c>
      <c r="B41" s="42">
        <v>3555</v>
      </c>
      <c r="C41" s="42">
        <v>2310</v>
      </c>
      <c r="D41" s="196">
        <f t="shared" si="0"/>
        <v>64.978902953586498</v>
      </c>
      <c r="E41" s="16" t="str">
        <f t="shared" si="1"/>
        <v>ok</v>
      </c>
      <c r="F41" s="16" t="s">
        <v>38</v>
      </c>
      <c r="G41" s="16">
        <v>2310</v>
      </c>
    </row>
    <row r="42" spans="1:7" s="16" customFormat="1" ht="13.5" customHeight="1" x14ac:dyDescent="0.2">
      <c r="A42" s="106" t="s">
        <v>39</v>
      </c>
      <c r="B42" s="42">
        <v>5662</v>
      </c>
      <c r="C42" s="42">
        <v>2545</v>
      </c>
      <c r="D42" s="196">
        <f t="shared" si="0"/>
        <v>44.948781349346525</v>
      </c>
      <c r="E42" s="16" t="str">
        <f t="shared" si="1"/>
        <v>ok</v>
      </c>
      <c r="F42" s="16" t="s">
        <v>39</v>
      </c>
      <c r="G42" s="16">
        <v>2545</v>
      </c>
    </row>
    <row r="43" spans="1:7" s="16" customFormat="1" ht="13.5" customHeight="1" x14ac:dyDescent="0.2">
      <c r="A43" s="106" t="s">
        <v>40</v>
      </c>
      <c r="B43" s="42">
        <v>2193</v>
      </c>
      <c r="C43" s="42">
        <v>1138</v>
      </c>
      <c r="D43" s="196">
        <f t="shared" si="0"/>
        <v>51.892384860921112</v>
      </c>
      <c r="E43" s="16" t="str">
        <f t="shared" si="1"/>
        <v>ok</v>
      </c>
      <c r="F43" s="16" t="s">
        <v>40</v>
      </c>
      <c r="G43" s="16">
        <v>1138</v>
      </c>
    </row>
    <row r="44" spans="1:7" s="16" customFormat="1" ht="13.5" customHeight="1" x14ac:dyDescent="0.2">
      <c r="A44" s="106" t="s">
        <v>41</v>
      </c>
      <c r="B44" s="42">
        <v>3133</v>
      </c>
      <c r="C44" s="42">
        <v>1672</v>
      </c>
      <c r="D44" s="196">
        <f t="shared" si="0"/>
        <v>53.367379508458349</v>
      </c>
      <c r="E44" s="16" t="str">
        <f t="shared" si="1"/>
        <v>ok</v>
      </c>
      <c r="F44" s="16" t="s">
        <v>41</v>
      </c>
      <c r="G44" s="16">
        <v>1672</v>
      </c>
    </row>
    <row r="45" spans="1:7" s="16" customFormat="1" ht="13.5" customHeight="1" x14ac:dyDescent="0.2">
      <c r="A45" s="106" t="s">
        <v>42</v>
      </c>
      <c r="B45" s="42">
        <v>1104</v>
      </c>
      <c r="C45" s="42">
        <v>628</v>
      </c>
      <c r="D45" s="196">
        <f t="shared" si="0"/>
        <v>56.884057971014492</v>
      </c>
      <c r="E45" s="16" t="str">
        <f t="shared" si="1"/>
        <v>ok</v>
      </c>
      <c r="F45" s="16" t="s">
        <v>42</v>
      </c>
      <c r="G45" s="16">
        <v>628</v>
      </c>
    </row>
    <row r="46" spans="1:7" s="16" customFormat="1" ht="13.5" customHeight="1" x14ac:dyDescent="0.2">
      <c r="A46" s="106" t="s">
        <v>43</v>
      </c>
      <c r="B46" s="42">
        <v>3522</v>
      </c>
      <c r="C46" s="42">
        <v>2105</v>
      </c>
      <c r="D46" s="196">
        <f t="shared" si="0"/>
        <v>59.767177739920498</v>
      </c>
      <c r="E46" s="16" t="str">
        <f t="shared" si="1"/>
        <v>ojo</v>
      </c>
      <c r="F46" s="16" t="s">
        <v>224</v>
      </c>
      <c r="G46" s="16">
        <v>2105</v>
      </c>
    </row>
    <row r="47" spans="1:7" s="16" customFormat="1" ht="13.5" customHeight="1" x14ac:dyDescent="0.2">
      <c r="A47" s="106" t="s">
        <v>44</v>
      </c>
      <c r="B47" s="42">
        <v>1972</v>
      </c>
      <c r="C47" s="42">
        <v>998</v>
      </c>
      <c r="D47" s="196">
        <f t="shared" si="0"/>
        <v>50.608519269776878</v>
      </c>
      <c r="E47" s="16" t="str">
        <f t="shared" si="1"/>
        <v>ok</v>
      </c>
      <c r="F47" s="16" t="s">
        <v>44</v>
      </c>
      <c r="G47" s="16">
        <v>998</v>
      </c>
    </row>
    <row r="48" spans="1:7" s="16" customFormat="1" ht="13.5" customHeight="1" x14ac:dyDescent="0.2">
      <c r="A48" s="106" t="s">
        <v>45</v>
      </c>
      <c r="B48" s="42">
        <v>800</v>
      </c>
      <c r="C48" s="42">
        <v>287</v>
      </c>
      <c r="D48" s="196">
        <f t="shared" si="0"/>
        <v>35.875</v>
      </c>
      <c r="E48" s="16" t="str">
        <f t="shared" si="1"/>
        <v>ok</v>
      </c>
      <c r="F48" s="16" t="s">
        <v>45</v>
      </c>
      <c r="G48" s="16">
        <v>287</v>
      </c>
    </row>
    <row r="49" spans="1:5" s="16" customFormat="1" ht="11.25" x14ac:dyDescent="0.2">
      <c r="A49" s="67" t="s">
        <v>60</v>
      </c>
      <c r="B49" s="75"/>
      <c r="C49" s="75"/>
      <c r="E49" s="16" t="str">
        <f t="shared" si="1"/>
        <v>ojo</v>
      </c>
    </row>
    <row r="50" spans="1:5" s="16" customFormat="1" ht="11.25" x14ac:dyDescent="0.2">
      <c r="A50" s="55" t="s">
        <v>64</v>
      </c>
      <c r="B50" s="9"/>
      <c r="E50" s="16" t="str">
        <f t="shared" si="1"/>
        <v>ojo</v>
      </c>
    </row>
    <row r="51" spans="1:5" s="16" customFormat="1" ht="11.25" x14ac:dyDescent="0.2">
      <c r="A51" s="9"/>
      <c r="B51" s="9"/>
    </row>
    <row r="52" spans="1:5" s="16" customFormat="1" ht="11.25" x14ac:dyDescent="0.2">
      <c r="A52" s="491" t="s">
        <v>151</v>
      </c>
      <c r="B52" s="467"/>
      <c r="C52" s="467"/>
      <c r="D52" s="492"/>
    </row>
    <row r="53" spans="1:5" s="16" customFormat="1" ht="11.25" x14ac:dyDescent="0.2">
      <c r="A53" s="493"/>
      <c r="B53" s="468"/>
      <c r="C53" s="468"/>
      <c r="D53" s="494"/>
    </row>
    <row r="54" spans="1:5" x14ac:dyDescent="0.2">
      <c r="A54" s="493"/>
      <c r="B54" s="468"/>
      <c r="C54" s="468"/>
      <c r="D54" s="494"/>
    </row>
    <row r="55" spans="1:5" x14ac:dyDescent="0.2">
      <c r="A55" s="493"/>
      <c r="B55" s="468"/>
      <c r="C55" s="468"/>
      <c r="D55" s="494"/>
    </row>
    <row r="56" spans="1:5" x14ac:dyDescent="0.2">
      <c r="A56" s="493"/>
      <c r="B56" s="468"/>
      <c r="C56" s="468"/>
      <c r="D56" s="494"/>
    </row>
    <row r="57" spans="1:5" x14ac:dyDescent="0.2">
      <c r="A57" s="493"/>
      <c r="B57" s="468"/>
      <c r="C57" s="468"/>
      <c r="D57" s="494"/>
    </row>
  </sheetData>
  <sheetProtection selectLockedCells="1"/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4"/>
  <sheetViews>
    <sheetView zoomScale="60" zoomScaleNormal="60" zoomScaleSheetLayoutView="90" workbookViewId="0">
      <selection activeCell="N35" sqref="N35"/>
    </sheetView>
  </sheetViews>
  <sheetFormatPr baseColWidth="10" defaultRowHeight="15" x14ac:dyDescent="0.25"/>
  <cols>
    <col min="1" max="1" width="20.28515625" customWidth="1"/>
    <col min="2" max="7" width="9.7109375" customWidth="1"/>
    <col min="8" max="8" width="11.7109375" customWidth="1"/>
    <col min="253" max="253" width="9.140625" customWidth="1"/>
    <col min="254" max="254" width="12.7109375" customWidth="1"/>
    <col min="255" max="260" width="8.140625" customWidth="1"/>
    <col min="261" max="261" width="8.28515625" customWidth="1"/>
    <col min="509" max="509" width="9.140625" customWidth="1"/>
    <col min="510" max="510" width="12.7109375" customWidth="1"/>
    <col min="511" max="516" width="8.140625" customWidth="1"/>
    <col min="517" max="517" width="8.28515625" customWidth="1"/>
    <col min="765" max="765" width="9.140625" customWidth="1"/>
    <col min="766" max="766" width="12.7109375" customWidth="1"/>
    <col min="767" max="772" width="8.140625" customWidth="1"/>
    <col min="773" max="773" width="8.28515625" customWidth="1"/>
    <col min="1021" max="1021" width="9.140625" customWidth="1"/>
    <col min="1022" max="1022" width="12.7109375" customWidth="1"/>
    <col min="1023" max="1028" width="8.140625" customWidth="1"/>
    <col min="1029" max="1029" width="8.28515625" customWidth="1"/>
    <col min="1277" max="1277" width="9.140625" customWidth="1"/>
    <col min="1278" max="1278" width="12.7109375" customWidth="1"/>
    <col min="1279" max="1284" width="8.140625" customWidth="1"/>
    <col min="1285" max="1285" width="8.28515625" customWidth="1"/>
    <col min="1533" max="1533" width="9.140625" customWidth="1"/>
    <col min="1534" max="1534" width="12.7109375" customWidth="1"/>
    <col min="1535" max="1540" width="8.140625" customWidth="1"/>
    <col min="1541" max="1541" width="8.28515625" customWidth="1"/>
    <col min="1789" max="1789" width="9.140625" customWidth="1"/>
    <col min="1790" max="1790" width="12.7109375" customWidth="1"/>
    <col min="1791" max="1796" width="8.140625" customWidth="1"/>
    <col min="1797" max="1797" width="8.28515625" customWidth="1"/>
    <col min="2045" max="2045" width="9.140625" customWidth="1"/>
    <col min="2046" max="2046" width="12.7109375" customWidth="1"/>
    <col min="2047" max="2052" width="8.140625" customWidth="1"/>
    <col min="2053" max="2053" width="8.28515625" customWidth="1"/>
    <col min="2301" max="2301" width="9.140625" customWidth="1"/>
    <col min="2302" max="2302" width="12.7109375" customWidth="1"/>
    <col min="2303" max="2308" width="8.140625" customWidth="1"/>
    <col min="2309" max="2309" width="8.28515625" customWidth="1"/>
    <col min="2557" max="2557" width="9.140625" customWidth="1"/>
    <col min="2558" max="2558" width="12.7109375" customWidth="1"/>
    <col min="2559" max="2564" width="8.140625" customWidth="1"/>
    <col min="2565" max="2565" width="8.28515625" customWidth="1"/>
    <col min="2813" max="2813" width="9.140625" customWidth="1"/>
    <col min="2814" max="2814" width="12.7109375" customWidth="1"/>
    <col min="2815" max="2820" width="8.140625" customWidth="1"/>
    <col min="2821" max="2821" width="8.28515625" customWidth="1"/>
    <col min="3069" max="3069" width="9.140625" customWidth="1"/>
    <col min="3070" max="3070" width="12.7109375" customWidth="1"/>
    <col min="3071" max="3076" width="8.140625" customWidth="1"/>
    <col min="3077" max="3077" width="8.28515625" customWidth="1"/>
    <col min="3325" max="3325" width="9.140625" customWidth="1"/>
    <col min="3326" max="3326" width="12.7109375" customWidth="1"/>
    <col min="3327" max="3332" width="8.140625" customWidth="1"/>
    <col min="3333" max="3333" width="8.28515625" customWidth="1"/>
    <col min="3581" max="3581" width="9.140625" customWidth="1"/>
    <col min="3582" max="3582" width="12.7109375" customWidth="1"/>
    <col min="3583" max="3588" width="8.140625" customWidth="1"/>
    <col min="3589" max="3589" width="8.28515625" customWidth="1"/>
    <col min="3837" max="3837" width="9.140625" customWidth="1"/>
    <col min="3838" max="3838" width="12.7109375" customWidth="1"/>
    <col min="3839" max="3844" width="8.140625" customWidth="1"/>
    <col min="3845" max="3845" width="8.28515625" customWidth="1"/>
    <col min="4093" max="4093" width="9.140625" customWidth="1"/>
    <col min="4094" max="4094" width="12.7109375" customWidth="1"/>
    <col min="4095" max="4100" width="8.140625" customWidth="1"/>
    <col min="4101" max="4101" width="8.28515625" customWidth="1"/>
    <col min="4349" max="4349" width="9.140625" customWidth="1"/>
    <col min="4350" max="4350" width="12.7109375" customWidth="1"/>
    <col min="4351" max="4356" width="8.140625" customWidth="1"/>
    <col min="4357" max="4357" width="8.28515625" customWidth="1"/>
    <col min="4605" max="4605" width="9.140625" customWidth="1"/>
    <col min="4606" max="4606" width="12.7109375" customWidth="1"/>
    <col min="4607" max="4612" width="8.140625" customWidth="1"/>
    <col min="4613" max="4613" width="8.28515625" customWidth="1"/>
    <col min="4861" max="4861" width="9.140625" customWidth="1"/>
    <col min="4862" max="4862" width="12.7109375" customWidth="1"/>
    <col min="4863" max="4868" width="8.140625" customWidth="1"/>
    <col min="4869" max="4869" width="8.28515625" customWidth="1"/>
    <col min="5117" max="5117" width="9.140625" customWidth="1"/>
    <col min="5118" max="5118" width="12.7109375" customWidth="1"/>
    <col min="5119" max="5124" width="8.140625" customWidth="1"/>
    <col min="5125" max="5125" width="8.28515625" customWidth="1"/>
    <col min="5373" max="5373" width="9.140625" customWidth="1"/>
    <col min="5374" max="5374" width="12.7109375" customWidth="1"/>
    <col min="5375" max="5380" width="8.140625" customWidth="1"/>
    <col min="5381" max="5381" width="8.28515625" customWidth="1"/>
    <col min="5629" max="5629" width="9.140625" customWidth="1"/>
    <col min="5630" max="5630" width="12.7109375" customWidth="1"/>
    <col min="5631" max="5636" width="8.140625" customWidth="1"/>
    <col min="5637" max="5637" width="8.28515625" customWidth="1"/>
    <col min="5885" max="5885" width="9.140625" customWidth="1"/>
    <col min="5886" max="5886" width="12.7109375" customWidth="1"/>
    <col min="5887" max="5892" width="8.140625" customWidth="1"/>
    <col min="5893" max="5893" width="8.28515625" customWidth="1"/>
    <col min="6141" max="6141" width="9.140625" customWidth="1"/>
    <col min="6142" max="6142" width="12.7109375" customWidth="1"/>
    <col min="6143" max="6148" width="8.140625" customWidth="1"/>
    <col min="6149" max="6149" width="8.28515625" customWidth="1"/>
    <col min="6397" max="6397" width="9.140625" customWidth="1"/>
    <col min="6398" max="6398" width="12.7109375" customWidth="1"/>
    <col min="6399" max="6404" width="8.140625" customWidth="1"/>
    <col min="6405" max="6405" width="8.28515625" customWidth="1"/>
    <col min="6653" max="6653" width="9.140625" customWidth="1"/>
    <col min="6654" max="6654" width="12.7109375" customWidth="1"/>
    <col min="6655" max="6660" width="8.140625" customWidth="1"/>
    <col min="6661" max="6661" width="8.28515625" customWidth="1"/>
    <col min="6909" max="6909" width="9.140625" customWidth="1"/>
    <col min="6910" max="6910" width="12.7109375" customWidth="1"/>
    <col min="6911" max="6916" width="8.140625" customWidth="1"/>
    <col min="6917" max="6917" width="8.28515625" customWidth="1"/>
    <col min="7165" max="7165" width="9.140625" customWidth="1"/>
    <col min="7166" max="7166" width="12.7109375" customWidth="1"/>
    <col min="7167" max="7172" width="8.140625" customWidth="1"/>
    <col min="7173" max="7173" width="8.28515625" customWidth="1"/>
    <col min="7421" max="7421" width="9.140625" customWidth="1"/>
    <col min="7422" max="7422" width="12.7109375" customWidth="1"/>
    <col min="7423" max="7428" width="8.140625" customWidth="1"/>
    <col min="7429" max="7429" width="8.28515625" customWidth="1"/>
    <col min="7677" max="7677" width="9.140625" customWidth="1"/>
    <col min="7678" max="7678" width="12.7109375" customWidth="1"/>
    <col min="7679" max="7684" width="8.140625" customWidth="1"/>
    <col min="7685" max="7685" width="8.28515625" customWidth="1"/>
    <col min="7933" max="7933" width="9.140625" customWidth="1"/>
    <col min="7934" max="7934" width="12.7109375" customWidth="1"/>
    <col min="7935" max="7940" width="8.140625" customWidth="1"/>
    <col min="7941" max="7941" width="8.28515625" customWidth="1"/>
    <col min="8189" max="8189" width="9.140625" customWidth="1"/>
    <col min="8190" max="8190" width="12.7109375" customWidth="1"/>
    <col min="8191" max="8196" width="8.140625" customWidth="1"/>
    <col min="8197" max="8197" width="8.28515625" customWidth="1"/>
    <col min="8445" max="8445" width="9.140625" customWidth="1"/>
    <col min="8446" max="8446" width="12.7109375" customWidth="1"/>
    <col min="8447" max="8452" width="8.140625" customWidth="1"/>
    <col min="8453" max="8453" width="8.28515625" customWidth="1"/>
    <col min="8701" max="8701" width="9.140625" customWidth="1"/>
    <col min="8702" max="8702" width="12.7109375" customWidth="1"/>
    <col min="8703" max="8708" width="8.140625" customWidth="1"/>
    <col min="8709" max="8709" width="8.28515625" customWidth="1"/>
    <col min="8957" max="8957" width="9.140625" customWidth="1"/>
    <col min="8958" max="8958" width="12.7109375" customWidth="1"/>
    <col min="8959" max="8964" width="8.140625" customWidth="1"/>
    <col min="8965" max="8965" width="8.28515625" customWidth="1"/>
    <col min="9213" max="9213" width="9.140625" customWidth="1"/>
    <col min="9214" max="9214" width="12.7109375" customWidth="1"/>
    <col min="9215" max="9220" width="8.140625" customWidth="1"/>
    <col min="9221" max="9221" width="8.28515625" customWidth="1"/>
    <col min="9469" max="9469" width="9.140625" customWidth="1"/>
    <col min="9470" max="9470" width="12.7109375" customWidth="1"/>
    <col min="9471" max="9476" width="8.140625" customWidth="1"/>
    <col min="9477" max="9477" width="8.28515625" customWidth="1"/>
    <col min="9725" max="9725" width="9.140625" customWidth="1"/>
    <col min="9726" max="9726" width="12.7109375" customWidth="1"/>
    <col min="9727" max="9732" width="8.140625" customWidth="1"/>
    <col min="9733" max="9733" width="8.28515625" customWidth="1"/>
    <col min="9981" max="9981" width="9.140625" customWidth="1"/>
    <col min="9982" max="9982" width="12.7109375" customWidth="1"/>
    <col min="9983" max="9988" width="8.140625" customWidth="1"/>
    <col min="9989" max="9989" width="8.28515625" customWidth="1"/>
    <col min="10237" max="10237" width="9.140625" customWidth="1"/>
    <col min="10238" max="10238" width="12.7109375" customWidth="1"/>
    <col min="10239" max="10244" width="8.140625" customWidth="1"/>
    <col min="10245" max="10245" width="8.28515625" customWidth="1"/>
    <col min="10493" max="10493" width="9.140625" customWidth="1"/>
    <col min="10494" max="10494" width="12.7109375" customWidth="1"/>
    <col min="10495" max="10500" width="8.140625" customWidth="1"/>
    <col min="10501" max="10501" width="8.28515625" customWidth="1"/>
    <col min="10749" max="10749" width="9.140625" customWidth="1"/>
    <col min="10750" max="10750" width="12.7109375" customWidth="1"/>
    <col min="10751" max="10756" width="8.140625" customWidth="1"/>
    <col min="10757" max="10757" width="8.28515625" customWidth="1"/>
    <col min="11005" max="11005" width="9.140625" customWidth="1"/>
    <col min="11006" max="11006" width="12.7109375" customWidth="1"/>
    <col min="11007" max="11012" width="8.140625" customWidth="1"/>
    <col min="11013" max="11013" width="8.28515625" customWidth="1"/>
    <col min="11261" max="11261" width="9.140625" customWidth="1"/>
    <col min="11262" max="11262" width="12.7109375" customWidth="1"/>
    <col min="11263" max="11268" width="8.140625" customWidth="1"/>
    <col min="11269" max="11269" width="8.28515625" customWidth="1"/>
    <col min="11517" max="11517" width="9.140625" customWidth="1"/>
    <col min="11518" max="11518" width="12.7109375" customWidth="1"/>
    <col min="11519" max="11524" width="8.140625" customWidth="1"/>
    <col min="11525" max="11525" width="8.28515625" customWidth="1"/>
    <col min="11773" max="11773" width="9.140625" customWidth="1"/>
    <col min="11774" max="11774" width="12.7109375" customWidth="1"/>
    <col min="11775" max="11780" width="8.140625" customWidth="1"/>
    <col min="11781" max="11781" width="8.28515625" customWidth="1"/>
    <col min="12029" max="12029" width="9.140625" customWidth="1"/>
    <col min="12030" max="12030" width="12.7109375" customWidth="1"/>
    <col min="12031" max="12036" width="8.140625" customWidth="1"/>
    <col min="12037" max="12037" width="8.28515625" customWidth="1"/>
    <col min="12285" max="12285" width="9.140625" customWidth="1"/>
    <col min="12286" max="12286" width="12.7109375" customWidth="1"/>
    <col min="12287" max="12292" width="8.140625" customWidth="1"/>
    <col min="12293" max="12293" width="8.28515625" customWidth="1"/>
    <col min="12541" max="12541" width="9.140625" customWidth="1"/>
    <col min="12542" max="12542" width="12.7109375" customWidth="1"/>
    <col min="12543" max="12548" width="8.140625" customWidth="1"/>
    <col min="12549" max="12549" width="8.28515625" customWidth="1"/>
    <col min="12797" max="12797" width="9.140625" customWidth="1"/>
    <col min="12798" max="12798" width="12.7109375" customWidth="1"/>
    <col min="12799" max="12804" width="8.140625" customWidth="1"/>
    <col min="12805" max="12805" width="8.28515625" customWidth="1"/>
    <col min="13053" max="13053" width="9.140625" customWidth="1"/>
    <col min="13054" max="13054" width="12.7109375" customWidth="1"/>
    <col min="13055" max="13060" width="8.140625" customWidth="1"/>
    <col min="13061" max="13061" width="8.28515625" customWidth="1"/>
    <col min="13309" max="13309" width="9.140625" customWidth="1"/>
    <col min="13310" max="13310" width="12.7109375" customWidth="1"/>
    <col min="13311" max="13316" width="8.140625" customWidth="1"/>
    <col min="13317" max="13317" width="8.28515625" customWidth="1"/>
    <col min="13565" max="13565" width="9.140625" customWidth="1"/>
    <col min="13566" max="13566" width="12.7109375" customWidth="1"/>
    <col min="13567" max="13572" width="8.140625" customWidth="1"/>
    <col min="13573" max="13573" width="8.28515625" customWidth="1"/>
    <col min="13821" max="13821" width="9.140625" customWidth="1"/>
    <col min="13822" max="13822" width="12.7109375" customWidth="1"/>
    <col min="13823" max="13828" width="8.140625" customWidth="1"/>
    <col min="13829" max="13829" width="8.28515625" customWidth="1"/>
    <col min="14077" max="14077" width="9.140625" customWidth="1"/>
    <col min="14078" max="14078" width="12.7109375" customWidth="1"/>
    <col min="14079" max="14084" width="8.140625" customWidth="1"/>
    <col min="14085" max="14085" width="8.28515625" customWidth="1"/>
    <col min="14333" max="14333" width="9.140625" customWidth="1"/>
    <col min="14334" max="14334" width="12.7109375" customWidth="1"/>
    <col min="14335" max="14340" width="8.140625" customWidth="1"/>
    <col min="14341" max="14341" width="8.28515625" customWidth="1"/>
    <col min="14589" max="14589" width="9.140625" customWidth="1"/>
    <col min="14590" max="14590" width="12.7109375" customWidth="1"/>
    <col min="14591" max="14596" width="8.140625" customWidth="1"/>
    <col min="14597" max="14597" width="8.28515625" customWidth="1"/>
    <col min="14845" max="14845" width="9.140625" customWidth="1"/>
    <col min="14846" max="14846" width="12.7109375" customWidth="1"/>
    <col min="14847" max="14852" width="8.140625" customWidth="1"/>
    <col min="14853" max="14853" width="8.28515625" customWidth="1"/>
    <col min="15101" max="15101" width="9.140625" customWidth="1"/>
    <col min="15102" max="15102" width="12.7109375" customWidth="1"/>
    <col min="15103" max="15108" width="8.140625" customWidth="1"/>
    <col min="15109" max="15109" width="8.28515625" customWidth="1"/>
    <col min="15357" max="15357" width="9.140625" customWidth="1"/>
    <col min="15358" max="15358" width="12.7109375" customWidth="1"/>
    <col min="15359" max="15364" width="8.140625" customWidth="1"/>
    <col min="15365" max="15365" width="8.28515625" customWidth="1"/>
    <col min="15613" max="15613" width="9.140625" customWidth="1"/>
    <col min="15614" max="15614" width="12.7109375" customWidth="1"/>
    <col min="15615" max="15620" width="8.140625" customWidth="1"/>
    <col min="15621" max="15621" width="8.28515625" customWidth="1"/>
    <col min="15869" max="15869" width="9.140625" customWidth="1"/>
    <col min="15870" max="15870" width="12.7109375" customWidth="1"/>
    <col min="15871" max="15876" width="8.140625" customWidth="1"/>
    <col min="15877" max="15877" width="8.28515625" customWidth="1"/>
    <col min="16125" max="16125" width="9.140625" customWidth="1"/>
    <col min="16126" max="16126" width="12.7109375" customWidth="1"/>
    <col min="16127" max="16132" width="8.140625" customWidth="1"/>
    <col min="16133" max="16133" width="8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ht="14.25" customHeight="1" x14ac:dyDescent="0.25">
      <c r="A5" s="352" t="s">
        <v>278</v>
      </c>
      <c r="B5" s="116"/>
      <c r="C5" s="116"/>
      <c r="D5" s="116"/>
      <c r="E5" s="116"/>
      <c r="F5" s="116"/>
      <c r="G5" s="116"/>
      <c r="H5" s="116"/>
      <c r="I5" s="116"/>
    </row>
    <row r="6" spans="1:10" ht="14.25" customHeight="1" x14ac:dyDescent="0.25">
      <c r="A6" s="242"/>
      <c r="B6" s="116"/>
      <c r="C6" s="116"/>
      <c r="D6" s="116"/>
      <c r="E6" s="116"/>
      <c r="F6" s="116"/>
      <c r="G6" s="116"/>
      <c r="H6" s="116"/>
      <c r="I6" s="116"/>
    </row>
    <row r="7" spans="1:10" ht="21.95" customHeight="1" x14ac:dyDescent="0.25">
      <c r="A7" s="451" t="s">
        <v>79</v>
      </c>
      <c r="B7" s="451"/>
      <c r="C7" s="451"/>
      <c r="D7" s="451"/>
      <c r="E7" s="451"/>
      <c r="F7" s="451"/>
      <c r="G7" s="451"/>
      <c r="H7" s="451"/>
      <c r="I7" s="117"/>
    </row>
    <row r="8" spans="1:10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0" ht="21.95" customHeight="1" x14ac:dyDescent="0.25">
      <c r="A9" s="295" t="s">
        <v>48</v>
      </c>
      <c r="B9" s="295" t="s">
        <v>196</v>
      </c>
      <c r="C9" s="210"/>
      <c r="D9" s="210"/>
      <c r="E9" s="210"/>
      <c r="F9" s="210"/>
      <c r="G9" s="210"/>
      <c r="H9" s="210"/>
    </row>
    <row r="10" spans="1:10" ht="15.95" customHeight="1" x14ac:dyDescent="0.25">
      <c r="A10" s="260" t="s">
        <v>77</v>
      </c>
      <c r="B10" s="261">
        <v>65.599999999999994</v>
      </c>
      <c r="C10" s="210"/>
      <c r="D10" s="210"/>
      <c r="E10" s="210"/>
      <c r="F10" s="210"/>
      <c r="G10" s="210"/>
      <c r="H10" s="210"/>
    </row>
    <row r="11" spans="1:10" ht="15.95" customHeight="1" x14ac:dyDescent="0.25">
      <c r="A11" s="260" t="s">
        <v>78</v>
      </c>
      <c r="B11" s="261">
        <v>78.156229672993902</v>
      </c>
      <c r="C11" s="212"/>
      <c r="D11" s="210"/>
      <c r="E11" s="210"/>
      <c r="F11" s="210"/>
      <c r="G11" s="210"/>
      <c r="H11" s="210"/>
      <c r="J11" s="118"/>
    </row>
    <row r="12" spans="1:10" ht="15.95" customHeight="1" x14ac:dyDescent="0.25">
      <c r="A12" s="260" t="s">
        <v>82</v>
      </c>
      <c r="B12" s="261">
        <v>85.88445745416108</v>
      </c>
      <c r="C12" s="210"/>
      <c r="D12" s="210"/>
      <c r="E12" s="210"/>
      <c r="F12" s="210"/>
      <c r="G12" s="210"/>
      <c r="H12" s="210"/>
      <c r="J12" s="118"/>
    </row>
    <row r="13" spans="1:10" ht="15.95" customHeight="1" x14ac:dyDescent="0.25">
      <c r="A13" s="260" t="s">
        <v>146</v>
      </c>
      <c r="B13" s="261">
        <v>87.011229379275022</v>
      </c>
      <c r="C13" s="210"/>
      <c r="D13" s="210"/>
      <c r="E13" s="210"/>
      <c r="F13" s="210"/>
      <c r="G13" s="210"/>
      <c r="H13" s="210"/>
      <c r="J13" s="118"/>
    </row>
    <row r="14" spans="1:10" ht="15.95" customHeight="1" x14ac:dyDescent="0.25">
      <c r="A14" s="260" t="s">
        <v>163</v>
      </c>
      <c r="B14" s="261">
        <v>89.2</v>
      </c>
      <c r="C14" s="210"/>
      <c r="D14" s="210"/>
      <c r="E14" s="210"/>
      <c r="F14" s="210"/>
      <c r="G14" s="210"/>
      <c r="H14" s="210"/>
      <c r="J14" s="118"/>
    </row>
    <row r="15" spans="1:10" ht="15.95" customHeight="1" x14ac:dyDescent="0.25">
      <c r="A15" s="287" t="s">
        <v>184</v>
      </c>
      <c r="B15" s="290">
        <f>Titulados!B10</f>
        <v>88.165320830077277</v>
      </c>
      <c r="C15" s="210"/>
      <c r="D15" s="210"/>
      <c r="E15" s="210"/>
      <c r="F15" s="210"/>
      <c r="G15" s="210"/>
      <c r="H15" s="210"/>
      <c r="J15" s="118"/>
    </row>
    <row r="16" spans="1:10" ht="17.25" customHeight="1" x14ac:dyDescent="0.25">
      <c r="A16" s="262" t="s">
        <v>258</v>
      </c>
      <c r="B16" s="299">
        <f>B15-B14</f>
        <v>-1.0346791699227254</v>
      </c>
      <c r="C16" s="210"/>
      <c r="D16" s="210"/>
      <c r="E16" s="210"/>
      <c r="F16" s="210"/>
      <c r="G16" s="210"/>
      <c r="H16" s="210"/>
    </row>
    <row r="17" spans="1:10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10" ht="42" customHeight="1" x14ac:dyDescent="0.25">
      <c r="A18" s="295" t="s">
        <v>211</v>
      </c>
      <c r="B18" s="295" t="s">
        <v>77</v>
      </c>
      <c r="C18" s="295" t="s">
        <v>78</v>
      </c>
      <c r="D18" s="295" t="s">
        <v>82</v>
      </c>
      <c r="E18" s="295" t="s">
        <v>146</v>
      </c>
      <c r="F18" s="295" t="s">
        <v>163</v>
      </c>
      <c r="G18" s="295" t="s">
        <v>184</v>
      </c>
      <c r="H18" s="295" t="s">
        <v>279</v>
      </c>
      <c r="J18" s="118"/>
    </row>
    <row r="19" spans="1:10" ht="14.1" customHeight="1" x14ac:dyDescent="0.25">
      <c r="A19" s="222" t="s">
        <v>14</v>
      </c>
      <c r="B19" s="232">
        <v>91.309385863267664</v>
      </c>
      <c r="C19" s="232">
        <v>87.889273356401389</v>
      </c>
      <c r="D19" s="232">
        <v>93.757503001200476</v>
      </c>
      <c r="E19" s="232">
        <v>95.709570957095707</v>
      </c>
      <c r="F19" s="232">
        <v>96.292372881355931</v>
      </c>
      <c r="G19" s="232">
        <f>Titulados!D17</f>
        <v>88.058151609553477</v>
      </c>
      <c r="H19" s="233">
        <f t="shared" ref="H19:H50" si="0">G19-F19</f>
        <v>-8.2342212718024541</v>
      </c>
    </row>
    <row r="20" spans="1:10" ht="14.1" customHeight="1" x14ac:dyDescent="0.25">
      <c r="A20" s="222" t="s">
        <v>15</v>
      </c>
      <c r="B20" s="232">
        <v>99.201596806387229</v>
      </c>
      <c r="C20" s="232">
        <v>87.698412698412696</v>
      </c>
      <c r="D20" s="232">
        <v>98.801498127340821</v>
      </c>
      <c r="E20" s="232">
        <v>97.948378557246855</v>
      </c>
      <c r="F20" s="232">
        <v>96.55647382920111</v>
      </c>
      <c r="G20" s="232">
        <f>Titulados!D18</f>
        <v>96.985583224115331</v>
      </c>
      <c r="H20" s="233">
        <f t="shared" si="0"/>
        <v>0.42910939491422084</v>
      </c>
    </row>
    <row r="21" spans="1:10" ht="14.1" customHeight="1" x14ac:dyDescent="0.25">
      <c r="A21" s="222" t="s">
        <v>16</v>
      </c>
      <c r="B21" s="232">
        <v>99.166666666666671</v>
      </c>
      <c r="C21" s="232">
        <v>89.09574468085107</v>
      </c>
      <c r="D21" s="232">
        <v>98.029556650246306</v>
      </c>
      <c r="E21" s="232">
        <v>99.024390243902445</v>
      </c>
      <c r="F21" s="232">
        <v>93.35180055401662</v>
      </c>
      <c r="G21" s="232">
        <f>Titulados!D19</f>
        <v>93.80952380952381</v>
      </c>
      <c r="H21" s="233">
        <f t="shared" si="0"/>
        <v>0.45772325550719017</v>
      </c>
    </row>
    <row r="22" spans="1:10" ht="14.1" customHeight="1" x14ac:dyDescent="0.25">
      <c r="A22" s="222" t="s">
        <v>17</v>
      </c>
      <c r="B22" s="232">
        <v>79.847908745247153</v>
      </c>
      <c r="C22" s="232">
        <v>90.8</v>
      </c>
      <c r="D22" s="232">
        <v>94.20289855072464</v>
      </c>
      <c r="E22" s="232">
        <v>92.579505300353361</v>
      </c>
      <c r="F22" s="232">
        <v>95.522388059701484</v>
      </c>
      <c r="G22" s="232">
        <f>Titulados!D20</f>
        <v>97.080291970802918</v>
      </c>
      <c r="H22" s="233">
        <f t="shared" si="0"/>
        <v>1.5579039111014339</v>
      </c>
    </row>
    <row r="23" spans="1:10" ht="14.1" customHeight="1" x14ac:dyDescent="0.25">
      <c r="A23" s="222" t="s">
        <v>18</v>
      </c>
      <c r="B23" s="232">
        <v>66.112956810631232</v>
      </c>
      <c r="C23" s="232">
        <v>86.857624262847509</v>
      </c>
      <c r="D23" s="232">
        <v>91.801878736122973</v>
      </c>
      <c r="E23" s="232">
        <v>93.452380952380949</v>
      </c>
      <c r="F23" s="232">
        <v>95.040650406504071</v>
      </c>
      <c r="G23" s="232">
        <f>Titulados!D21</f>
        <v>92.873563218390814</v>
      </c>
      <c r="H23" s="233">
        <f t="shared" si="0"/>
        <v>-2.167087188113257</v>
      </c>
    </row>
    <row r="24" spans="1:10" ht="14.1" customHeight="1" x14ac:dyDescent="0.25">
      <c r="A24" s="222" t="s">
        <v>19</v>
      </c>
      <c r="B24" s="232">
        <v>90.360501567398117</v>
      </c>
      <c r="C24" s="232">
        <v>89.952531645569621</v>
      </c>
      <c r="D24" s="232">
        <v>97.007481296758101</v>
      </c>
      <c r="E24" s="232">
        <v>95.517676767676761</v>
      </c>
      <c r="F24" s="232">
        <v>96.002460024600239</v>
      </c>
      <c r="G24" s="232">
        <f>Titulados!D22</f>
        <v>96.731154102735161</v>
      </c>
      <c r="H24" s="233">
        <f t="shared" si="0"/>
        <v>0.7286940781349216</v>
      </c>
    </row>
    <row r="25" spans="1:10" ht="14.1" customHeight="1" x14ac:dyDescent="0.25">
      <c r="A25" s="222" t="s">
        <v>20</v>
      </c>
      <c r="B25" s="232">
        <v>59.309895833333336</v>
      </c>
      <c r="C25" s="232">
        <v>80.465401102265758</v>
      </c>
      <c r="D25" s="232">
        <v>99.099099099099092</v>
      </c>
      <c r="E25" s="232">
        <v>98.90776699029125</v>
      </c>
      <c r="F25" s="232">
        <v>99.513085818624475</v>
      </c>
      <c r="G25" s="232">
        <f>Titulados!D23</f>
        <v>99.937264742785445</v>
      </c>
      <c r="H25" s="233">
        <f t="shared" si="0"/>
        <v>0.42417892416096947</v>
      </c>
    </row>
    <row r="26" spans="1:10" ht="14.1" customHeight="1" x14ac:dyDescent="0.25">
      <c r="A26" s="222" t="s">
        <v>21</v>
      </c>
      <c r="B26" s="232">
        <v>0</v>
      </c>
      <c r="C26" s="232">
        <v>87.9</v>
      </c>
      <c r="D26" s="232">
        <v>89.333333333333329</v>
      </c>
      <c r="E26" s="232">
        <v>92.990654205607484</v>
      </c>
      <c r="F26" s="232">
        <v>88.28451882845188</v>
      </c>
      <c r="G26" s="232">
        <f>Titulados!D24</f>
        <v>94.314381270903013</v>
      </c>
      <c r="H26" s="233">
        <f t="shared" si="0"/>
        <v>6.0298624424511331</v>
      </c>
    </row>
    <row r="27" spans="1:10" ht="14.1" customHeight="1" x14ac:dyDescent="0.25">
      <c r="A27" s="222" t="s">
        <v>22</v>
      </c>
      <c r="B27" s="232">
        <v>69.512385106714433</v>
      </c>
      <c r="C27" s="232">
        <v>79.954859641698405</v>
      </c>
      <c r="D27" s="232">
        <v>72.496328928046992</v>
      </c>
      <c r="E27" s="232">
        <v>71.729957805907176</v>
      </c>
      <c r="F27" s="232">
        <v>70.726161716640618</v>
      </c>
      <c r="G27" s="232">
        <f>Titulados!D25</f>
        <v>66.403532245116409</v>
      </c>
      <c r="H27" s="233">
        <f t="shared" si="0"/>
        <v>-4.3226294715242091</v>
      </c>
    </row>
    <row r="28" spans="1:10" ht="14.1" customHeight="1" x14ac:dyDescent="0.25">
      <c r="A28" s="222" t="s">
        <v>23</v>
      </c>
      <c r="B28" s="232">
        <v>81.865284974093271</v>
      </c>
      <c r="C28" s="232">
        <v>82.175925925925924</v>
      </c>
      <c r="D28" s="232">
        <v>89.89071038251366</v>
      </c>
      <c r="E28" s="232">
        <v>84.454756380510446</v>
      </c>
      <c r="F28" s="232">
        <v>83.574879227053145</v>
      </c>
      <c r="G28" s="232">
        <f>Titulados!D26</f>
        <v>78.40616966580977</v>
      </c>
      <c r="H28" s="233">
        <f t="shared" si="0"/>
        <v>-5.1687095612433751</v>
      </c>
    </row>
    <row r="29" spans="1:10" ht="14.1" customHeight="1" x14ac:dyDescent="0.25">
      <c r="A29" s="222" t="s">
        <v>24</v>
      </c>
      <c r="B29" s="232">
        <v>41.692650334075729</v>
      </c>
      <c r="C29" s="232">
        <v>75</v>
      </c>
      <c r="D29" s="232">
        <v>85.703155434359175</v>
      </c>
      <c r="E29" s="232">
        <v>89.776011560693647</v>
      </c>
      <c r="F29" s="232">
        <v>94.805194805194802</v>
      </c>
      <c r="G29" s="232">
        <f>Titulados!D27</f>
        <v>93.37298215802889</v>
      </c>
      <c r="H29" s="233">
        <f t="shared" si="0"/>
        <v>-1.4322126471659118</v>
      </c>
    </row>
    <row r="30" spans="1:10" ht="14.1" customHeight="1" x14ac:dyDescent="0.25">
      <c r="A30" s="222" t="s">
        <v>25</v>
      </c>
      <c r="B30" s="232">
        <v>72.815533980582529</v>
      </c>
      <c r="C30" s="232">
        <v>78.286852589641427</v>
      </c>
      <c r="D30" s="232">
        <v>76.970443349753694</v>
      </c>
      <c r="E30" s="232">
        <v>80.980980980980974</v>
      </c>
      <c r="F30" s="232">
        <v>83.200908059023831</v>
      </c>
      <c r="G30" s="232">
        <f>Titulados!D28</f>
        <v>77.389984825493173</v>
      </c>
      <c r="H30" s="233">
        <f t="shared" si="0"/>
        <v>-5.8109232335306586</v>
      </c>
    </row>
    <row r="31" spans="1:10" ht="14.1" customHeight="1" x14ac:dyDescent="0.25">
      <c r="A31" s="222" t="s">
        <v>26</v>
      </c>
      <c r="B31" s="232">
        <v>90.17094017094017</v>
      </c>
      <c r="C31" s="232">
        <v>92.755681818181827</v>
      </c>
      <c r="D31" s="232">
        <v>98.96602658788774</v>
      </c>
      <c r="E31" s="232">
        <v>98.793565683646108</v>
      </c>
      <c r="F31" s="232">
        <v>99.2</v>
      </c>
      <c r="G31" s="232">
        <f>Titulados!D29</f>
        <v>99.443671766342149</v>
      </c>
      <c r="H31" s="233">
        <f t="shared" si="0"/>
        <v>0.24367176634214616</v>
      </c>
    </row>
    <row r="32" spans="1:10" ht="14.1" customHeight="1" x14ac:dyDescent="0.25">
      <c r="A32" s="222" t="s">
        <v>27</v>
      </c>
      <c r="B32" s="232">
        <v>78.379360465116278</v>
      </c>
      <c r="C32" s="232">
        <v>88.877192982456137</v>
      </c>
      <c r="D32" s="232">
        <v>93.513144417890061</v>
      </c>
      <c r="E32" s="232">
        <v>93.362831858407077</v>
      </c>
      <c r="F32" s="232">
        <v>97.11815561959655</v>
      </c>
      <c r="G32" s="232">
        <f>Titulados!D30</f>
        <v>96.597482136781224</v>
      </c>
      <c r="H32" s="233">
        <f t="shared" si="0"/>
        <v>-0.52067348281532588</v>
      </c>
    </row>
    <row r="33" spans="1:8" ht="14.1" customHeight="1" x14ac:dyDescent="0.25">
      <c r="A33" s="222" t="s">
        <v>28</v>
      </c>
      <c r="B33" s="232">
        <v>45.396788725886566</v>
      </c>
      <c r="C33" s="232">
        <v>74.170925947937718</v>
      </c>
      <c r="D33" s="232">
        <v>75.337961271465105</v>
      </c>
      <c r="E33" s="232">
        <v>74.759535655058045</v>
      </c>
      <c r="F33" s="232">
        <v>79.675550405561992</v>
      </c>
      <c r="G33" s="232">
        <f>Titulados!D31</f>
        <v>80.138644366197184</v>
      </c>
      <c r="H33" s="233">
        <f t="shared" si="0"/>
        <v>0.46309396063519159</v>
      </c>
    </row>
    <row r="34" spans="1:8" ht="14.1" customHeight="1" x14ac:dyDescent="0.25">
      <c r="A34" s="222" t="s">
        <v>29</v>
      </c>
      <c r="B34" s="232">
        <v>74.795081967213122</v>
      </c>
      <c r="C34" s="232">
        <v>97.243491577335377</v>
      </c>
      <c r="D34" s="232">
        <v>92.5</v>
      </c>
      <c r="E34" s="232">
        <v>91.527913809990196</v>
      </c>
      <c r="F34" s="232">
        <v>92.708333333333343</v>
      </c>
      <c r="G34" s="232">
        <f>Titulados!D32</f>
        <v>91.159737417943106</v>
      </c>
      <c r="H34" s="233">
        <f t="shared" si="0"/>
        <v>-1.5485959153902371</v>
      </c>
    </row>
    <row r="35" spans="1:8" ht="14.1" customHeight="1" x14ac:dyDescent="0.25">
      <c r="A35" s="222" t="s">
        <v>30</v>
      </c>
      <c r="B35" s="232">
        <v>69.044879171461446</v>
      </c>
      <c r="C35" s="232">
        <v>80.311457174638491</v>
      </c>
      <c r="D35" s="232">
        <v>82.915173237753876</v>
      </c>
      <c r="E35" s="232">
        <v>90.35175879396985</v>
      </c>
      <c r="F35" s="232">
        <v>84.095634095634097</v>
      </c>
      <c r="G35" s="232">
        <f>Titulados!D33</f>
        <v>91.879131255901797</v>
      </c>
      <c r="H35" s="233">
        <f t="shared" si="0"/>
        <v>7.7834971602677001</v>
      </c>
    </row>
    <row r="36" spans="1:8" ht="14.1" customHeight="1" x14ac:dyDescent="0.25">
      <c r="A36" s="222" t="s">
        <v>31</v>
      </c>
      <c r="B36" s="232">
        <v>95.467422096317279</v>
      </c>
      <c r="C36" s="232">
        <v>88.410596026490069</v>
      </c>
      <c r="D36" s="232">
        <v>98.562300319488813</v>
      </c>
      <c r="E36" s="232">
        <v>95.614035087719301</v>
      </c>
      <c r="F36" s="232">
        <v>96.825396825396822</v>
      </c>
      <c r="G36" s="232">
        <f>Titulados!D34</f>
        <v>97.832369942196522</v>
      </c>
      <c r="H36" s="233">
        <f t="shared" si="0"/>
        <v>1.0069731167996991</v>
      </c>
    </row>
    <row r="37" spans="1:8" ht="14.1" customHeight="1" x14ac:dyDescent="0.25">
      <c r="A37" s="222" t="s">
        <v>32</v>
      </c>
      <c r="B37" s="232">
        <v>88.876404494382015</v>
      </c>
      <c r="C37" s="232">
        <v>88.081264108352144</v>
      </c>
      <c r="D37" s="232">
        <v>87.602459016393439</v>
      </c>
      <c r="E37" s="232">
        <v>92.703533026113675</v>
      </c>
      <c r="F37" s="232">
        <v>96.865889212827994</v>
      </c>
      <c r="G37" s="232">
        <f>Titulados!D35</f>
        <v>96.67644183773217</v>
      </c>
      <c r="H37" s="233">
        <f t="shared" si="0"/>
        <v>-0.1894473750958241</v>
      </c>
    </row>
    <row r="38" spans="1:8" ht="14.1" customHeight="1" x14ac:dyDescent="0.25">
      <c r="A38" s="222" t="s">
        <v>33</v>
      </c>
      <c r="B38" s="232">
        <v>60.609911054637863</v>
      </c>
      <c r="C38" s="232">
        <v>87.451487710219922</v>
      </c>
      <c r="D38" s="232">
        <v>80.135440180586897</v>
      </c>
      <c r="E38" s="232">
        <v>90</v>
      </c>
      <c r="F38" s="232">
        <v>84.565393988627136</v>
      </c>
      <c r="G38" s="232">
        <f>Titulados!D36</f>
        <v>77.34375</v>
      </c>
      <c r="H38" s="233">
        <f t="shared" si="0"/>
        <v>-7.221643988627136</v>
      </c>
    </row>
    <row r="39" spans="1:8" ht="14.1" customHeight="1" x14ac:dyDescent="0.25">
      <c r="A39" s="222" t="s">
        <v>34</v>
      </c>
      <c r="B39" s="232">
        <v>89.906272530641672</v>
      </c>
      <c r="C39" s="232">
        <v>83.635227982510926</v>
      </c>
      <c r="D39" s="232">
        <v>92.20779220779221</v>
      </c>
      <c r="E39" s="232">
        <v>91.755468311833994</v>
      </c>
      <c r="F39" s="232">
        <v>96.34760705289672</v>
      </c>
      <c r="G39" s="232">
        <f>Titulados!D37</f>
        <v>95.373226403454652</v>
      </c>
      <c r="H39" s="233">
        <f t="shared" si="0"/>
        <v>-0.97438064944206815</v>
      </c>
    </row>
    <row r="40" spans="1:8" ht="14.1" customHeight="1" x14ac:dyDescent="0.25">
      <c r="A40" s="222" t="s">
        <v>35</v>
      </c>
      <c r="B40" s="232">
        <v>94.48669201520913</v>
      </c>
      <c r="C40" s="232">
        <v>95.370370370370367</v>
      </c>
      <c r="D40" s="232">
        <v>91.235059760956176</v>
      </c>
      <c r="E40" s="232">
        <v>94.402985074626869</v>
      </c>
      <c r="F40" s="232">
        <v>92.87833827893175</v>
      </c>
      <c r="G40" s="232">
        <f>Titulados!D38</f>
        <v>87.128712871287135</v>
      </c>
      <c r="H40" s="233">
        <f t="shared" si="0"/>
        <v>-5.7496254076446149</v>
      </c>
    </row>
    <row r="41" spans="1:8" ht="14.1" customHeight="1" x14ac:dyDescent="0.25">
      <c r="A41" s="222" t="s">
        <v>36</v>
      </c>
      <c r="B41" s="232">
        <v>51.488334674175384</v>
      </c>
      <c r="C41" s="232">
        <v>78.985507246376812</v>
      </c>
      <c r="D41" s="232">
        <v>83.780487804878049</v>
      </c>
      <c r="E41" s="232">
        <v>89.632653061224488</v>
      </c>
      <c r="F41" s="232">
        <v>94.167206740116654</v>
      </c>
      <c r="G41" s="232">
        <f>Titulados!D39</f>
        <v>97.066392177045799</v>
      </c>
      <c r="H41" s="233">
        <f t="shared" si="0"/>
        <v>2.8991854369291445</v>
      </c>
    </row>
    <row r="42" spans="1:8" ht="14.1" customHeight="1" x14ac:dyDescent="0.25">
      <c r="A42" s="222" t="s">
        <v>37</v>
      </c>
      <c r="B42" s="232">
        <v>84.301606922126084</v>
      </c>
      <c r="C42" s="232">
        <v>85.1</v>
      </c>
      <c r="D42" s="232">
        <v>93.813131313131322</v>
      </c>
      <c r="E42" s="232">
        <v>95.334174022698619</v>
      </c>
      <c r="F42" s="232">
        <v>93.650793650793645</v>
      </c>
      <c r="G42" s="232">
        <f>Titulados!D40</f>
        <v>93.165089379600417</v>
      </c>
      <c r="H42" s="233">
        <f t="shared" si="0"/>
        <v>-0.48570427119322801</v>
      </c>
    </row>
    <row r="43" spans="1:8" ht="14.1" customHeight="1" x14ac:dyDescent="0.25">
      <c r="A43" s="222" t="s">
        <v>38</v>
      </c>
      <c r="B43" s="232">
        <v>88.645161290322577</v>
      </c>
      <c r="C43" s="232">
        <v>93.207324276432374</v>
      </c>
      <c r="D43" s="232">
        <v>95.568039950062428</v>
      </c>
      <c r="E43" s="232">
        <v>99.304068522483931</v>
      </c>
      <c r="F43" s="232">
        <v>99.756927564414198</v>
      </c>
      <c r="G43" s="232">
        <f>Titulados!D41</f>
        <v>99.52153110047847</v>
      </c>
      <c r="H43" s="233">
        <f t="shared" si="0"/>
        <v>-0.23539646393572866</v>
      </c>
    </row>
    <row r="44" spans="1:8" ht="14.1" customHeight="1" x14ac:dyDescent="0.25">
      <c r="A44" s="222" t="s">
        <v>39</v>
      </c>
      <c r="B44" s="232">
        <v>0</v>
      </c>
      <c r="C44" s="232">
        <v>87.5</v>
      </c>
      <c r="D44" s="232">
        <v>91.320960698689959</v>
      </c>
      <c r="E44" s="232">
        <v>87.669313404950955</v>
      </c>
      <c r="F44" s="232">
        <v>89.443651925820262</v>
      </c>
      <c r="G44" s="232">
        <f>Titulados!D42</f>
        <v>89.816124469589823</v>
      </c>
      <c r="H44" s="233">
        <f t="shared" si="0"/>
        <v>0.37247254376956107</v>
      </c>
    </row>
    <row r="45" spans="1:8" ht="14.1" customHeight="1" x14ac:dyDescent="0.25">
      <c r="A45" s="222" t="s">
        <v>40</v>
      </c>
      <c r="B45" s="232">
        <v>0</v>
      </c>
      <c r="C45" s="232">
        <v>92.710280373831779</v>
      </c>
      <c r="D45" s="232">
        <v>97</v>
      </c>
      <c r="E45" s="232">
        <v>98.25811559778306</v>
      </c>
      <c r="F45" s="232">
        <v>97.563098346388159</v>
      </c>
      <c r="G45" s="232">
        <f>Titulados!D43</f>
        <v>99.351851851851848</v>
      </c>
      <c r="H45" s="233">
        <f t="shared" si="0"/>
        <v>1.7887535054636885</v>
      </c>
    </row>
    <row r="46" spans="1:8" ht="14.1" customHeight="1" x14ac:dyDescent="0.25">
      <c r="A46" s="222" t="s">
        <v>41</v>
      </c>
      <c r="B46" s="232">
        <v>65.027322404371574</v>
      </c>
      <c r="C46" s="232">
        <v>70.302137067059689</v>
      </c>
      <c r="D46" s="232">
        <v>83.567774936061383</v>
      </c>
      <c r="E46" s="232">
        <v>86.290322580645167</v>
      </c>
      <c r="F46" s="232">
        <v>98.168288494562105</v>
      </c>
      <c r="G46" s="232">
        <f>Titulados!D44</f>
        <v>96.532746285085295</v>
      </c>
      <c r="H46" s="233">
        <f t="shared" si="0"/>
        <v>-1.6355422094768102</v>
      </c>
    </row>
    <row r="47" spans="1:8" ht="14.1" customHeight="1" x14ac:dyDescent="0.25">
      <c r="A47" s="222" t="s">
        <v>42</v>
      </c>
      <c r="B47" s="232">
        <v>83.033932135728534</v>
      </c>
      <c r="C47" s="232">
        <v>88.872180451127818</v>
      </c>
      <c r="D47" s="232">
        <v>98.242530755711783</v>
      </c>
      <c r="E47" s="232">
        <v>99.447513812154696</v>
      </c>
      <c r="F47" s="232">
        <v>99.301919720767884</v>
      </c>
      <c r="G47" s="232">
        <f>Titulados!D45</f>
        <v>96.147110332749563</v>
      </c>
      <c r="H47" s="233">
        <f t="shared" si="0"/>
        <v>-3.1548093880183217</v>
      </c>
    </row>
    <row r="48" spans="1:8" ht="14.1" customHeight="1" x14ac:dyDescent="0.25">
      <c r="A48" s="222" t="s">
        <v>43</v>
      </c>
      <c r="B48" s="232">
        <v>86.913086913086914</v>
      </c>
      <c r="C48" s="232">
        <v>95.686274509803923</v>
      </c>
      <c r="D48" s="232">
        <v>87.610976594027449</v>
      </c>
      <c r="E48" s="232">
        <v>94.935622317596568</v>
      </c>
      <c r="F48" s="232">
        <v>95.03668536901165</v>
      </c>
      <c r="G48" s="232">
        <f>Titulados!D46</f>
        <v>95.206766917293223</v>
      </c>
      <c r="H48" s="233">
        <f t="shared" si="0"/>
        <v>0.17008154828157274</v>
      </c>
    </row>
    <row r="49" spans="1:8" ht="14.1" customHeight="1" x14ac:dyDescent="0.25">
      <c r="A49" s="222" t="s">
        <v>44</v>
      </c>
      <c r="B49" s="232">
        <v>85.411471321695771</v>
      </c>
      <c r="C49" s="232">
        <v>79.349593495934954</v>
      </c>
      <c r="D49" s="232">
        <v>89.274924471299087</v>
      </c>
      <c r="E49" s="232">
        <v>89.272943980929682</v>
      </c>
      <c r="F49" s="232">
        <v>88.404133180252586</v>
      </c>
      <c r="G49" s="232">
        <f>Titulados!D47</f>
        <v>94.186046511627907</v>
      </c>
      <c r="H49" s="233">
        <f t="shared" si="0"/>
        <v>5.7819133313753213</v>
      </c>
    </row>
    <row r="50" spans="1:8" ht="14.1" customHeight="1" x14ac:dyDescent="0.25">
      <c r="A50" s="222" t="s">
        <v>45</v>
      </c>
      <c r="B50" s="232">
        <v>94.527363184079604</v>
      </c>
      <c r="C50" s="232">
        <v>100</v>
      </c>
      <c r="D50" s="232">
        <v>85.964912280701753</v>
      </c>
      <c r="E50" s="232">
        <v>92.523364485981304</v>
      </c>
      <c r="F50" s="232">
        <v>93.925233644859816</v>
      </c>
      <c r="G50" s="232">
        <f>Titulados!D48</f>
        <v>93.75</v>
      </c>
      <c r="H50" s="233">
        <f t="shared" si="0"/>
        <v>-0.17523364485981574</v>
      </c>
    </row>
    <row r="51" spans="1:8" ht="15.75" x14ac:dyDescent="0.25">
      <c r="A51" s="210"/>
      <c r="B51" s="210"/>
      <c r="C51" s="210"/>
      <c r="D51" s="210"/>
      <c r="E51" s="210"/>
      <c r="F51" s="210"/>
      <c r="G51" s="210"/>
      <c r="H51" s="210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</sheetData>
  <dataConsolidate/>
  <mergeCells count="1">
    <mergeCell ref="A7:H7"/>
  </mergeCells>
  <conditionalFormatting sqref="H19:H4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196"/>
  <sheetViews>
    <sheetView zoomScaleNormal="100" zoomScaleSheetLayoutView="100" workbookViewId="0">
      <selection activeCell="D17" sqref="D17"/>
    </sheetView>
  </sheetViews>
  <sheetFormatPr baseColWidth="10" defaultRowHeight="14.25" x14ac:dyDescent="0.2"/>
  <cols>
    <col min="1" max="1" width="20.85546875" style="69" customWidth="1"/>
    <col min="2" max="2" width="23.5703125" style="69" customWidth="1"/>
    <col min="3" max="4" width="23.5703125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54"/>
      <c r="B4" s="454"/>
      <c r="C4" s="454"/>
      <c r="D4" s="454"/>
    </row>
    <row r="5" spans="1:4" x14ac:dyDescent="0.2">
      <c r="A5" s="7"/>
      <c r="B5" s="7"/>
      <c r="C5" s="7"/>
      <c r="D5" s="7"/>
    </row>
    <row r="6" spans="1:4" ht="17.25" customHeight="1" x14ac:dyDescent="0.2">
      <c r="A6" s="455" t="s">
        <v>51</v>
      </c>
      <c r="B6" s="455"/>
      <c r="C6" s="455"/>
      <c r="D6" s="455"/>
    </row>
    <row r="7" spans="1:4" ht="15" x14ac:dyDescent="0.2">
      <c r="A7" s="47"/>
      <c r="B7" s="47"/>
      <c r="C7" s="47"/>
      <c r="D7" s="49"/>
    </row>
    <row r="8" spans="1:4" s="16" customFormat="1" ht="21.75" customHeight="1" x14ac:dyDescent="0.2">
      <c r="A8" s="55"/>
      <c r="B8" s="55"/>
      <c r="C8" s="13" t="s">
        <v>157</v>
      </c>
      <c r="D8" s="71"/>
    </row>
    <row r="9" spans="1:4" s="16" customFormat="1" ht="24" customHeight="1" x14ac:dyDescent="0.2">
      <c r="A9" s="55"/>
      <c r="B9" s="55"/>
      <c r="C9" s="13" t="s">
        <v>160</v>
      </c>
      <c r="D9" s="71">
        <f>D16</f>
        <v>88.165320830077277</v>
      </c>
    </row>
    <row r="10" spans="1:4" s="16" customFormat="1" ht="27.75" customHeight="1" x14ac:dyDescent="0.2">
      <c r="A10" s="13" t="s">
        <v>159</v>
      </c>
      <c r="B10" s="103">
        <f>D16</f>
        <v>88.165320830077277</v>
      </c>
      <c r="C10" s="13" t="s">
        <v>4</v>
      </c>
      <c r="D10" s="71">
        <f>D9-D8</f>
        <v>88.165320830077277</v>
      </c>
    </row>
    <row r="11" spans="1:4" s="16" customFormat="1" ht="15" customHeight="1" x14ac:dyDescent="0.2">
      <c r="A11" s="55"/>
      <c r="B11" s="55"/>
      <c r="C11" s="48"/>
      <c r="D11" s="48"/>
    </row>
    <row r="12" spans="1:4" s="16" customFormat="1" ht="11.25" x14ac:dyDescent="0.2">
      <c r="A12" s="469" t="s">
        <v>5</v>
      </c>
      <c r="B12" s="471" t="s">
        <v>70</v>
      </c>
      <c r="C12" s="469" t="s">
        <v>7</v>
      </c>
      <c r="D12" s="74" t="s">
        <v>9</v>
      </c>
    </row>
    <row r="13" spans="1:4" s="16" customFormat="1" ht="11.25" x14ac:dyDescent="0.2">
      <c r="A13" s="470"/>
      <c r="B13" s="473"/>
      <c r="C13" s="470"/>
      <c r="D13" s="18" t="s">
        <v>9</v>
      </c>
    </row>
    <row r="14" spans="1:4" s="16" customFormat="1" ht="10.5" customHeight="1" x14ac:dyDescent="0.2">
      <c r="A14" s="55"/>
      <c r="B14" s="55"/>
      <c r="C14" s="48"/>
      <c r="D14" s="48"/>
    </row>
    <row r="15" spans="1:4" s="16" customFormat="1" ht="34.5" customHeight="1" x14ac:dyDescent="0.2">
      <c r="A15" s="13" t="s">
        <v>11</v>
      </c>
      <c r="B15" s="39" t="s">
        <v>228</v>
      </c>
      <c r="C15" s="39" t="s">
        <v>229</v>
      </c>
      <c r="D15" s="13" t="s">
        <v>71</v>
      </c>
    </row>
    <row r="16" spans="1:4" s="16" customFormat="1" ht="15.75" customHeight="1" x14ac:dyDescent="0.2">
      <c r="A16" s="22" t="s">
        <v>13</v>
      </c>
      <c r="B16" s="104">
        <f>SUM(B17:B48)</f>
        <v>57585</v>
      </c>
      <c r="C16" s="104">
        <f>SUM(C17:C48)</f>
        <v>50770</v>
      </c>
      <c r="D16" s="105">
        <f>IF(C16=0,0,(C16/B16*100))</f>
        <v>88.165320830077277</v>
      </c>
    </row>
    <row r="17" spans="1:4" s="16" customFormat="1" ht="13.5" customHeight="1" x14ac:dyDescent="0.2">
      <c r="A17" s="106" t="s">
        <v>14</v>
      </c>
      <c r="B17" s="107">
        <v>963</v>
      </c>
      <c r="C17" s="26">
        <v>848</v>
      </c>
      <c r="D17" s="105">
        <f t="shared" ref="D17:D48" si="0">IF(C17=0,0,(C17/B17*100))</f>
        <v>88.058151609553477</v>
      </c>
    </row>
    <row r="18" spans="1:4" s="16" customFormat="1" ht="13.5" customHeight="1" x14ac:dyDescent="0.2">
      <c r="A18" s="106" t="s">
        <v>15</v>
      </c>
      <c r="B18" s="107">
        <v>1526</v>
      </c>
      <c r="C18" s="26">
        <v>1480</v>
      </c>
      <c r="D18" s="105">
        <f t="shared" si="0"/>
        <v>96.985583224115331</v>
      </c>
    </row>
    <row r="19" spans="1:4" s="16" customFormat="1" ht="13.5" customHeight="1" x14ac:dyDescent="0.2">
      <c r="A19" s="106" t="s">
        <v>16</v>
      </c>
      <c r="B19" s="107">
        <v>420</v>
      </c>
      <c r="C19" s="26">
        <v>394</v>
      </c>
      <c r="D19" s="105">
        <f t="shared" si="0"/>
        <v>93.80952380952381</v>
      </c>
    </row>
    <row r="20" spans="1:4" s="16" customFormat="1" ht="13.5" customHeight="1" x14ac:dyDescent="0.2">
      <c r="A20" s="106" t="s">
        <v>17</v>
      </c>
      <c r="B20" s="107">
        <v>274</v>
      </c>
      <c r="C20" s="26">
        <v>266</v>
      </c>
      <c r="D20" s="105">
        <f t="shared" si="0"/>
        <v>97.080291970802918</v>
      </c>
    </row>
    <row r="21" spans="1:4" s="16" customFormat="1" ht="13.5" customHeight="1" x14ac:dyDescent="0.2">
      <c r="A21" s="106" t="s">
        <v>18</v>
      </c>
      <c r="B21" s="107">
        <v>1305</v>
      </c>
      <c r="C21" s="26">
        <v>1212</v>
      </c>
      <c r="D21" s="105">
        <f t="shared" si="0"/>
        <v>92.873563218390814</v>
      </c>
    </row>
    <row r="22" spans="1:4" s="16" customFormat="1" ht="13.5" customHeight="1" x14ac:dyDescent="0.2">
      <c r="A22" s="106" t="s">
        <v>19</v>
      </c>
      <c r="B22" s="107">
        <v>1499</v>
      </c>
      <c r="C22" s="26">
        <v>1450</v>
      </c>
      <c r="D22" s="105">
        <f t="shared" si="0"/>
        <v>96.731154102735161</v>
      </c>
    </row>
    <row r="23" spans="1:4" s="16" customFormat="1" ht="13.5" customHeight="1" x14ac:dyDescent="0.2">
      <c r="A23" s="106" t="s">
        <v>20</v>
      </c>
      <c r="B23" s="107">
        <v>1594</v>
      </c>
      <c r="C23" s="26">
        <v>1593</v>
      </c>
      <c r="D23" s="105">
        <f t="shared" si="0"/>
        <v>99.937264742785445</v>
      </c>
    </row>
    <row r="24" spans="1:4" s="16" customFormat="1" ht="13.5" customHeight="1" x14ac:dyDescent="0.2">
      <c r="A24" s="106" t="s">
        <v>21</v>
      </c>
      <c r="B24" s="107">
        <v>299</v>
      </c>
      <c r="C24" s="26">
        <v>282</v>
      </c>
      <c r="D24" s="105">
        <f t="shared" si="0"/>
        <v>94.314381270903013</v>
      </c>
    </row>
    <row r="25" spans="1:4" s="16" customFormat="1" ht="13.5" customHeight="1" x14ac:dyDescent="0.2">
      <c r="A25" s="106" t="s">
        <v>22</v>
      </c>
      <c r="B25" s="107">
        <v>7474</v>
      </c>
      <c r="C25" s="26">
        <v>4963</v>
      </c>
      <c r="D25" s="105">
        <f t="shared" si="0"/>
        <v>66.403532245116409</v>
      </c>
    </row>
    <row r="26" spans="1:4" s="16" customFormat="1" ht="13.5" customHeight="1" x14ac:dyDescent="0.2">
      <c r="A26" s="106" t="s">
        <v>23</v>
      </c>
      <c r="B26" s="107">
        <v>389</v>
      </c>
      <c r="C26" s="26">
        <v>305</v>
      </c>
      <c r="D26" s="105">
        <f t="shared" si="0"/>
        <v>78.40616966580977</v>
      </c>
    </row>
    <row r="27" spans="1:4" s="16" customFormat="1" ht="13.5" customHeight="1" x14ac:dyDescent="0.2">
      <c r="A27" s="106" t="s">
        <v>24</v>
      </c>
      <c r="B27" s="107">
        <v>3531</v>
      </c>
      <c r="C27" s="26">
        <v>3297</v>
      </c>
      <c r="D27" s="105">
        <f t="shared" si="0"/>
        <v>93.37298215802889</v>
      </c>
    </row>
    <row r="28" spans="1:4" s="16" customFormat="1" ht="13.5" customHeight="1" x14ac:dyDescent="0.2">
      <c r="A28" s="106" t="s">
        <v>25</v>
      </c>
      <c r="B28" s="107">
        <v>1318</v>
      </c>
      <c r="C28" s="26">
        <v>1020</v>
      </c>
      <c r="D28" s="105">
        <f t="shared" si="0"/>
        <v>77.389984825493173</v>
      </c>
    </row>
    <row r="29" spans="1:4" s="16" customFormat="1" ht="13.5" customHeight="1" x14ac:dyDescent="0.2">
      <c r="A29" s="106" t="s">
        <v>26</v>
      </c>
      <c r="B29" s="107">
        <v>719</v>
      </c>
      <c r="C29" s="26">
        <v>715</v>
      </c>
      <c r="D29" s="105">
        <f t="shared" si="0"/>
        <v>99.443671766342149</v>
      </c>
    </row>
    <row r="30" spans="1:4" s="16" customFormat="1" ht="13.5" customHeight="1" x14ac:dyDescent="0.2">
      <c r="A30" s="106" t="s">
        <v>27</v>
      </c>
      <c r="B30" s="107">
        <v>2939</v>
      </c>
      <c r="C30" s="26">
        <v>2839</v>
      </c>
      <c r="D30" s="105">
        <f t="shared" si="0"/>
        <v>96.597482136781224</v>
      </c>
    </row>
    <row r="31" spans="1:4" s="16" customFormat="1" ht="13.5" customHeight="1" x14ac:dyDescent="0.2">
      <c r="A31" s="106" t="s">
        <v>28</v>
      </c>
      <c r="B31" s="107">
        <v>9088</v>
      </c>
      <c r="C31" s="26">
        <v>7283</v>
      </c>
      <c r="D31" s="105">
        <f t="shared" si="0"/>
        <v>80.138644366197184</v>
      </c>
    </row>
    <row r="32" spans="1:4" s="16" customFormat="1" ht="13.5" customHeight="1" x14ac:dyDescent="0.2">
      <c r="A32" s="106" t="s">
        <v>29</v>
      </c>
      <c r="B32" s="107">
        <v>2285</v>
      </c>
      <c r="C32" s="26">
        <v>2083</v>
      </c>
      <c r="D32" s="105">
        <f t="shared" si="0"/>
        <v>91.159737417943106</v>
      </c>
    </row>
    <row r="33" spans="1:4" s="16" customFormat="1" ht="13.5" customHeight="1" x14ac:dyDescent="0.2">
      <c r="A33" s="106" t="s">
        <v>30</v>
      </c>
      <c r="B33" s="107">
        <v>1059</v>
      </c>
      <c r="C33" s="26">
        <v>973</v>
      </c>
      <c r="D33" s="105">
        <f t="shared" si="0"/>
        <v>91.879131255901797</v>
      </c>
    </row>
    <row r="34" spans="1:4" s="16" customFormat="1" ht="13.5" customHeight="1" x14ac:dyDescent="0.2">
      <c r="A34" s="106" t="s">
        <v>31</v>
      </c>
      <c r="B34" s="107">
        <v>692</v>
      </c>
      <c r="C34" s="26">
        <v>677</v>
      </c>
      <c r="D34" s="105">
        <f t="shared" si="0"/>
        <v>97.832369942196522</v>
      </c>
    </row>
    <row r="35" spans="1:4" s="16" customFormat="1" ht="13.5" customHeight="1" x14ac:dyDescent="0.2">
      <c r="A35" s="106" t="s">
        <v>32</v>
      </c>
      <c r="B35" s="107">
        <v>3069</v>
      </c>
      <c r="C35" s="26">
        <v>2967</v>
      </c>
      <c r="D35" s="105">
        <f t="shared" si="0"/>
        <v>96.67644183773217</v>
      </c>
    </row>
    <row r="36" spans="1:4" s="16" customFormat="1" ht="13.5" customHeight="1" x14ac:dyDescent="0.2">
      <c r="A36" s="106" t="s">
        <v>33</v>
      </c>
      <c r="B36" s="107">
        <v>1152</v>
      </c>
      <c r="C36" s="26">
        <v>891</v>
      </c>
      <c r="D36" s="105">
        <f t="shared" si="0"/>
        <v>77.34375</v>
      </c>
    </row>
    <row r="37" spans="1:4" s="16" customFormat="1" ht="13.5" customHeight="1" x14ac:dyDescent="0.2">
      <c r="A37" s="106" t="s">
        <v>34</v>
      </c>
      <c r="B37" s="107">
        <v>1621</v>
      </c>
      <c r="C37" s="26">
        <v>1546</v>
      </c>
      <c r="D37" s="105">
        <f t="shared" si="0"/>
        <v>95.373226403454652</v>
      </c>
    </row>
    <row r="38" spans="1:4" s="16" customFormat="1" ht="13.5" customHeight="1" x14ac:dyDescent="0.2">
      <c r="A38" s="106" t="s">
        <v>35</v>
      </c>
      <c r="B38" s="107">
        <v>606</v>
      </c>
      <c r="C38" s="26">
        <v>528</v>
      </c>
      <c r="D38" s="105">
        <f t="shared" si="0"/>
        <v>87.128712871287135</v>
      </c>
    </row>
    <row r="39" spans="1:4" s="16" customFormat="1" ht="13.5" customHeight="1" x14ac:dyDescent="0.2">
      <c r="A39" s="106" t="s">
        <v>36</v>
      </c>
      <c r="B39" s="107">
        <v>1943</v>
      </c>
      <c r="C39" s="26">
        <v>1886</v>
      </c>
      <c r="D39" s="105">
        <f t="shared" si="0"/>
        <v>97.066392177045799</v>
      </c>
    </row>
    <row r="40" spans="1:4" s="16" customFormat="1" ht="13.5" customHeight="1" x14ac:dyDescent="0.2">
      <c r="A40" s="106" t="s">
        <v>37</v>
      </c>
      <c r="B40" s="107">
        <v>951</v>
      </c>
      <c r="C40" s="26">
        <v>886</v>
      </c>
      <c r="D40" s="105">
        <f t="shared" si="0"/>
        <v>93.165089379600417</v>
      </c>
    </row>
    <row r="41" spans="1:4" s="16" customFormat="1" ht="13.5" customHeight="1" x14ac:dyDescent="0.2">
      <c r="A41" s="106" t="s">
        <v>38</v>
      </c>
      <c r="B41" s="107">
        <v>2090</v>
      </c>
      <c r="C41" s="26">
        <v>2080</v>
      </c>
      <c r="D41" s="105">
        <f t="shared" si="0"/>
        <v>99.52153110047847</v>
      </c>
    </row>
    <row r="42" spans="1:4" s="16" customFormat="1" ht="13.5" customHeight="1" x14ac:dyDescent="0.2">
      <c r="A42" s="106" t="s">
        <v>39</v>
      </c>
      <c r="B42" s="107">
        <v>2121</v>
      </c>
      <c r="C42" s="26">
        <v>1905</v>
      </c>
      <c r="D42" s="105">
        <f t="shared" si="0"/>
        <v>89.816124469589823</v>
      </c>
    </row>
    <row r="43" spans="1:4" s="16" customFormat="1" ht="13.5" customHeight="1" x14ac:dyDescent="0.2">
      <c r="A43" s="106" t="s">
        <v>40</v>
      </c>
      <c r="B43" s="107">
        <v>1080</v>
      </c>
      <c r="C43" s="26">
        <v>1073</v>
      </c>
      <c r="D43" s="105">
        <f t="shared" si="0"/>
        <v>99.351851851851848</v>
      </c>
    </row>
    <row r="44" spans="1:4" s="16" customFormat="1" ht="13.5" customHeight="1" x14ac:dyDescent="0.2">
      <c r="A44" s="106" t="s">
        <v>41</v>
      </c>
      <c r="B44" s="107">
        <v>1817</v>
      </c>
      <c r="C44" s="26">
        <v>1754</v>
      </c>
      <c r="D44" s="105">
        <f t="shared" si="0"/>
        <v>96.532746285085295</v>
      </c>
    </row>
    <row r="45" spans="1:4" s="16" customFormat="1" ht="13.5" customHeight="1" x14ac:dyDescent="0.2">
      <c r="A45" s="106" t="s">
        <v>42</v>
      </c>
      <c r="B45" s="107">
        <v>571</v>
      </c>
      <c r="C45" s="26">
        <v>549</v>
      </c>
      <c r="D45" s="105">
        <f t="shared" si="0"/>
        <v>96.147110332749563</v>
      </c>
    </row>
    <row r="46" spans="1:4" s="16" customFormat="1" ht="13.5" customHeight="1" x14ac:dyDescent="0.2">
      <c r="A46" s="106" t="s">
        <v>43</v>
      </c>
      <c r="B46" s="107">
        <v>2128</v>
      </c>
      <c r="C46" s="26">
        <v>2026</v>
      </c>
      <c r="D46" s="105">
        <f t="shared" si="0"/>
        <v>95.206766917293223</v>
      </c>
    </row>
    <row r="47" spans="1:4" s="16" customFormat="1" ht="13.5" customHeight="1" x14ac:dyDescent="0.2">
      <c r="A47" s="106" t="s">
        <v>44</v>
      </c>
      <c r="B47" s="107">
        <v>774</v>
      </c>
      <c r="C47" s="26">
        <v>729</v>
      </c>
      <c r="D47" s="105">
        <f t="shared" si="0"/>
        <v>94.186046511627907</v>
      </c>
    </row>
    <row r="48" spans="1:4" s="16" customFormat="1" ht="13.5" customHeight="1" x14ac:dyDescent="0.2">
      <c r="A48" s="106" t="s">
        <v>45</v>
      </c>
      <c r="B48" s="107">
        <v>288</v>
      </c>
      <c r="C48" s="26">
        <v>270</v>
      </c>
      <c r="D48" s="105">
        <f t="shared" si="0"/>
        <v>93.75</v>
      </c>
    </row>
    <row r="49" spans="1:4" s="16" customFormat="1" ht="11.25" x14ac:dyDescent="0.2">
      <c r="A49" s="67"/>
      <c r="B49" s="108"/>
      <c r="C49" s="75"/>
      <c r="D49" s="48"/>
    </row>
    <row r="50" spans="1:4" s="16" customFormat="1" ht="11.25" x14ac:dyDescent="0.2">
      <c r="A50" s="68" t="s">
        <v>46</v>
      </c>
      <c r="B50" s="55"/>
      <c r="D50" s="48"/>
    </row>
    <row r="51" spans="1:4" s="16" customFormat="1" ht="11.25" x14ac:dyDescent="0.2">
      <c r="A51" s="491" t="s">
        <v>152</v>
      </c>
      <c r="B51" s="467"/>
      <c r="C51" s="467"/>
      <c r="D51" s="492"/>
    </row>
    <row r="52" spans="1:4" s="16" customFormat="1" ht="11.25" x14ac:dyDescent="0.2">
      <c r="A52" s="493"/>
      <c r="B52" s="468"/>
      <c r="C52" s="468"/>
      <c r="D52" s="494"/>
    </row>
    <row r="53" spans="1:4" s="16" customFormat="1" ht="11.25" x14ac:dyDescent="0.2">
      <c r="A53" s="493"/>
      <c r="B53" s="468"/>
      <c r="C53" s="468"/>
      <c r="D53" s="494"/>
    </row>
    <row r="54" spans="1:4" s="16" customFormat="1" ht="11.25" x14ac:dyDescent="0.2">
      <c r="A54" s="9"/>
      <c r="B54" s="9"/>
    </row>
    <row r="55" spans="1:4" s="16" customFormat="1" ht="11.25" x14ac:dyDescent="0.2">
      <c r="A55" s="9"/>
      <c r="B55" s="9"/>
    </row>
    <row r="56" spans="1:4" s="16" customFormat="1" ht="11.25" x14ac:dyDescent="0.2">
      <c r="A56" s="9"/>
      <c r="B56" s="9"/>
    </row>
    <row r="57" spans="1:4" s="16" customFormat="1" ht="11.25" x14ac:dyDescent="0.2">
      <c r="A57" s="9"/>
      <c r="B57" s="9"/>
    </row>
    <row r="58" spans="1:4" s="16" customFormat="1" ht="11.25" x14ac:dyDescent="0.2">
      <c r="A58" s="9"/>
      <c r="B58" s="9"/>
    </row>
    <row r="59" spans="1:4" s="16" customFormat="1" ht="11.25" x14ac:dyDescent="0.2">
      <c r="A59" s="9"/>
      <c r="B59" s="9"/>
    </row>
    <row r="60" spans="1:4" s="16" customFormat="1" ht="11.25" x14ac:dyDescent="0.2">
      <c r="A60" s="9"/>
      <c r="B60" s="9"/>
    </row>
    <row r="61" spans="1:4" s="16" customFormat="1" ht="11.25" x14ac:dyDescent="0.2">
      <c r="A61" s="9"/>
      <c r="B61" s="9"/>
    </row>
    <row r="62" spans="1:4" s="16" customFormat="1" ht="11.25" x14ac:dyDescent="0.2">
      <c r="A62" s="9"/>
      <c r="B62" s="9"/>
    </row>
    <row r="63" spans="1:4" s="16" customFormat="1" ht="11.25" x14ac:dyDescent="0.2">
      <c r="A63" s="9"/>
      <c r="B63" s="9"/>
    </row>
    <row r="64" spans="1:4" s="16" customFormat="1" ht="11.25" x14ac:dyDescent="0.2">
      <c r="A64" s="9"/>
      <c r="B64" s="9"/>
    </row>
    <row r="65" spans="1:2" s="16" customFormat="1" ht="11.25" x14ac:dyDescent="0.2">
      <c r="A65" s="9"/>
      <c r="B65" s="9"/>
    </row>
    <row r="66" spans="1:2" s="16" customFormat="1" ht="11.25" x14ac:dyDescent="0.2">
      <c r="A66" s="9"/>
      <c r="B66" s="9"/>
    </row>
    <row r="67" spans="1:2" s="16" customFormat="1" ht="11.25" x14ac:dyDescent="0.2">
      <c r="A67" s="9"/>
      <c r="B67" s="9"/>
    </row>
    <row r="68" spans="1:2" s="16" customFormat="1" ht="11.25" x14ac:dyDescent="0.2">
      <c r="A68" s="9"/>
      <c r="B68" s="9"/>
    </row>
    <row r="69" spans="1:2" s="16" customFormat="1" ht="11.25" x14ac:dyDescent="0.2">
      <c r="A69" s="9"/>
      <c r="B69" s="9"/>
    </row>
    <row r="70" spans="1:2" s="16" customFormat="1" ht="11.25" x14ac:dyDescent="0.2">
      <c r="A70" s="9"/>
      <c r="B70" s="9"/>
    </row>
    <row r="71" spans="1:2" s="16" customFormat="1" ht="11.25" x14ac:dyDescent="0.2">
      <c r="A71" s="9"/>
      <c r="B71" s="9"/>
    </row>
    <row r="72" spans="1:2" s="16" customFormat="1" ht="11.25" x14ac:dyDescent="0.2">
      <c r="A72" s="9"/>
      <c r="B72" s="9"/>
    </row>
    <row r="73" spans="1:2" s="16" customFormat="1" ht="11.25" x14ac:dyDescent="0.2">
      <c r="A73" s="9"/>
      <c r="B73" s="9"/>
    </row>
    <row r="74" spans="1:2" s="16" customFormat="1" ht="11.25" x14ac:dyDescent="0.2">
      <c r="A74" s="9"/>
      <c r="B74" s="9"/>
    </row>
    <row r="75" spans="1:2" s="16" customFormat="1" ht="11.25" x14ac:dyDescent="0.2">
      <c r="A75" s="9"/>
      <c r="B75" s="9"/>
    </row>
    <row r="76" spans="1:2" s="16" customFormat="1" ht="11.25" x14ac:dyDescent="0.2">
      <c r="A76" s="9"/>
      <c r="B76" s="9"/>
    </row>
    <row r="77" spans="1:2" s="16" customFormat="1" ht="11.25" x14ac:dyDescent="0.2">
      <c r="A77" s="9"/>
      <c r="B77" s="9"/>
    </row>
    <row r="78" spans="1:2" s="16" customFormat="1" ht="11.25" x14ac:dyDescent="0.2">
      <c r="A78" s="9"/>
      <c r="B78" s="9"/>
    </row>
    <row r="79" spans="1:2" s="16" customFormat="1" ht="11.25" x14ac:dyDescent="0.2">
      <c r="A79" s="9"/>
      <c r="B79" s="9"/>
    </row>
    <row r="80" spans="1:2" s="16" customFormat="1" ht="11.25" x14ac:dyDescent="0.2">
      <c r="A80" s="9"/>
      <c r="B80" s="9"/>
    </row>
    <row r="81" spans="1:2" s="16" customFormat="1" ht="11.25" x14ac:dyDescent="0.2">
      <c r="A81" s="9"/>
      <c r="B81" s="9"/>
    </row>
    <row r="82" spans="1:2" s="16" customFormat="1" ht="11.25" x14ac:dyDescent="0.2">
      <c r="A82" s="9"/>
      <c r="B82" s="9"/>
    </row>
    <row r="83" spans="1:2" s="16" customFormat="1" ht="11.25" x14ac:dyDescent="0.2">
      <c r="A83" s="9"/>
      <c r="B83" s="9"/>
    </row>
    <row r="84" spans="1:2" s="16" customFormat="1" ht="11.25" x14ac:dyDescent="0.2">
      <c r="A84" s="9"/>
      <c r="B84" s="9"/>
    </row>
    <row r="85" spans="1:2" s="16" customFormat="1" ht="11.25" x14ac:dyDescent="0.2">
      <c r="A85" s="9"/>
      <c r="B85" s="9"/>
    </row>
    <row r="86" spans="1:2" s="16" customFormat="1" ht="11.25" x14ac:dyDescent="0.2">
      <c r="A86" s="9"/>
      <c r="B86" s="9"/>
    </row>
    <row r="87" spans="1:2" s="16" customFormat="1" ht="11.25" x14ac:dyDescent="0.2">
      <c r="A87" s="9"/>
      <c r="B87" s="9"/>
    </row>
    <row r="88" spans="1:2" s="16" customFormat="1" ht="11.25" x14ac:dyDescent="0.2">
      <c r="A88" s="9"/>
      <c r="B88" s="9"/>
    </row>
    <row r="89" spans="1:2" s="16" customFormat="1" ht="11.25" x14ac:dyDescent="0.2">
      <c r="A89" s="9"/>
      <c r="B89" s="9"/>
    </row>
    <row r="90" spans="1:2" s="16" customFormat="1" ht="11.25" x14ac:dyDescent="0.2">
      <c r="A90" s="9"/>
      <c r="B90" s="9"/>
    </row>
    <row r="91" spans="1:2" s="16" customFormat="1" ht="11.25" x14ac:dyDescent="0.2">
      <c r="A91" s="9"/>
      <c r="B91" s="9"/>
    </row>
    <row r="92" spans="1:2" s="16" customFormat="1" ht="11.25" x14ac:dyDescent="0.2">
      <c r="A92" s="9"/>
      <c r="B92" s="9"/>
    </row>
    <row r="93" spans="1:2" s="16" customFormat="1" ht="11.25" x14ac:dyDescent="0.2">
      <c r="A93" s="9"/>
      <c r="B93" s="9"/>
    </row>
    <row r="94" spans="1:2" s="16" customFormat="1" ht="11.25" x14ac:dyDescent="0.2">
      <c r="A94" s="9"/>
      <c r="B94" s="9"/>
    </row>
    <row r="95" spans="1:2" s="16" customFormat="1" ht="11.25" x14ac:dyDescent="0.2">
      <c r="A95" s="9"/>
      <c r="B95" s="9"/>
    </row>
    <row r="96" spans="1:2" s="16" customFormat="1" ht="11.25" x14ac:dyDescent="0.2">
      <c r="A96" s="9"/>
      <c r="B96" s="9"/>
    </row>
    <row r="97" spans="1:2" s="16" customFormat="1" ht="11.25" x14ac:dyDescent="0.2">
      <c r="A97" s="9"/>
      <c r="B97" s="9"/>
    </row>
    <row r="98" spans="1:2" s="16" customFormat="1" ht="11.25" x14ac:dyDescent="0.2">
      <c r="A98" s="9"/>
      <c r="B98" s="9"/>
    </row>
    <row r="99" spans="1:2" s="16" customFormat="1" ht="11.25" x14ac:dyDescent="0.2">
      <c r="A99" s="9"/>
      <c r="B99" s="9"/>
    </row>
    <row r="100" spans="1:2" s="16" customFormat="1" ht="11.25" x14ac:dyDescent="0.2">
      <c r="A100" s="9"/>
      <c r="B100" s="9"/>
    </row>
    <row r="101" spans="1:2" s="16" customFormat="1" ht="11.25" x14ac:dyDescent="0.2">
      <c r="A101" s="9"/>
      <c r="B101" s="9"/>
    </row>
    <row r="102" spans="1:2" s="16" customFormat="1" ht="11.25" x14ac:dyDescent="0.2">
      <c r="A102" s="9"/>
      <c r="B102" s="9"/>
    </row>
    <row r="103" spans="1:2" s="16" customFormat="1" ht="11.25" x14ac:dyDescent="0.2">
      <c r="A103" s="9"/>
      <c r="B103" s="9"/>
    </row>
    <row r="104" spans="1:2" s="16" customFormat="1" ht="11.25" x14ac:dyDescent="0.2">
      <c r="A104" s="9"/>
      <c r="B104" s="9"/>
    </row>
    <row r="105" spans="1:2" s="16" customFormat="1" ht="11.25" x14ac:dyDescent="0.2">
      <c r="A105" s="9"/>
      <c r="B105" s="9"/>
    </row>
    <row r="106" spans="1:2" s="16" customFormat="1" ht="11.25" x14ac:dyDescent="0.2">
      <c r="A106" s="9"/>
      <c r="B106" s="9"/>
    </row>
    <row r="107" spans="1:2" s="16" customFormat="1" ht="11.25" x14ac:dyDescent="0.2">
      <c r="A107" s="9"/>
      <c r="B107" s="9"/>
    </row>
    <row r="108" spans="1:2" s="16" customFormat="1" ht="11.25" x14ac:dyDescent="0.2">
      <c r="A108" s="9"/>
      <c r="B108" s="9"/>
    </row>
    <row r="109" spans="1:2" s="16" customFormat="1" ht="11.25" x14ac:dyDescent="0.2">
      <c r="A109" s="9"/>
      <c r="B109" s="9"/>
    </row>
    <row r="110" spans="1:2" s="16" customFormat="1" ht="11.25" x14ac:dyDescent="0.2">
      <c r="A110" s="9"/>
      <c r="B110" s="9"/>
    </row>
    <row r="111" spans="1:2" s="16" customFormat="1" ht="11.25" x14ac:dyDescent="0.2">
      <c r="A111" s="9"/>
      <c r="B111" s="9"/>
    </row>
    <row r="112" spans="1:2" s="16" customFormat="1" ht="11.25" x14ac:dyDescent="0.2">
      <c r="A112" s="9"/>
      <c r="B112" s="9"/>
    </row>
    <row r="113" spans="1:2" s="16" customFormat="1" ht="11.25" x14ac:dyDescent="0.2">
      <c r="A113" s="9"/>
      <c r="B113" s="9"/>
    </row>
    <row r="114" spans="1:2" s="16" customFormat="1" ht="11.25" x14ac:dyDescent="0.2">
      <c r="A114" s="9"/>
      <c r="B114" s="9"/>
    </row>
    <row r="115" spans="1:2" s="16" customFormat="1" ht="11.25" x14ac:dyDescent="0.2">
      <c r="A115" s="9"/>
      <c r="B115" s="9"/>
    </row>
    <row r="116" spans="1:2" s="16" customFormat="1" ht="11.25" x14ac:dyDescent="0.2">
      <c r="A116" s="9"/>
      <c r="B116" s="9"/>
    </row>
    <row r="117" spans="1:2" s="16" customFormat="1" ht="11.25" x14ac:dyDescent="0.2">
      <c r="A117" s="9"/>
      <c r="B117" s="9"/>
    </row>
    <row r="118" spans="1:2" s="16" customFormat="1" ht="11.25" x14ac:dyDescent="0.2">
      <c r="A118" s="9"/>
      <c r="B118" s="9"/>
    </row>
    <row r="119" spans="1:2" s="16" customFormat="1" ht="11.25" x14ac:dyDescent="0.2">
      <c r="A119" s="9"/>
      <c r="B119" s="9"/>
    </row>
    <row r="120" spans="1:2" s="16" customFormat="1" ht="11.25" x14ac:dyDescent="0.2">
      <c r="A120" s="9"/>
      <c r="B120" s="9"/>
    </row>
    <row r="121" spans="1:2" s="16" customFormat="1" ht="11.25" x14ac:dyDescent="0.2">
      <c r="A121" s="9"/>
      <c r="B121" s="9"/>
    </row>
    <row r="122" spans="1:2" s="16" customFormat="1" ht="11.25" x14ac:dyDescent="0.2">
      <c r="A122" s="9"/>
      <c r="B122" s="9"/>
    </row>
    <row r="123" spans="1:2" s="16" customFormat="1" ht="11.25" x14ac:dyDescent="0.2">
      <c r="A123" s="9"/>
      <c r="B123" s="9"/>
    </row>
    <row r="124" spans="1:2" s="16" customFormat="1" ht="11.25" x14ac:dyDescent="0.2">
      <c r="A124" s="9"/>
      <c r="B124" s="9"/>
    </row>
    <row r="125" spans="1:2" s="16" customFormat="1" ht="11.25" x14ac:dyDescent="0.2">
      <c r="A125" s="9"/>
      <c r="B125" s="9"/>
    </row>
    <row r="126" spans="1:2" s="16" customFormat="1" ht="11.25" x14ac:dyDescent="0.2">
      <c r="A126" s="9"/>
      <c r="B126" s="9"/>
    </row>
    <row r="127" spans="1:2" s="16" customFormat="1" ht="11.25" x14ac:dyDescent="0.2">
      <c r="A127" s="9"/>
      <c r="B127" s="9"/>
    </row>
    <row r="128" spans="1:2" s="16" customFormat="1" ht="11.25" x14ac:dyDescent="0.2">
      <c r="A128" s="9"/>
      <c r="B128" s="9"/>
    </row>
    <row r="129" spans="1:2" s="16" customFormat="1" ht="11.25" x14ac:dyDescent="0.2">
      <c r="A129" s="9"/>
      <c r="B129" s="9"/>
    </row>
    <row r="130" spans="1:2" s="16" customFormat="1" ht="11.25" x14ac:dyDescent="0.2">
      <c r="A130" s="9"/>
      <c r="B130" s="9"/>
    </row>
    <row r="131" spans="1:2" s="16" customFormat="1" ht="11.25" x14ac:dyDescent="0.2">
      <c r="A131" s="9"/>
      <c r="B131" s="9"/>
    </row>
    <row r="132" spans="1:2" s="16" customFormat="1" ht="11.25" x14ac:dyDescent="0.2">
      <c r="A132" s="9"/>
      <c r="B132" s="9"/>
    </row>
    <row r="133" spans="1:2" s="16" customFormat="1" ht="11.25" x14ac:dyDescent="0.2">
      <c r="A133" s="9"/>
      <c r="B133" s="9"/>
    </row>
    <row r="134" spans="1:2" s="16" customFormat="1" ht="11.25" x14ac:dyDescent="0.2">
      <c r="A134" s="9"/>
      <c r="B134" s="9"/>
    </row>
    <row r="135" spans="1:2" s="16" customFormat="1" ht="11.25" x14ac:dyDescent="0.2">
      <c r="A135" s="9"/>
      <c r="B135" s="9"/>
    </row>
    <row r="136" spans="1:2" s="16" customFormat="1" ht="11.25" x14ac:dyDescent="0.2">
      <c r="A136" s="9"/>
      <c r="B136" s="9"/>
    </row>
    <row r="137" spans="1:2" s="16" customFormat="1" ht="11.25" x14ac:dyDescent="0.2">
      <c r="A137" s="9"/>
      <c r="B137" s="9"/>
    </row>
    <row r="138" spans="1:2" s="16" customFormat="1" ht="11.25" x14ac:dyDescent="0.2">
      <c r="A138" s="9"/>
      <c r="B138" s="9"/>
    </row>
    <row r="139" spans="1:2" s="16" customFormat="1" ht="11.25" x14ac:dyDescent="0.2">
      <c r="A139" s="9"/>
      <c r="B139" s="9"/>
    </row>
    <row r="140" spans="1:2" s="16" customFormat="1" ht="11.25" x14ac:dyDescent="0.2">
      <c r="A140" s="9"/>
      <c r="B140" s="9"/>
    </row>
    <row r="141" spans="1:2" s="16" customFormat="1" ht="11.25" x14ac:dyDescent="0.2">
      <c r="A141" s="9"/>
      <c r="B141" s="9"/>
    </row>
    <row r="142" spans="1:2" s="16" customFormat="1" ht="11.25" x14ac:dyDescent="0.2">
      <c r="A142" s="9"/>
      <c r="B142" s="9"/>
    </row>
    <row r="143" spans="1:2" s="16" customFormat="1" ht="11.25" x14ac:dyDescent="0.2">
      <c r="A143" s="9"/>
      <c r="B143" s="9"/>
    </row>
    <row r="144" spans="1:2" s="16" customFormat="1" ht="11.25" x14ac:dyDescent="0.2">
      <c r="A144" s="9"/>
      <c r="B144" s="9"/>
    </row>
    <row r="145" spans="1:2" s="16" customFormat="1" ht="11.25" x14ac:dyDescent="0.2">
      <c r="A145" s="9"/>
      <c r="B145" s="9"/>
    </row>
    <row r="146" spans="1:2" s="16" customFormat="1" ht="11.25" x14ac:dyDescent="0.2">
      <c r="A146" s="9"/>
      <c r="B146" s="9"/>
    </row>
    <row r="147" spans="1:2" s="16" customFormat="1" ht="11.25" x14ac:dyDescent="0.2">
      <c r="A147" s="9"/>
      <c r="B147" s="9"/>
    </row>
    <row r="148" spans="1:2" s="16" customFormat="1" ht="11.25" x14ac:dyDescent="0.2">
      <c r="A148" s="9"/>
      <c r="B148" s="9"/>
    </row>
    <row r="149" spans="1:2" s="16" customFormat="1" ht="11.25" x14ac:dyDescent="0.2">
      <c r="A149" s="9"/>
      <c r="B149" s="9"/>
    </row>
    <row r="150" spans="1:2" s="16" customFormat="1" ht="11.25" x14ac:dyDescent="0.2">
      <c r="A150" s="9"/>
      <c r="B150" s="9"/>
    </row>
    <row r="151" spans="1:2" s="16" customFormat="1" ht="11.25" x14ac:dyDescent="0.2">
      <c r="A151" s="9"/>
      <c r="B151" s="9"/>
    </row>
    <row r="152" spans="1:2" s="16" customFormat="1" ht="11.25" x14ac:dyDescent="0.2">
      <c r="A152" s="9"/>
      <c r="B152" s="9"/>
    </row>
    <row r="153" spans="1:2" s="16" customFormat="1" ht="11.25" x14ac:dyDescent="0.2">
      <c r="A153" s="9"/>
      <c r="B153" s="9"/>
    </row>
    <row r="154" spans="1:2" s="16" customFormat="1" ht="11.25" x14ac:dyDescent="0.2">
      <c r="A154" s="9"/>
      <c r="B154" s="9"/>
    </row>
    <row r="155" spans="1:2" s="16" customFormat="1" ht="11.25" x14ac:dyDescent="0.2">
      <c r="A155" s="9"/>
      <c r="B155" s="9"/>
    </row>
    <row r="156" spans="1:2" s="16" customFormat="1" ht="11.25" x14ac:dyDescent="0.2">
      <c r="A156" s="9"/>
      <c r="B156" s="9"/>
    </row>
    <row r="157" spans="1:2" s="16" customFormat="1" ht="11.25" x14ac:dyDescent="0.2">
      <c r="A157" s="9"/>
      <c r="B157" s="9"/>
    </row>
    <row r="158" spans="1:2" s="16" customFormat="1" ht="11.25" x14ac:dyDescent="0.2">
      <c r="A158" s="9"/>
      <c r="B158" s="9"/>
    </row>
    <row r="159" spans="1:2" s="16" customFormat="1" ht="11.25" x14ac:dyDescent="0.2">
      <c r="A159" s="9"/>
      <c r="B159" s="9"/>
    </row>
    <row r="160" spans="1:2" s="16" customFormat="1" ht="11.25" x14ac:dyDescent="0.2">
      <c r="A160" s="9"/>
      <c r="B160" s="9"/>
    </row>
    <row r="161" spans="1:2" s="16" customFormat="1" ht="11.25" x14ac:dyDescent="0.2">
      <c r="A161" s="9"/>
      <c r="B161" s="9"/>
    </row>
    <row r="162" spans="1:2" s="16" customFormat="1" ht="11.25" x14ac:dyDescent="0.2">
      <c r="A162" s="9"/>
      <c r="B162" s="9"/>
    </row>
    <row r="163" spans="1:2" s="16" customFormat="1" ht="11.25" x14ac:dyDescent="0.2">
      <c r="A163" s="9"/>
      <c r="B163" s="9"/>
    </row>
    <row r="164" spans="1:2" s="16" customFormat="1" ht="11.25" x14ac:dyDescent="0.2">
      <c r="A164" s="9"/>
      <c r="B164" s="9"/>
    </row>
    <row r="165" spans="1:2" s="16" customFormat="1" ht="11.25" x14ac:dyDescent="0.2">
      <c r="A165" s="9"/>
      <c r="B165" s="9"/>
    </row>
    <row r="166" spans="1:2" s="16" customFormat="1" ht="11.25" x14ac:dyDescent="0.2">
      <c r="A166" s="9"/>
      <c r="B166" s="9"/>
    </row>
    <row r="167" spans="1:2" s="16" customFormat="1" ht="11.25" x14ac:dyDescent="0.2">
      <c r="A167" s="9"/>
      <c r="B167" s="9"/>
    </row>
    <row r="168" spans="1:2" s="16" customFormat="1" ht="11.25" x14ac:dyDescent="0.2">
      <c r="A168" s="9"/>
      <c r="B168" s="9"/>
    </row>
    <row r="169" spans="1:2" s="16" customFormat="1" ht="11.25" x14ac:dyDescent="0.2">
      <c r="A169" s="9"/>
      <c r="B169" s="9"/>
    </row>
    <row r="170" spans="1:2" s="16" customFormat="1" ht="11.25" x14ac:dyDescent="0.2">
      <c r="A170" s="9"/>
      <c r="B170" s="9"/>
    </row>
    <row r="171" spans="1:2" s="16" customFormat="1" ht="11.25" x14ac:dyDescent="0.2">
      <c r="A171" s="9"/>
      <c r="B171" s="9"/>
    </row>
    <row r="172" spans="1:2" s="16" customFormat="1" ht="11.25" x14ac:dyDescent="0.2">
      <c r="A172" s="9"/>
      <c r="B172" s="9"/>
    </row>
    <row r="173" spans="1:2" s="16" customFormat="1" ht="11.25" x14ac:dyDescent="0.2">
      <c r="A173" s="9"/>
      <c r="B173" s="9"/>
    </row>
    <row r="174" spans="1:2" s="16" customFormat="1" ht="11.25" x14ac:dyDescent="0.2">
      <c r="A174" s="9"/>
      <c r="B174" s="9"/>
    </row>
    <row r="175" spans="1:2" s="16" customFormat="1" ht="11.25" x14ac:dyDescent="0.2">
      <c r="A175" s="9"/>
      <c r="B175" s="9"/>
    </row>
    <row r="176" spans="1:2" s="16" customFormat="1" ht="11.25" x14ac:dyDescent="0.2">
      <c r="A176" s="9"/>
      <c r="B176" s="9"/>
    </row>
    <row r="177" spans="1:2" s="16" customFormat="1" ht="11.25" x14ac:dyDescent="0.2">
      <c r="A177" s="9"/>
      <c r="B177" s="9"/>
    </row>
    <row r="178" spans="1:2" s="16" customFormat="1" ht="11.25" x14ac:dyDescent="0.2">
      <c r="A178" s="9"/>
      <c r="B178" s="9"/>
    </row>
    <row r="179" spans="1:2" s="16" customFormat="1" ht="11.25" x14ac:dyDescent="0.2">
      <c r="A179" s="9"/>
      <c r="B179" s="9"/>
    </row>
    <row r="180" spans="1:2" s="16" customFormat="1" ht="11.25" x14ac:dyDescent="0.2">
      <c r="A180" s="9"/>
      <c r="B180" s="9"/>
    </row>
    <row r="181" spans="1:2" s="16" customFormat="1" ht="11.25" x14ac:dyDescent="0.2">
      <c r="A181" s="9"/>
      <c r="B181" s="9"/>
    </row>
    <row r="182" spans="1:2" s="16" customFormat="1" ht="11.25" x14ac:dyDescent="0.2">
      <c r="A182" s="9"/>
      <c r="B182" s="9"/>
    </row>
    <row r="183" spans="1:2" s="16" customFormat="1" ht="11.25" x14ac:dyDescent="0.2">
      <c r="A183" s="9"/>
      <c r="B183" s="9"/>
    </row>
    <row r="184" spans="1:2" s="16" customFormat="1" ht="11.25" x14ac:dyDescent="0.2">
      <c r="A184" s="9"/>
      <c r="B184" s="9"/>
    </row>
    <row r="185" spans="1:2" s="16" customFormat="1" ht="11.25" x14ac:dyDescent="0.2">
      <c r="A185" s="9"/>
      <c r="B185" s="9"/>
    </row>
    <row r="186" spans="1:2" s="16" customFormat="1" ht="11.25" x14ac:dyDescent="0.2">
      <c r="A186" s="9"/>
      <c r="B186" s="9"/>
    </row>
    <row r="187" spans="1:2" s="16" customFormat="1" ht="11.25" x14ac:dyDescent="0.2">
      <c r="A187" s="9"/>
      <c r="B187" s="9"/>
    </row>
    <row r="188" spans="1:2" s="16" customFormat="1" ht="11.25" x14ac:dyDescent="0.2">
      <c r="A188" s="9"/>
      <c r="B188" s="9"/>
    </row>
    <row r="189" spans="1:2" s="16" customFormat="1" ht="11.25" x14ac:dyDescent="0.2">
      <c r="A189" s="9"/>
      <c r="B189" s="9"/>
    </row>
    <row r="190" spans="1:2" s="16" customFormat="1" ht="11.25" x14ac:dyDescent="0.2">
      <c r="A190" s="9"/>
      <c r="B190" s="9"/>
    </row>
    <row r="191" spans="1:2" s="16" customFormat="1" ht="11.25" x14ac:dyDescent="0.2">
      <c r="A191" s="9"/>
      <c r="B191" s="9"/>
    </row>
    <row r="192" spans="1:2" s="16" customFormat="1" ht="11.25" x14ac:dyDescent="0.2">
      <c r="A192" s="9"/>
      <c r="B192" s="9"/>
    </row>
    <row r="193" spans="1:2" s="16" customFormat="1" ht="11.25" x14ac:dyDescent="0.2">
      <c r="A193" s="9"/>
      <c r="B193" s="9"/>
    </row>
    <row r="194" spans="1:2" s="16" customFormat="1" ht="11.25" x14ac:dyDescent="0.2">
      <c r="A194" s="9"/>
      <c r="B194" s="9"/>
    </row>
    <row r="195" spans="1:2" s="16" customFormat="1" ht="11.25" x14ac:dyDescent="0.2">
      <c r="A195" s="9"/>
      <c r="B195" s="9"/>
    </row>
    <row r="196" spans="1:2" s="16" customFormat="1" ht="11.25" x14ac:dyDescent="0.2">
      <c r="A196" s="9"/>
      <c r="B196" s="9"/>
    </row>
  </sheetData>
  <sheetProtection selectLockedCells="1"/>
  <mergeCells count="6">
    <mergeCell ref="A51:D53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WhiteSpace="0" zoomScale="60" zoomScaleNormal="60" zoomScaleSheetLayoutView="100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1" max="251" width="9.140625" customWidth="1"/>
    <col min="252" max="252" width="12.42578125" customWidth="1"/>
    <col min="253" max="258" width="8.42578125" customWidth="1"/>
    <col min="259" max="259" width="8.7109375" customWidth="1"/>
    <col min="507" max="507" width="9.140625" customWidth="1"/>
    <col min="508" max="508" width="12.42578125" customWidth="1"/>
    <col min="509" max="514" width="8.42578125" customWidth="1"/>
    <col min="515" max="515" width="8.7109375" customWidth="1"/>
    <col min="763" max="763" width="9.140625" customWidth="1"/>
    <col min="764" max="764" width="12.42578125" customWidth="1"/>
    <col min="765" max="770" width="8.42578125" customWidth="1"/>
    <col min="771" max="771" width="8.7109375" customWidth="1"/>
    <col min="1019" max="1019" width="9.140625" customWidth="1"/>
    <col min="1020" max="1020" width="12.42578125" customWidth="1"/>
    <col min="1021" max="1026" width="8.42578125" customWidth="1"/>
    <col min="1027" max="1027" width="8.7109375" customWidth="1"/>
    <col min="1275" max="1275" width="9.140625" customWidth="1"/>
    <col min="1276" max="1276" width="12.42578125" customWidth="1"/>
    <col min="1277" max="1282" width="8.42578125" customWidth="1"/>
    <col min="1283" max="1283" width="8.7109375" customWidth="1"/>
    <col min="1531" max="1531" width="9.140625" customWidth="1"/>
    <col min="1532" max="1532" width="12.42578125" customWidth="1"/>
    <col min="1533" max="1538" width="8.42578125" customWidth="1"/>
    <col min="1539" max="1539" width="8.7109375" customWidth="1"/>
    <col min="1787" max="1787" width="9.140625" customWidth="1"/>
    <col min="1788" max="1788" width="12.42578125" customWidth="1"/>
    <col min="1789" max="1794" width="8.42578125" customWidth="1"/>
    <col min="1795" max="1795" width="8.7109375" customWidth="1"/>
    <col min="2043" max="2043" width="9.140625" customWidth="1"/>
    <col min="2044" max="2044" width="12.42578125" customWidth="1"/>
    <col min="2045" max="2050" width="8.42578125" customWidth="1"/>
    <col min="2051" max="2051" width="8.7109375" customWidth="1"/>
    <col min="2299" max="2299" width="9.140625" customWidth="1"/>
    <col min="2300" max="2300" width="12.42578125" customWidth="1"/>
    <col min="2301" max="2306" width="8.42578125" customWidth="1"/>
    <col min="2307" max="2307" width="8.7109375" customWidth="1"/>
    <col min="2555" max="2555" width="9.140625" customWidth="1"/>
    <col min="2556" max="2556" width="12.42578125" customWidth="1"/>
    <col min="2557" max="2562" width="8.42578125" customWidth="1"/>
    <col min="2563" max="2563" width="8.7109375" customWidth="1"/>
    <col min="2811" max="2811" width="9.140625" customWidth="1"/>
    <col min="2812" max="2812" width="12.42578125" customWidth="1"/>
    <col min="2813" max="2818" width="8.42578125" customWidth="1"/>
    <col min="2819" max="2819" width="8.7109375" customWidth="1"/>
    <col min="3067" max="3067" width="9.140625" customWidth="1"/>
    <col min="3068" max="3068" width="12.42578125" customWidth="1"/>
    <col min="3069" max="3074" width="8.42578125" customWidth="1"/>
    <col min="3075" max="3075" width="8.7109375" customWidth="1"/>
    <col min="3323" max="3323" width="9.140625" customWidth="1"/>
    <col min="3324" max="3324" width="12.42578125" customWidth="1"/>
    <col min="3325" max="3330" width="8.42578125" customWidth="1"/>
    <col min="3331" max="3331" width="8.7109375" customWidth="1"/>
    <col min="3579" max="3579" width="9.140625" customWidth="1"/>
    <col min="3580" max="3580" width="12.42578125" customWidth="1"/>
    <col min="3581" max="3586" width="8.42578125" customWidth="1"/>
    <col min="3587" max="3587" width="8.7109375" customWidth="1"/>
    <col min="3835" max="3835" width="9.140625" customWidth="1"/>
    <col min="3836" max="3836" width="12.42578125" customWidth="1"/>
    <col min="3837" max="3842" width="8.42578125" customWidth="1"/>
    <col min="3843" max="3843" width="8.7109375" customWidth="1"/>
    <col min="4091" max="4091" width="9.140625" customWidth="1"/>
    <col min="4092" max="4092" width="12.42578125" customWidth="1"/>
    <col min="4093" max="4098" width="8.42578125" customWidth="1"/>
    <col min="4099" max="4099" width="8.7109375" customWidth="1"/>
    <col min="4347" max="4347" width="9.140625" customWidth="1"/>
    <col min="4348" max="4348" width="12.42578125" customWidth="1"/>
    <col min="4349" max="4354" width="8.42578125" customWidth="1"/>
    <col min="4355" max="4355" width="8.7109375" customWidth="1"/>
    <col min="4603" max="4603" width="9.140625" customWidth="1"/>
    <col min="4604" max="4604" width="12.42578125" customWidth="1"/>
    <col min="4605" max="4610" width="8.42578125" customWidth="1"/>
    <col min="4611" max="4611" width="8.7109375" customWidth="1"/>
    <col min="4859" max="4859" width="9.140625" customWidth="1"/>
    <col min="4860" max="4860" width="12.42578125" customWidth="1"/>
    <col min="4861" max="4866" width="8.42578125" customWidth="1"/>
    <col min="4867" max="4867" width="8.7109375" customWidth="1"/>
    <col min="5115" max="5115" width="9.140625" customWidth="1"/>
    <col min="5116" max="5116" width="12.42578125" customWidth="1"/>
    <col min="5117" max="5122" width="8.42578125" customWidth="1"/>
    <col min="5123" max="5123" width="8.7109375" customWidth="1"/>
    <col min="5371" max="5371" width="9.140625" customWidth="1"/>
    <col min="5372" max="5372" width="12.42578125" customWidth="1"/>
    <col min="5373" max="5378" width="8.42578125" customWidth="1"/>
    <col min="5379" max="5379" width="8.7109375" customWidth="1"/>
    <col min="5627" max="5627" width="9.140625" customWidth="1"/>
    <col min="5628" max="5628" width="12.42578125" customWidth="1"/>
    <col min="5629" max="5634" width="8.42578125" customWidth="1"/>
    <col min="5635" max="5635" width="8.7109375" customWidth="1"/>
    <col min="5883" max="5883" width="9.140625" customWidth="1"/>
    <col min="5884" max="5884" width="12.42578125" customWidth="1"/>
    <col min="5885" max="5890" width="8.42578125" customWidth="1"/>
    <col min="5891" max="5891" width="8.7109375" customWidth="1"/>
    <col min="6139" max="6139" width="9.140625" customWidth="1"/>
    <col min="6140" max="6140" width="12.42578125" customWidth="1"/>
    <col min="6141" max="6146" width="8.42578125" customWidth="1"/>
    <col min="6147" max="6147" width="8.7109375" customWidth="1"/>
    <col min="6395" max="6395" width="9.140625" customWidth="1"/>
    <col min="6396" max="6396" width="12.42578125" customWidth="1"/>
    <col min="6397" max="6402" width="8.42578125" customWidth="1"/>
    <col min="6403" max="6403" width="8.7109375" customWidth="1"/>
    <col min="6651" max="6651" width="9.140625" customWidth="1"/>
    <col min="6652" max="6652" width="12.42578125" customWidth="1"/>
    <col min="6653" max="6658" width="8.42578125" customWidth="1"/>
    <col min="6659" max="6659" width="8.7109375" customWidth="1"/>
    <col min="6907" max="6907" width="9.140625" customWidth="1"/>
    <col min="6908" max="6908" width="12.42578125" customWidth="1"/>
    <col min="6909" max="6914" width="8.42578125" customWidth="1"/>
    <col min="6915" max="6915" width="8.7109375" customWidth="1"/>
    <col min="7163" max="7163" width="9.140625" customWidth="1"/>
    <col min="7164" max="7164" width="12.42578125" customWidth="1"/>
    <col min="7165" max="7170" width="8.42578125" customWidth="1"/>
    <col min="7171" max="7171" width="8.7109375" customWidth="1"/>
    <col min="7419" max="7419" width="9.140625" customWidth="1"/>
    <col min="7420" max="7420" width="12.42578125" customWidth="1"/>
    <col min="7421" max="7426" width="8.42578125" customWidth="1"/>
    <col min="7427" max="7427" width="8.7109375" customWidth="1"/>
    <col min="7675" max="7675" width="9.140625" customWidth="1"/>
    <col min="7676" max="7676" width="12.42578125" customWidth="1"/>
    <col min="7677" max="7682" width="8.42578125" customWidth="1"/>
    <col min="7683" max="7683" width="8.7109375" customWidth="1"/>
    <col min="7931" max="7931" width="9.140625" customWidth="1"/>
    <col min="7932" max="7932" width="12.42578125" customWidth="1"/>
    <col min="7933" max="7938" width="8.42578125" customWidth="1"/>
    <col min="7939" max="7939" width="8.7109375" customWidth="1"/>
    <col min="8187" max="8187" width="9.140625" customWidth="1"/>
    <col min="8188" max="8188" width="12.42578125" customWidth="1"/>
    <col min="8189" max="8194" width="8.42578125" customWidth="1"/>
    <col min="8195" max="8195" width="8.7109375" customWidth="1"/>
    <col min="8443" max="8443" width="9.140625" customWidth="1"/>
    <col min="8444" max="8444" width="12.42578125" customWidth="1"/>
    <col min="8445" max="8450" width="8.42578125" customWidth="1"/>
    <col min="8451" max="8451" width="8.7109375" customWidth="1"/>
    <col min="8699" max="8699" width="9.140625" customWidth="1"/>
    <col min="8700" max="8700" width="12.42578125" customWidth="1"/>
    <col min="8701" max="8706" width="8.42578125" customWidth="1"/>
    <col min="8707" max="8707" width="8.7109375" customWidth="1"/>
    <col min="8955" max="8955" width="9.140625" customWidth="1"/>
    <col min="8956" max="8956" width="12.42578125" customWidth="1"/>
    <col min="8957" max="8962" width="8.42578125" customWidth="1"/>
    <col min="8963" max="8963" width="8.7109375" customWidth="1"/>
    <col min="9211" max="9211" width="9.140625" customWidth="1"/>
    <col min="9212" max="9212" width="12.42578125" customWidth="1"/>
    <col min="9213" max="9218" width="8.42578125" customWidth="1"/>
    <col min="9219" max="9219" width="8.7109375" customWidth="1"/>
    <col min="9467" max="9467" width="9.140625" customWidth="1"/>
    <col min="9468" max="9468" width="12.42578125" customWidth="1"/>
    <col min="9469" max="9474" width="8.42578125" customWidth="1"/>
    <col min="9475" max="9475" width="8.7109375" customWidth="1"/>
    <col min="9723" max="9723" width="9.140625" customWidth="1"/>
    <col min="9724" max="9724" width="12.42578125" customWidth="1"/>
    <col min="9725" max="9730" width="8.42578125" customWidth="1"/>
    <col min="9731" max="9731" width="8.7109375" customWidth="1"/>
    <col min="9979" max="9979" width="9.140625" customWidth="1"/>
    <col min="9980" max="9980" width="12.42578125" customWidth="1"/>
    <col min="9981" max="9986" width="8.42578125" customWidth="1"/>
    <col min="9987" max="9987" width="8.7109375" customWidth="1"/>
    <col min="10235" max="10235" width="9.140625" customWidth="1"/>
    <col min="10236" max="10236" width="12.42578125" customWidth="1"/>
    <col min="10237" max="10242" width="8.42578125" customWidth="1"/>
    <col min="10243" max="10243" width="8.7109375" customWidth="1"/>
    <col min="10491" max="10491" width="9.140625" customWidth="1"/>
    <col min="10492" max="10492" width="12.42578125" customWidth="1"/>
    <col min="10493" max="10498" width="8.42578125" customWidth="1"/>
    <col min="10499" max="10499" width="8.7109375" customWidth="1"/>
    <col min="10747" max="10747" width="9.140625" customWidth="1"/>
    <col min="10748" max="10748" width="12.42578125" customWidth="1"/>
    <col min="10749" max="10754" width="8.42578125" customWidth="1"/>
    <col min="10755" max="10755" width="8.7109375" customWidth="1"/>
    <col min="11003" max="11003" width="9.140625" customWidth="1"/>
    <col min="11004" max="11004" width="12.42578125" customWidth="1"/>
    <col min="11005" max="11010" width="8.42578125" customWidth="1"/>
    <col min="11011" max="11011" width="8.7109375" customWidth="1"/>
    <col min="11259" max="11259" width="9.140625" customWidth="1"/>
    <col min="11260" max="11260" width="12.42578125" customWidth="1"/>
    <col min="11261" max="11266" width="8.42578125" customWidth="1"/>
    <col min="11267" max="11267" width="8.7109375" customWidth="1"/>
    <col min="11515" max="11515" width="9.140625" customWidth="1"/>
    <col min="11516" max="11516" width="12.42578125" customWidth="1"/>
    <col min="11517" max="11522" width="8.42578125" customWidth="1"/>
    <col min="11523" max="11523" width="8.7109375" customWidth="1"/>
    <col min="11771" max="11771" width="9.140625" customWidth="1"/>
    <col min="11772" max="11772" width="12.42578125" customWidth="1"/>
    <col min="11773" max="11778" width="8.42578125" customWidth="1"/>
    <col min="11779" max="11779" width="8.7109375" customWidth="1"/>
    <col min="12027" max="12027" width="9.140625" customWidth="1"/>
    <col min="12028" max="12028" width="12.42578125" customWidth="1"/>
    <col min="12029" max="12034" width="8.42578125" customWidth="1"/>
    <col min="12035" max="12035" width="8.7109375" customWidth="1"/>
    <col min="12283" max="12283" width="9.140625" customWidth="1"/>
    <col min="12284" max="12284" width="12.42578125" customWidth="1"/>
    <col min="12285" max="12290" width="8.42578125" customWidth="1"/>
    <col min="12291" max="12291" width="8.7109375" customWidth="1"/>
    <col min="12539" max="12539" width="9.140625" customWidth="1"/>
    <col min="12540" max="12540" width="12.42578125" customWidth="1"/>
    <col min="12541" max="12546" width="8.42578125" customWidth="1"/>
    <col min="12547" max="12547" width="8.7109375" customWidth="1"/>
    <col min="12795" max="12795" width="9.140625" customWidth="1"/>
    <col min="12796" max="12796" width="12.42578125" customWidth="1"/>
    <col min="12797" max="12802" width="8.42578125" customWidth="1"/>
    <col min="12803" max="12803" width="8.7109375" customWidth="1"/>
    <col min="13051" max="13051" width="9.140625" customWidth="1"/>
    <col min="13052" max="13052" width="12.42578125" customWidth="1"/>
    <col min="13053" max="13058" width="8.42578125" customWidth="1"/>
    <col min="13059" max="13059" width="8.7109375" customWidth="1"/>
    <col min="13307" max="13307" width="9.140625" customWidth="1"/>
    <col min="13308" max="13308" width="12.42578125" customWidth="1"/>
    <col min="13309" max="13314" width="8.42578125" customWidth="1"/>
    <col min="13315" max="13315" width="8.7109375" customWidth="1"/>
    <col min="13563" max="13563" width="9.140625" customWidth="1"/>
    <col min="13564" max="13564" width="12.42578125" customWidth="1"/>
    <col min="13565" max="13570" width="8.42578125" customWidth="1"/>
    <col min="13571" max="13571" width="8.7109375" customWidth="1"/>
    <col min="13819" max="13819" width="9.140625" customWidth="1"/>
    <col min="13820" max="13820" width="12.42578125" customWidth="1"/>
    <col min="13821" max="13826" width="8.42578125" customWidth="1"/>
    <col min="13827" max="13827" width="8.7109375" customWidth="1"/>
    <col min="14075" max="14075" width="9.140625" customWidth="1"/>
    <col min="14076" max="14076" width="12.42578125" customWidth="1"/>
    <col min="14077" max="14082" width="8.42578125" customWidth="1"/>
    <col min="14083" max="14083" width="8.7109375" customWidth="1"/>
    <col min="14331" max="14331" width="9.140625" customWidth="1"/>
    <col min="14332" max="14332" width="12.42578125" customWidth="1"/>
    <col min="14333" max="14338" width="8.42578125" customWidth="1"/>
    <col min="14339" max="14339" width="8.7109375" customWidth="1"/>
    <col min="14587" max="14587" width="9.140625" customWidth="1"/>
    <col min="14588" max="14588" width="12.42578125" customWidth="1"/>
    <col min="14589" max="14594" width="8.42578125" customWidth="1"/>
    <col min="14595" max="14595" width="8.7109375" customWidth="1"/>
    <col min="14843" max="14843" width="9.140625" customWidth="1"/>
    <col min="14844" max="14844" width="12.42578125" customWidth="1"/>
    <col min="14845" max="14850" width="8.42578125" customWidth="1"/>
    <col min="14851" max="14851" width="8.7109375" customWidth="1"/>
    <col min="15099" max="15099" width="9.140625" customWidth="1"/>
    <col min="15100" max="15100" width="12.42578125" customWidth="1"/>
    <col min="15101" max="15106" width="8.42578125" customWidth="1"/>
    <col min="15107" max="15107" width="8.7109375" customWidth="1"/>
    <col min="15355" max="15355" width="9.140625" customWidth="1"/>
    <col min="15356" max="15356" width="12.42578125" customWidth="1"/>
    <col min="15357" max="15362" width="8.42578125" customWidth="1"/>
    <col min="15363" max="15363" width="8.7109375" customWidth="1"/>
    <col min="15611" max="15611" width="9.140625" customWidth="1"/>
    <col min="15612" max="15612" width="12.42578125" customWidth="1"/>
    <col min="15613" max="15618" width="8.42578125" customWidth="1"/>
    <col min="15619" max="15619" width="8.7109375" customWidth="1"/>
    <col min="15867" max="15867" width="9.140625" customWidth="1"/>
    <col min="15868" max="15868" width="12.42578125" customWidth="1"/>
    <col min="15869" max="15874" width="8.42578125" customWidth="1"/>
    <col min="15875" max="15875" width="8.7109375" customWidth="1"/>
    <col min="16123" max="16123" width="9.140625" customWidth="1"/>
    <col min="16124" max="16124" width="12.42578125" customWidth="1"/>
    <col min="16125" max="16130" width="8.42578125" customWidth="1"/>
    <col min="16131" max="16131" width="8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</row>
    <row r="6" spans="1:10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</row>
    <row r="7" spans="1:10" ht="21.95" customHeight="1" x14ac:dyDescent="0.25">
      <c r="A7" s="451" t="s">
        <v>85</v>
      </c>
      <c r="B7" s="451"/>
      <c r="C7" s="451"/>
      <c r="D7" s="451"/>
      <c r="E7" s="451"/>
      <c r="F7" s="451"/>
      <c r="G7" s="451"/>
      <c r="H7" s="451"/>
    </row>
    <row r="8" spans="1:10" ht="6.75" customHeight="1" x14ac:dyDescent="0.25">
      <c r="A8" s="210"/>
      <c r="B8" s="210"/>
      <c r="C8" s="210"/>
      <c r="D8" s="210"/>
      <c r="E8" s="210"/>
      <c r="F8" s="210"/>
      <c r="G8" s="210"/>
      <c r="H8" s="210"/>
      <c r="I8" s="184"/>
      <c r="J8" s="130"/>
    </row>
    <row r="9" spans="1:10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  <c r="J9" s="130"/>
    </row>
    <row r="10" spans="1:10" ht="15.95" customHeight="1" x14ac:dyDescent="0.25">
      <c r="A10" s="260">
        <v>2008</v>
      </c>
      <c r="B10" s="216">
        <v>11229</v>
      </c>
      <c r="C10" s="210"/>
      <c r="D10" s="210"/>
      <c r="E10" s="210"/>
      <c r="F10" s="210"/>
      <c r="G10" s="210"/>
      <c r="H10" s="210"/>
    </row>
    <row r="11" spans="1:10" ht="15.95" customHeight="1" x14ac:dyDescent="0.25">
      <c r="A11" s="260">
        <v>2009</v>
      </c>
      <c r="B11" s="216">
        <v>11539.433923919829</v>
      </c>
      <c r="C11" s="212"/>
      <c r="D11" s="210"/>
      <c r="E11" s="210"/>
      <c r="F11" s="210"/>
      <c r="G11" s="210"/>
      <c r="H11" s="210"/>
    </row>
    <row r="12" spans="1:10" ht="15.95" customHeight="1" x14ac:dyDescent="0.25">
      <c r="A12" s="260">
        <v>2010</v>
      </c>
      <c r="B12" s="216">
        <v>11961.875801815622</v>
      </c>
      <c r="C12" s="210"/>
      <c r="D12" s="210"/>
      <c r="E12" s="210"/>
      <c r="F12" s="210"/>
      <c r="G12" s="210"/>
      <c r="H12" s="210"/>
    </row>
    <row r="13" spans="1:10" ht="15.95" customHeight="1" x14ac:dyDescent="0.25">
      <c r="A13" s="260">
        <v>2011</v>
      </c>
      <c r="B13" s="216">
        <v>12282.596810338238</v>
      </c>
      <c r="C13" s="210"/>
      <c r="D13" s="210"/>
      <c r="E13" s="210"/>
      <c r="F13" s="210"/>
      <c r="G13" s="210"/>
      <c r="H13" s="210"/>
    </row>
    <row r="14" spans="1:10" ht="15.95" customHeight="1" x14ac:dyDescent="0.25">
      <c r="A14" s="260">
        <v>2012</v>
      </c>
      <c r="B14" s="216">
        <v>13384.8</v>
      </c>
      <c r="C14" s="210"/>
      <c r="D14" s="210"/>
      <c r="E14" s="210"/>
      <c r="F14" s="210"/>
      <c r="G14" s="210"/>
      <c r="H14" s="210"/>
    </row>
    <row r="15" spans="1:10" ht="15.95" customHeight="1" x14ac:dyDescent="0.25">
      <c r="A15" s="287">
        <v>2013</v>
      </c>
      <c r="B15" s="292">
        <f>'Costo por alumno'!D15</f>
        <v>14177.484265094292</v>
      </c>
      <c r="C15" s="221"/>
      <c r="D15" s="210"/>
      <c r="E15" s="210"/>
      <c r="F15" s="210"/>
      <c r="G15" s="210"/>
      <c r="H15" s="210"/>
    </row>
    <row r="16" spans="1:10" ht="17.25" customHeight="1" x14ac:dyDescent="0.25">
      <c r="A16" s="264" t="s">
        <v>212</v>
      </c>
      <c r="B16" s="263">
        <f>B15/B14-1</f>
        <v>5.9222720182168676E-2</v>
      </c>
      <c r="C16" s="231"/>
      <c r="D16" s="210"/>
      <c r="E16" s="210"/>
      <c r="F16" s="210"/>
      <c r="G16" s="210"/>
      <c r="H16" s="210"/>
    </row>
    <row r="17" spans="1:8" ht="8.25" customHeight="1" x14ac:dyDescent="0.25">
      <c r="A17" s="210"/>
      <c r="B17" s="210"/>
      <c r="C17" s="231"/>
      <c r="D17" s="210"/>
      <c r="E17" s="210"/>
      <c r="F17" s="210"/>
      <c r="G17" s="210"/>
      <c r="H17" s="210"/>
    </row>
    <row r="18" spans="1:8" ht="42" customHeight="1" x14ac:dyDescent="0.25">
      <c r="A18" s="214" t="s">
        <v>211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213</v>
      </c>
    </row>
    <row r="19" spans="1:8" ht="14.1" customHeight="1" x14ac:dyDescent="0.25">
      <c r="A19" s="222" t="s">
        <v>14</v>
      </c>
      <c r="B19" s="223">
        <v>8734.1893432465931</v>
      </c>
      <c r="C19" s="223">
        <v>9708.4780219780223</v>
      </c>
      <c r="D19" s="223">
        <v>9966.7240723120831</v>
      </c>
      <c r="E19" s="223">
        <v>9419.2159324522763</v>
      </c>
      <c r="F19" s="223">
        <v>10039.731132075472</v>
      </c>
      <c r="G19" s="223">
        <f>'Costo por alumno'!D16</f>
        <v>11232.882726502963</v>
      </c>
      <c r="H19" s="232">
        <f t="shared" ref="H19:H48" si="0">(G19/F19-1)*100</f>
        <v>11.884298281809013</v>
      </c>
    </row>
    <row r="20" spans="1:8" ht="14.1" customHeight="1" x14ac:dyDescent="0.25">
      <c r="A20" s="222" t="s">
        <v>15</v>
      </c>
      <c r="B20" s="223">
        <v>10335.531488896979</v>
      </c>
      <c r="C20" s="223">
        <v>11007.972171141351</v>
      </c>
      <c r="D20" s="223">
        <v>11677.383510769992</v>
      </c>
      <c r="E20" s="223">
        <v>12074.761076426264</v>
      </c>
      <c r="F20" s="223">
        <v>12837.958771510515</v>
      </c>
      <c r="G20" s="223">
        <f>'Costo por alumno'!D17</f>
        <v>14358.399848542218</v>
      </c>
      <c r="H20" s="232">
        <f t="shared" si="0"/>
        <v>11.843324192673087</v>
      </c>
    </row>
    <row r="21" spans="1:8" ht="14.1" customHeight="1" x14ac:dyDescent="0.25">
      <c r="A21" s="222" t="s">
        <v>16</v>
      </c>
      <c r="B21" s="223">
        <v>11602.753203342618</v>
      </c>
      <c r="C21" s="223">
        <v>12028.731653888281</v>
      </c>
      <c r="D21" s="223">
        <v>13493.990513392857</v>
      </c>
      <c r="E21" s="223">
        <v>15289.147971614429</v>
      </c>
      <c r="F21" s="223">
        <v>14129.157202944269</v>
      </c>
      <c r="G21" s="223">
        <f>'Costo por alumno'!D18</f>
        <v>13840.304664723031</v>
      </c>
      <c r="H21" s="232">
        <f t="shared" si="0"/>
        <v>-2.0443720320490577</v>
      </c>
    </row>
    <row r="22" spans="1:8" ht="14.1" customHeight="1" x14ac:dyDescent="0.25">
      <c r="A22" s="222" t="s">
        <v>17</v>
      </c>
      <c r="B22" s="223">
        <v>21125.706819630337</v>
      </c>
      <c r="C22" s="223">
        <v>22421.077763496145</v>
      </c>
      <c r="D22" s="223">
        <v>21702.720024721879</v>
      </c>
      <c r="E22" s="223">
        <v>20936.472278623802</v>
      </c>
      <c r="F22" s="223">
        <v>17547.081008583689</v>
      </c>
      <c r="G22" s="223">
        <f>'Costo por alumno'!D19</f>
        <v>17670.021243523315</v>
      </c>
      <c r="H22" s="232">
        <f t="shared" si="0"/>
        <v>0.70063069110746223</v>
      </c>
    </row>
    <row r="23" spans="1:8" ht="14.1" customHeight="1" x14ac:dyDescent="0.25">
      <c r="A23" s="222" t="s">
        <v>18</v>
      </c>
      <c r="B23" s="223">
        <v>18135.835779996087</v>
      </c>
      <c r="C23" s="223">
        <v>17753.752367079389</v>
      </c>
      <c r="D23" s="223">
        <v>15996.78419211196</v>
      </c>
      <c r="E23" s="223">
        <v>14758.05467103467</v>
      </c>
      <c r="F23" s="223">
        <v>15837.161966364813</v>
      </c>
      <c r="G23" s="223">
        <f>'Costo por alumno'!D20</f>
        <v>16707.21020717534</v>
      </c>
      <c r="H23" s="232">
        <f t="shared" si="0"/>
        <v>5.4937130949241242</v>
      </c>
    </row>
    <row r="24" spans="1:8" ht="14.1" customHeight="1" x14ac:dyDescent="0.25">
      <c r="A24" s="222" t="s">
        <v>19</v>
      </c>
      <c r="B24" s="223">
        <v>11175.052900587785</v>
      </c>
      <c r="C24" s="223">
        <v>11667.66136765077</v>
      </c>
      <c r="D24" s="223">
        <v>11916.942276114691</v>
      </c>
      <c r="E24" s="223">
        <v>11950.033953056009</v>
      </c>
      <c r="F24" s="223">
        <v>12798.454208864205</v>
      </c>
      <c r="G24" s="223">
        <f>'Costo por alumno'!D21</f>
        <v>13926.000551146384</v>
      </c>
      <c r="H24" s="232">
        <f t="shared" si="0"/>
        <v>8.8100197405186709</v>
      </c>
    </row>
    <row r="25" spans="1:8" ht="14.1" customHeight="1" x14ac:dyDescent="0.25">
      <c r="A25" s="222" t="s">
        <v>20</v>
      </c>
      <c r="B25" s="223">
        <v>12955.052282040413</v>
      </c>
      <c r="C25" s="223">
        <v>13027.245694294941</v>
      </c>
      <c r="D25" s="223">
        <v>13549.954411370341</v>
      </c>
      <c r="E25" s="223">
        <v>13613.904371128809</v>
      </c>
      <c r="F25" s="223">
        <v>14479.852310742162</v>
      </c>
      <c r="G25" s="223">
        <f>'Costo por alumno'!D22</f>
        <v>15723.793815739449</v>
      </c>
      <c r="H25" s="232">
        <f t="shared" si="0"/>
        <v>8.5908438725887049</v>
      </c>
    </row>
    <row r="26" spans="1:8" ht="14.1" customHeight="1" x14ac:dyDescent="0.25">
      <c r="A26" s="222" t="s">
        <v>21</v>
      </c>
      <c r="B26" s="223">
        <v>19323.863095238095</v>
      </c>
      <c r="C26" s="223">
        <v>20340.67324388319</v>
      </c>
      <c r="D26" s="223">
        <v>19297.643583227447</v>
      </c>
      <c r="E26" s="223">
        <v>19376.237960339942</v>
      </c>
      <c r="F26" s="223">
        <v>17897.8991416309</v>
      </c>
      <c r="G26" s="223">
        <f>'Costo por alumno'!D23</f>
        <v>18286.479022835902</v>
      </c>
      <c r="H26" s="232">
        <f t="shared" si="0"/>
        <v>2.1710921384128001</v>
      </c>
    </row>
    <row r="27" spans="1:8" ht="14.1" customHeight="1" x14ac:dyDescent="0.25">
      <c r="A27" s="222" t="s">
        <v>23</v>
      </c>
      <c r="B27" s="223">
        <v>10632.879803395888</v>
      </c>
      <c r="C27" s="223">
        <v>11586.983982683983</v>
      </c>
      <c r="D27" s="223">
        <v>12323.108132260948</v>
      </c>
      <c r="E27" s="223">
        <v>12598.445251063829</v>
      </c>
      <c r="F27" s="223">
        <v>13392.521374685666</v>
      </c>
      <c r="G27" s="223">
        <f>'Costo por alumno'!D24</f>
        <v>13941.326564442603</v>
      </c>
      <c r="H27" s="232">
        <f t="shared" si="0"/>
        <v>4.0978481527330635</v>
      </c>
    </row>
    <row r="28" spans="1:8" ht="14.1" customHeight="1" x14ac:dyDescent="0.25">
      <c r="A28" s="222" t="s">
        <v>24</v>
      </c>
      <c r="B28" s="223">
        <v>9631.592657878602</v>
      </c>
      <c r="C28" s="223">
        <v>11586.983982683983</v>
      </c>
      <c r="D28" s="223">
        <v>12323.108132260948</v>
      </c>
      <c r="E28" s="223">
        <v>12598.445251063829</v>
      </c>
      <c r="F28" s="223">
        <v>11236.360611348457</v>
      </c>
      <c r="G28" s="223">
        <f>'Costo por alumno'!D25</f>
        <v>11066.842669584245</v>
      </c>
      <c r="H28" s="232">
        <f t="shared" si="0"/>
        <v>-1.5086552276811327</v>
      </c>
    </row>
    <row r="29" spans="1:8" ht="14.1" customHeight="1" x14ac:dyDescent="0.25">
      <c r="A29" s="222" t="s">
        <v>25</v>
      </c>
      <c r="B29" s="223">
        <v>17834.750634371394</v>
      </c>
      <c r="C29" s="223">
        <v>9961.9721613327492</v>
      </c>
      <c r="D29" s="223">
        <v>9711.7821948112887</v>
      </c>
      <c r="E29" s="223">
        <v>9747.0219240649094</v>
      </c>
      <c r="F29" s="223">
        <v>14400.303817227188</v>
      </c>
      <c r="G29" s="223">
        <f>'Costo por alumno'!D26</f>
        <v>15784.680960548885</v>
      </c>
      <c r="H29" s="232">
        <f t="shared" si="0"/>
        <v>9.6135273317327972</v>
      </c>
    </row>
    <row r="30" spans="1:8" ht="14.1" customHeight="1" x14ac:dyDescent="0.25">
      <c r="A30" s="222" t="s">
        <v>26</v>
      </c>
      <c r="B30" s="223">
        <v>10649.535791173304</v>
      </c>
      <c r="C30" s="223">
        <v>14500.310136694479</v>
      </c>
      <c r="D30" s="223">
        <v>13441.106106747877</v>
      </c>
      <c r="E30" s="223">
        <v>12620.301944170309</v>
      </c>
      <c r="F30" s="223">
        <v>13513.126016260163</v>
      </c>
      <c r="G30" s="223">
        <f>'Costo por alumno'!D27</f>
        <v>13493.006371049949</v>
      </c>
      <c r="H30" s="232">
        <f t="shared" si="0"/>
        <v>-0.14888964393585669</v>
      </c>
    </row>
    <row r="31" spans="1:8" ht="14.1" customHeight="1" x14ac:dyDescent="0.25">
      <c r="A31" s="222" t="s">
        <v>27</v>
      </c>
      <c r="B31" s="223">
        <v>9623.5149219913255</v>
      </c>
      <c r="C31" s="223">
        <v>11266.650417452194</v>
      </c>
      <c r="D31" s="223">
        <v>12831.529924462522</v>
      </c>
      <c r="E31" s="223">
        <v>12803.663429886303</v>
      </c>
      <c r="F31" s="223">
        <v>13047.14804958785</v>
      </c>
      <c r="G31" s="223">
        <f>'Costo por alumno'!D28</f>
        <v>14600.222577354642</v>
      </c>
      <c r="H31" s="232">
        <f t="shared" si="0"/>
        <v>11.903555641923248</v>
      </c>
    </row>
    <row r="32" spans="1:8" ht="14.1" customHeight="1" x14ac:dyDescent="0.25">
      <c r="A32" s="222" t="s">
        <v>28</v>
      </c>
      <c r="B32" s="223">
        <v>9155.7026628447984</v>
      </c>
      <c r="C32" s="223">
        <v>10514.740624373288</v>
      </c>
      <c r="D32" s="223">
        <v>11415.147288949896</v>
      </c>
      <c r="E32" s="223">
        <v>11719.530287817059</v>
      </c>
      <c r="F32" s="223">
        <v>12289.260136466391</v>
      </c>
      <c r="G32" s="223">
        <f>'Costo por alumno'!D29</f>
        <v>13136.727782107724</v>
      </c>
      <c r="H32" s="232">
        <f t="shared" si="0"/>
        <v>6.8960021696229612</v>
      </c>
    </row>
    <row r="33" spans="1:11" ht="14.1" customHeight="1" x14ac:dyDescent="0.25">
      <c r="A33" s="222" t="s">
        <v>29</v>
      </c>
      <c r="B33" s="223">
        <v>11398.049552238806</v>
      </c>
      <c r="C33" s="223">
        <v>9495.290258449304</v>
      </c>
      <c r="D33" s="223">
        <v>10004.086832137964</v>
      </c>
      <c r="E33" s="223">
        <v>10993.219393596211</v>
      </c>
      <c r="F33" s="223">
        <v>13277.918083462133</v>
      </c>
      <c r="G33" s="223">
        <f>'Costo por alumno'!D30</f>
        <v>14488.415685610231</v>
      </c>
      <c r="H33" s="232">
        <f t="shared" si="0"/>
        <v>9.116622007600661</v>
      </c>
      <c r="K33" s="184"/>
    </row>
    <row r="34" spans="1:11" ht="14.1" customHeight="1" x14ac:dyDescent="0.25">
      <c r="A34" s="222" t="s">
        <v>30</v>
      </c>
      <c r="B34" s="223">
        <v>10119.859649122807</v>
      </c>
      <c r="C34" s="223">
        <v>11117.911640696608</v>
      </c>
      <c r="D34" s="223">
        <v>10447.856700167504</v>
      </c>
      <c r="E34" s="223">
        <v>11105.463582967443</v>
      </c>
      <c r="F34" s="223">
        <v>11177.936552274541</v>
      </c>
      <c r="G34" s="223">
        <f>'Costo por alumno'!D31</f>
        <v>12412.349669720861</v>
      </c>
      <c r="H34" s="232">
        <f t="shared" si="0"/>
        <v>11.043300448821537</v>
      </c>
      <c r="K34" s="184"/>
    </row>
    <row r="35" spans="1:11" ht="14.1" customHeight="1" x14ac:dyDescent="0.25">
      <c r="A35" s="222" t="s">
        <v>31</v>
      </c>
      <c r="B35" s="223">
        <v>10005.780821917808</v>
      </c>
      <c r="C35" s="223">
        <v>10353.715098468272</v>
      </c>
      <c r="D35" s="223">
        <v>10689.617954070982</v>
      </c>
      <c r="E35" s="223">
        <v>10797.181720110846</v>
      </c>
      <c r="F35" s="223">
        <v>13830.677949392048</v>
      </c>
      <c r="G35" s="223">
        <f>'Costo por alumno'!D32</f>
        <v>14323.311820875864</v>
      </c>
      <c r="H35" s="232">
        <f t="shared" si="0"/>
        <v>3.5618924342423197</v>
      </c>
    </row>
    <row r="36" spans="1:11" ht="14.1" customHeight="1" x14ac:dyDescent="0.25">
      <c r="A36" s="222" t="s">
        <v>32</v>
      </c>
      <c r="B36" s="223">
        <v>9600.0715499797661</v>
      </c>
      <c r="C36" s="223">
        <v>9252.9716469976993</v>
      </c>
      <c r="D36" s="223">
        <v>9575.5241157556266</v>
      </c>
      <c r="E36" s="223">
        <v>9308.8190408815281</v>
      </c>
      <c r="F36" s="223">
        <v>9981.6080141497932</v>
      </c>
      <c r="G36" s="223">
        <f>'Costo por alumno'!D33</f>
        <v>10542.434704205689</v>
      </c>
      <c r="H36" s="232">
        <f t="shared" si="0"/>
        <v>5.6186006228743368</v>
      </c>
    </row>
    <row r="37" spans="1:11" ht="14.1" customHeight="1" x14ac:dyDescent="0.25">
      <c r="A37" s="222" t="s">
        <v>34</v>
      </c>
      <c r="B37" s="223">
        <v>12674.068007016596</v>
      </c>
      <c r="C37" s="223">
        <v>13452.970197778381</v>
      </c>
      <c r="D37" s="223">
        <v>14419.144264114302</v>
      </c>
      <c r="E37" s="223">
        <v>14497.91743883394</v>
      </c>
      <c r="F37" s="223">
        <v>15617.02400848919</v>
      </c>
      <c r="G37" s="223">
        <f>'Costo por alumno'!D34</f>
        <v>17067.359351381063</v>
      </c>
      <c r="H37" s="232">
        <f t="shared" si="0"/>
        <v>9.286886810851346</v>
      </c>
    </row>
    <row r="38" spans="1:11" ht="14.1" customHeight="1" x14ac:dyDescent="0.25">
      <c r="A38" s="222" t="s">
        <v>35</v>
      </c>
      <c r="B38" s="223">
        <v>9120.0441064638781</v>
      </c>
      <c r="C38" s="223">
        <v>9751.5536054940858</v>
      </c>
      <c r="D38" s="223">
        <v>11331.337471783296</v>
      </c>
      <c r="E38" s="223">
        <v>11088.219776938915</v>
      </c>
      <c r="F38" s="223">
        <v>11963.431320504313</v>
      </c>
      <c r="G38" s="223">
        <f>'Costo por alumno'!D35</f>
        <v>11859.544975186103</v>
      </c>
      <c r="H38" s="232">
        <f t="shared" si="0"/>
        <v>-0.86836579351742271</v>
      </c>
    </row>
    <row r="39" spans="1:11" ht="14.1" customHeight="1" x14ac:dyDescent="0.25">
      <c r="A39" s="222" t="s">
        <v>36</v>
      </c>
      <c r="B39" s="223">
        <v>7999.4423048869439</v>
      </c>
      <c r="C39" s="223">
        <v>7913.6987797045604</v>
      </c>
      <c r="D39" s="223">
        <v>8475.524828017511</v>
      </c>
      <c r="E39" s="223">
        <v>8754.0340974729243</v>
      </c>
      <c r="F39" s="223">
        <v>9122.4109383995401</v>
      </c>
      <c r="G39" s="223">
        <f>'Costo por alumno'!D36</f>
        <v>9403.7406904357667</v>
      </c>
      <c r="H39" s="232">
        <f t="shared" si="0"/>
        <v>3.083940790827655</v>
      </c>
    </row>
    <row r="40" spans="1:11" ht="14.1" customHeight="1" x14ac:dyDescent="0.25">
      <c r="A40" s="222" t="s">
        <v>37</v>
      </c>
      <c r="B40" s="223">
        <v>10969.305648535565</v>
      </c>
      <c r="C40" s="223">
        <v>10651.268395773295</v>
      </c>
      <c r="D40" s="223">
        <v>11874.53566569485</v>
      </c>
      <c r="E40" s="223">
        <v>11967.746450430641</v>
      </c>
      <c r="F40" s="223">
        <v>12442.184738955822</v>
      </c>
      <c r="G40" s="223">
        <f>'Costo por alumno'!D37</f>
        <v>13528.947887586079</v>
      </c>
      <c r="H40" s="232">
        <f t="shared" si="0"/>
        <v>8.7345042002764828</v>
      </c>
    </row>
    <row r="41" spans="1:11" ht="14.1" customHeight="1" x14ac:dyDescent="0.25">
      <c r="A41" s="222" t="s">
        <v>38</v>
      </c>
      <c r="B41" s="223">
        <v>16583.91117279667</v>
      </c>
      <c r="C41" s="223">
        <v>16148.059543542013</v>
      </c>
      <c r="D41" s="223">
        <v>15746.821144956739</v>
      </c>
      <c r="E41" s="223">
        <v>15983.310690528633</v>
      </c>
      <c r="F41" s="223">
        <v>18099.771225428693</v>
      </c>
      <c r="G41" s="223">
        <f>'Costo por alumno'!D38</f>
        <v>19806.102514506769</v>
      </c>
      <c r="H41" s="232">
        <f t="shared" si="0"/>
        <v>9.4273638480072197</v>
      </c>
    </row>
    <row r="42" spans="1:11" ht="14.1" customHeight="1" x14ac:dyDescent="0.25">
      <c r="A42" s="222" t="s">
        <v>39</v>
      </c>
      <c r="B42" s="223">
        <v>12195.017836944227</v>
      </c>
      <c r="C42" s="223">
        <v>13097.758754863813</v>
      </c>
      <c r="D42" s="223">
        <v>13408.23274903805</v>
      </c>
      <c r="E42" s="223">
        <v>12727.125184904517</v>
      </c>
      <c r="F42" s="223">
        <v>14158.020698988934</v>
      </c>
      <c r="G42" s="223">
        <f>'Costo por alumno'!D39</f>
        <v>14461.786976744186</v>
      </c>
      <c r="H42" s="232">
        <f t="shared" si="0"/>
        <v>2.1455419808571463</v>
      </c>
    </row>
    <row r="43" spans="1:11" ht="14.1" customHeight="1" x14ac:dyDescent="0.25">
      <c r="A43" s="222" t="s">
        <v>40</v>
      </c>
      <c r="B43" s="223">
        <v>12310.424891146589</v>
      </c>
      <c r="C43" s="223">
        <v>13365.889715454714</v>
      </c>
      <c r="D43" s="223">
        <v>14991.794971740401</v>
      </c>
      <c r="E43" s="223">
        <v>16464.18090079365</v>
      </c>
      <c r="F43" s="223">
        <v>16816.867106503298</v>
      </c>
      <c r="G43" s="223">
        <f>'Costo por alumno'!D40</f>
        <v>16946.241012472488</v>
      </c>
      <c r="H43" s="232">
        <f t="shared" si="0"/>
        <v>0.76931039027572368</v>
      </c>
    </row>
    <row r="44" spans="1:11" ht="14.1" customHeight="1" x14ac:dyDescent="0.25">
      <c r="A44" s="222" t="s">
        <v>41</v>
      </c>
      <c r="B44" s="223">
        <v>13374.651557356292</v>
      </c>
      <c r="C44" s="223">
        <v>13867.681942374566</v>
      </c>
      <c r="D44" s="223">
        <v>14881.188502004008</v>
      </c>
      <c r="E44" s="223">
        <v>15917.936970771676</v>
      </c>
      <c r="F44" s="223">
        <v>15392.090216294968</v>
      </c>
      <c r="G44" s="223">
        <f>'Costo por alumno'!D41</f>
        <v>15732.381124234471</v>
      </c>
      <c r="H44" s="232">
        <f t="shared" si="0"/>
        <v>2.2108167452088656</v>
      </c>
    </row>
    <row r="45" spans="1:11" ht="14.1" customHeight="1" x14ac:dyDescent="0.25">
      <c r="A45" s="222" t="s">
        <v>42</v>
      </c>
      <c r="B45" s="223">
        <v>10595.133638634472</v>
      </c>
      <c r="C45" s="223">
        <v>11501.064364876385</v>
      </c>
      <c r="D45" s="223">
        <v>11566.721207307386</v>
      </c>
      <c r="E45" s="223">
        <v>12116.403335910321</v>
      </c>
      <c r="F45" s="223">
        <v>10691.660340945642</v>
      </c>
      <c r="G45" s="223">
        <f>'Costo por alumno'!D42</f>
        <v>11307.234021949645</v>
      </c>
      <c r="H45" s="232">
        <f t="shared" si="0"/>
        <v>5.757512503895712</v>
      </c>
    </row>
    <row r="46" spans="1:11" ht="14.1" customHeight="1" x14ac:dyDescent="0.25">
      <c r="A46" s="222" t="s">
        <v>43</v>
      </c>
      <c r="B46" s="223">
        <v>13702.249418663432</v>
      </c>
      <c r="C46" s="223">
        <v>15015.373430962343</v>
      </c>
      <c r="D46" s="223">
        <v>16447.438782337198</v>
      </c>
      <c r="E46" s="223">
        <v>17164.40015339743</v>
      </c>
      <c r="F46" s="223">
        <v>19173.633063209076</v>
      </c>
      <c r="G46" s="223">
        <f>'Costo por alumno'!D43</f>
        <v>20751.563654353562</v>
      </c>
      <c r="H46" s="232">
        <f t="shared" si="0"/>
        <v>8.229690147623959</v>
      </c>
    </row>
    <row r="47" spans="1:11" ht="14.1" customHeight="1" x14ac:dyDescent="0.25">
      <c r="A47" s="222" t="s">
        <v>44</v>
      </c>
      <c r="B47" s="223">
        <v>13297.629928741093</v>
      </c>
      <c r="C47" s="223">
        <v>13346.901513440253</v>
      </c>
      <c r="D47" s="223">
        <v>13789.277030058322</v>
      </c>
      <c r="E47" s="223">
        <v>14202.343837630515</v>
      </c>
      <c r="F47" s="223">
        <v>17524.045361760036</v>
      </c>
      <c r="G47" s="223">
        <f>'Costo por alumno'!D44</f>
        <v>17954.192595762892</v>
      </c>
      <c r="H47" s="232">
        <f t="shared" si="0"/>
        <v>2.4546115073492025</v>
      </c>
    </row>
    <row r="48" spans="1:11" ht="14.1" customHeight="1" x14ac:dyDescent="0.25">
      <c r="A48" s="222" t="s">
        <v>45</v>
      </c>
      <c r="B48" s="223">
        <v>15228.609552691432</v>
      </c>
      <c r="C48" s="223">
        <v>13875.294194390084</v>
      </c>
      <c r="D48" s="223">
        <v>14700.381201044387</v>
      </c>
      <c r="E48" s="223">
        <v>15198.610214105793</v>
      </c>
      <c r="F48" s="223">
        <v>18646.164924506389</v>
      </c>
      <c r="G48" s="223">
        <f>'Costo por alumno'!D45</f>
        <v>17396.285957930642</v>
      </c>
      <c r="H48" s="232">
        <f t="shared" si="0"/>
        <v>-6.703142290311126</v>
      </c>
    </row>
    <row r="49" spans="1:8" ht="14.1" customHeight="1" x14ac:dyDescent="0.25">
      <c r="A49" s="215"/>
      <c r="B49" s="216"/>
      <c r="C49" s="216"/>
      <c r="D49" s="216"/>
      <c r="E49" s="216"/>
      <c r="F49" s="216"/>
      <c r="G49" s="216"/>
      <c r="H49" s="216"/>
    </row>
    <row r="50" spans="1:8" ht="14.1" customHeight="1" x14ac:dyDescent="0.25">
      <c r="A50" s="495"/>
      <c r="B50" s="495"/>
      <c r="C50" s="495"/>
      <c r="D50" s="495"/>
      <c r="E50" s="495"/>
      <c r="F50" s="495"/>
      <c r="G50" s="495"/>
      <c r="H50" s="495"/>
    </row>
    <row r="51" spans="1:8" ht="15.75" x14ac:dyDescent="0.25">
      <c r="A51" s="210"/>
      <c r="B51" s="210"/>
      <c r="C51" s="210"/>
      <c r="D51" s="210"/>
      <c r="E51" s="210"/>
      <c r="F51" s="210"/>
      <c r="G51" s="210"/>
      <c r="H51" s="210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</sheetData>
  <dataConsolidate/>
  <mergeCells count="2">
    <mergeCell ref="A50:H50"/>
    <mergeCell ref="A7:H7"/>
  </mergeCells>
  <conditionalFormatting sqref="H19:H4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topLeftCell="A7" zoomScale="80" zoomScaleNormal="80" workbookViewId="0">
      <selection activeCell="K20" sqref="K20"/>
    </sheetView>
  </sheetViews>
  <sheetFormatPr baseColWidth="10" defaultRowHeight="14.25" x14ac:dyDescent="0.2"/>
  <cols>
    <col min="1" max="1" width="21.140625" style="69" customWidth="1"/>
    <col min="2" max="2" width="14.140625" style="69" customWidth="1"/>
    <col min="3" max="3" width="16.5703125" style="43" customWidth="1"/>
    <col min="4" max="4" width="26.140625" style="43" customWidth="1"/>
    <col min="5" max="5" width="14.140625" style="43" customWidth="1"/>
    <col min="6" max="6" width="11.42578125" style="43"/>
    <col min="7" max="7" width="15.28515625" style="43" bestFit="1" customWidth="1"/>
    <col min="8" max="8" width="12.140625" style="43" bestFit="1" customWidth="1"/>
    <col min="9" max="9" width="16.7109375" style="43" customWidth="1"/>
    <col min="10" max="10" width="11.42578125" style="43"/>
    <col min="11" max="11" width="30.85546875" style="43" customWidth="1"/>
    <col min="12" max="16384" width="11.42578125" style="43"/>
  </cols>
  <sheetData>
    <row r="1" spans="1:9" x14ac:dyDescent="0.2">
      <c r="A1" s="1"/>
      <c r="B1" s="2"/>
      <c r="C1" s="1"/>
      <c r="D1" s="1"/>
    </row>
    <row r="2" spans="1:9" x14ac:dyDescent="0.2">
      <c r="A2" s="1"/>
      <c r="B2" s="2"/>
      <c r="C2" s="1"/>
      <c r="D2" s="1"/>
    </row>
    <row r="3" spans="1:9" x14ac:dyDescent="0.2">
      <c r="A3" s="1"/>
      <c r="B3" s="4"/>
      <c r="C3" s="5"/>
      <c r="D3" s="5"/>
    </row>
    <row r="4" spans="1:9" x14ac:dyDescent="0.2">
      <c r="A4" s="454"/>
      <c r="B4" s="454"/>
      <c r="C4" s="454"/>
      <c r="D4" s="454"/>
    </row>
    <row r="5" spans="1:9" x14ac:dyDescent="0.2">
      <c r="A5" s="132"/>
      <c r="B5" s="132"/>
      <c r="C5" s="132"/>
      <c r="D5" s="132"/>
    </row>
    <row r="6" spans="1:9" ht="17.25" customHeight="1" x14ac:dyDescent="0.2">
      <c r="A6" s="455" t="s">
        <v>86</v>
      </c>
      <c r="B6" s="455"/>
      <c r="C6" s="455"/>
      <c r="D6" s="455"/>
    </row>
    <row r="7" spans="1:9" ht="8.25" customHeight="1" x14ac:dyDescent="0.2">
      <c r="A7" s="133"/>
      <c r="B7" s="133"/>
      <c r="C7" s="133"/>
      <c r="D7" s="133"/>
    </row>
    <row r="8" spans="1:9" ht="21" customHeight="1" x14ac:dyDescent="0.2">
      <c r="A8" s="9"/>
      <c r="B8" s="9"/>
      <c r="C8" s="9"/>
      <c r="D8" s="9"/>
    </row>
    <row r="9" spans="1:9" ht="21" customHeight="1" x14ac:dyDescent="0.2">
      <c r="A9" s="20" t="s">
        <v>156</v>
      </c>
      <c r="B9" s="77">
        <f>D15</f>
        <v>14177.484265094292</v>
      </c>
      <c r="C9" s="9"/>
      <c r="D9" s="9"/>
    </row>
    <row r="10" spans="1:9" ht="15" customHeight="1" x14ac:dyDescent="0.2">
      <c r="A10" s="9"/>
      <c r="B10" s="9"/>
      <c r="C10" s="16"/>
      <c r="D10" s="16"/>
    </row>
    <row r="11" spans="1:9" ht="24" customHeight="1" x14ac:dyDescent="0.2">
      <c r="A11" s="456" t="s">
        <v>5</v>
      </c>
      <c r="B11" s="458" t="s">
        <v>87</v>
      </c>
      <c r="C11" s="456" t="s">
        <v>7</v>
      </c>
      <c r="D11" s="110"/>
      <c r="F11" s="104"/>
    </row>
    <row r="12" spans="1:9" ht="24" customHeight="1" x14ac:dyDescent="0.2">
      <c r="A12" s="457"/>
      <c r="B12" s="460"/>
      <c r="C12" s="457"/>
      <c r="D12" s="110" t="s">
        <v>9</v>
      </c>
    </row>
    <row r="13" spans="1:9" ht="10.5" customHeight="1" x14ac:dyDescent="0.2">
      <c r="A13" s="9"/>
      <c r="B13" s="9"/>
      <c r="C13" s="16"/>
      <c r="D13" s="16"/>
      <c r="F13" s="140"/>
    </row>
    <row r="14" spans="1:9" ht="46.5" customHeight="1" x14ac:dyDescent="0.2">
      <c r="A14" s="134" t="s">
        <v>11</v>
      </c>
      <c r="B14" s="135" t="s">
        <v>192</v>
      </c>
      <c r="C14" s="135" t="s">
        <v>275</v>
      </c>
      <c r="D14" s="134" t="s">
        <v>87</v>
      </c>
      <c r="E14" s="204" t="s">
        <v>173</v>
      </c>
      <c r="F14" s="204" t="s">
        <v>194</v>
      </c>
      <c r="G14" s="204" t="s">
        <v>194</v>
      </c>
      <c r="H14" s="204" t="s">
        <v>174</v>
      </c>
      <c r="I14" s="204" t="s">
        <v>193</v>
      </c>
    </row>
    <row r="15" spans="1:9" ht="15.75" customHeight="1" x14ac:dyDescent="0.2">
      <c r="A15" s="22" t="s">
        <v>13</v>
      </c>
      <c r="B15" s="104">
        <f>SUM(B16:B45)</f>
        <v>254053</v>
      </c>
      <c r="C15" s="104">
        <f>SUM(C16:C45)</f>
        <v>3601832410</v>
      </c>
      <c r="D15" s="111">
        <f>IF(C15=0,0,(C15/B15))</f>
        <v>14177.484265094292</v>
      </c>
      <c r="E15" s="111">
        <f>SUM(E16:E45)</f>
        <v>3052876285.0000005</v>
      </c>
      <c r="F15" s="206">
        <f>C15/E15-1</f>
        <v>0.17981604026905385</v>
      </c>
      <c r="G15" s="111">
        <f>C15-E15</f>
        <v>548956124.99999952</v>
      </c>
      <c r="H15" s="111">
        <v>2800112401</v>
      </c>
      <c r="I15" s="206">
        <f>C15/H15-1</f>
        <v>0.2863170809549227</v>
      </c>
    </row>
    <row r="16" spans="1:9" ht="12" customHeight="1" x14ac:dyDescent="0.2">
      <c r="A16" s="112" t="s">
        <v>14</v>
      </c>
      <c r="B16" s="139">
        <v>4724</v>
      </c>
      <c r="C16" s="26">
        <v>53064138</v>
      </c>
      <c r="D16" s="111">
        <f t="shared" ref="D16:D45" si="0">IF(C16=0,0,(C16/B16))</f>
        <v>11232.882726502963</v>
      </c>
      <c r="E16" s="205">
        <v>44901402.350000001</v>
      </c>
      <c r="F16" s="206">
        <f t="shared" ref="F16:F45" si="1">C16/E16-1</f>
        <v>0.1817924435048297</v>
      </c>
    </row>
    <row r="17" spans="1:11" ht="12" customHeight="1" x14ac:dyDescent="0.2">
      <c r="A17" s="112" t="s">
        <v>15</v>
      </c>
      <c r="B17" s="139">
        <v>7923</v>
      </c>
      <c r="C17" s="26">
        <v>113761602</v>
      </c>
      <c r="D17" s="111">
        <f t="shared" si="0"/>
        <v>14358.399848542218</v>
      </c>
      <c r="E17" s="205">
        <v>100957077.36</v>
      </c>
      <c r="F17" s="206">
        <f t="shared" si="1"/>
        <v>0.12683137205270612</v>
      </c>
    </row>
    <row r="18" spans="1:11" ht="12" customHeight="1" x14ac:dyDescent="0.2">
      <c r="A18" s="112" t="s">
        <v>16</v>
      </c>
      <c r="B18" s="139">
        <v>2058</v>
      </c>
      <c r="C18" s="26">
        <v>28483347</v>
      </c>
      <c r="D18" s="111">
        <f t="shared" si="0"/>
        <v>13840.304664723031</v>
      </c>
      <c r="E18" s="205">
        <v>25853949.219999999</v>
      </c>
      <c r="F18" s="206">
        <f t="shared" si="1"/>
        <v>0.10170197820168858</v>
      </c>
    </row>
    <row r="19" spans="1:11" ht="12" customHeight="1" x14ac:dyDescent="0.2">
      <c r="A19" s="112" t="s">
        <v>17</v>
      </c>
      <c r="B19" s="139">
        <v>1930</v>
      </c>
      <c r="C19" s="26">
        <v>34103141</v>
      </c>
      <c r="D19" s="111">
        <f t="shared" si="0"/>
        <v>17670.021243523315</v>
      </c>
      <c r="E19" s="205">
        <v>37120365.350000001</v>
      </c>
      <c r="F19" s="206">
        <f t="shared" si="1"/>
        <v>-8.1282183554801768E-2</v>
      </c>
      <c r="K19" s="43">
        <v>3601832410</v>
      </c>
    </row>
    <row r="20" spans="1:11" ht="12" customHeight="1" x14ac:dyDescent="0.2">
      <c r="A20" s="112" t="s">
        <v>18</v>
      </c>
      <c r="B20" s="139">
        <v>7916</v>
      </c>
      <c r="C20" s="26">
        <v>132254276</v>
      </c>
      <c r="D20" s="111">
        <f t="shared" si="0"/>
        <v>16707.21020717534</v>
      </c>
      <c r="E20" s="205">
        <v>108117508.52</v>
      </c>
      <c r="F20" s="206">
        <f t="shared" si="1"/>
        <v>0.22324568712693837</v>
      </c>
    </row>
    <row r="21" spans="1:11" ht="12" customHeight="1" x14ac:dyDescent="0.2">
      <c r="A21" s="112" t="s">
        <v>19</v>
      </c>
      <c r="B21" s="139">
        <v>9072</v>
      </c>
      <c r="C21" s="26">
        <v>126336677</v>
      </c>
      <c r="D21" s="111">
        <f t="shared" si="0"/>
        <v>13926.000551146384</v>
      </c>
      <c r="E21" s="205">
        <v>102841992.2</v>
      </c>
      <c r="F21" s="206">
        <f t="shared" si="1"/>
        <v>0.22845419752574569</v>
      </c>
    </row>
    <row r="22" spans="1:11" ht="12" customHeight="1" x14ac:dyDescent="0.2">
      <c r="A22" s="112" t="s">
        <v>20</v>
      </c>
      <c r="B22" s="139">
        <v>7891</v>
      </c>
      <c r="C22" s="26">
        <v>124076457</v>
      </c>
      <c r="D22" s="111">
        <f t="shared" si="0"/>
        <v>15723.793815739449</v>
      </c>
      <c r="E22" s="205">
        <v>107699597.48</v>
      </c>
      <c r="F22" s="206">
        <f t="shared" si="1"/>
        <v>0.15206054528700719</v>
      </c>
    </row>
    <row r="23" spans="1:11" ht="12" customHeight="1" x14ac:dyDescent="0.2">
      <c r="A23" s="112" t="s">
        <v>21</v>
      </c>
      <c r="B23" s="139">
        <v>1883</v>
      </c>
      <c r="C23" s="26">
        <v>34433440</v>
      </c>
      <c r="D23" s="111">
        <f t="shared" si="0"/>
        <v>18286.479022835902</v>
      </c>
      <c r="E23" s="205">
        <v>34199060</v>
      </c>
      <c r="F23" s="206">
        <f t="shared" si="1"/>
        <v>6.8534047427033506E-3</v>
      </c>
    </row>
    <row r="24" spans="1:11" ht="12" customHeight="1" x14ac:dyDescent="0.2">
      <c r="A24" s="112" t="s">
        <v>23</v>
      </c>
      <c r="B24" s="139">
        <v>2413</v>
      </c>
      <c r="C24" s="26">
        <v>33640421</v>
      </c>
      <c r="D24" s="111">
        <f t="shared" si="0"/>
        <v>13941.326564442603</v>
      </c>
      <c r="E24" s="205">
        <v>29606346.34</v>
      </c>
      <c r="F24" s="206">
        <f t="shared" si="1"/>
        <v>0.13625709210020687</v>
      </c>
    </row>
    <row r="25" spans="1:11" ht="12" customHeight="1" x14ac:dyDescent="0.2">
      <c r="A25" s="112" t="s">
        <v>24</v>
      </c>
      <c r="B25" s="139">
        <v>18280</v>
      </c>
      <c r="C25" s="26">
        <v>202301884</v>
      </c>
      <c r="D25" s="111">
        <f t="shared" si="0"/>
        <v>11066.842669584245</v>
      </c>
      <c r="E25" s="205">
        <v>155572216.93000001</v>
      </c>
      <c r="F25" s="206">
        <f t="shared" si="1"/>
        <v>0.3003728300087547</v>
      </c>
    </row>
    <row r="26" spans="1:11" ht="12" customHeight="1" x14ac:dyDescent="0.2">
      <c r="A26" s="112" t="s">
        <v>25</v>
      </c>
      <c r="B26" s="139">
        <v>6996</v>
      </c>
      <c r="C26" s="26">
        <v>110429628</v>
      </c>
      <c r="D26" s="111">
        <f t="shared" si="0"/>
        <v>15784.680960548885</v>
      </c>
      <c r="E26" s="205">
        <v>89515801.689999998</v>
      </c>
      <c r="F26" s="206">
        <f t="shared" si="1"/>
        <v>0.23363278790069009</v>
      </c>
    </row>
    <row r="27" spans="1:11" ht="12" customHeight="1" x14ac:dyDescent="0.2">
      <c r="A27" s="112" t="s">
        <v>26</v>
      </c>
      <c r="B27" s="139">
        <v>3924</v>
      </c>
      <c r="C27" s="26">
        <v>52946557</v>
      </c>
      <c r="D27" s="111">
        <f t="shared" si="0"/>
        <v>13493.006371049949</v>
      </c>
      <c r="E27" s="205">
        <v>47296732.710000001</v>
      </c>
      <c r="F27" s="206">
        <f t="shared" si="1"/>
        <v>0.11945485377693865</v>
      </c>
    </row>
    <row r="28" spans="1:11" ht="12" customHeight="1" x14ac:dyDescent="0.2">
      <c r="A28" s="112" t="s">
        <v>27</v>
      </c>
      <c r="B28" s="139">
        <v>14705</v>
      </c>
      <c r="C28" s="26">
        <v>214696273</v>
      </c>
      <c r="D28" s="111">
        <f t="shared" si="0"/>
        <v>14600.222577354642</v>
      </c>
      <c r="E28" s="205">
        <v>178347818.92000002</v>
      </c>
      <c r="F28" s="206">
        <f t="shared" si="1"/>
        <v>0.20380655227583411</v>
      </c>
    </row>
    <row r="29" spans="1:11" ht="12" customHeight="1" x14ac:dyDescent="0.2">
      <c r="A29" s="112" t="s">
        <v>28</v>
      </c>
      <c r="B29" s="139">
        <v>47473</v>
      </c>
      <c r="C29" s="26">
        <v>623639878</v>
      </c>
      <c r="D29" s="111">
        <f t="shared" si="0"/>
        <v>13136.727782107724</v>
      </c>
      <c r="E29" s="205">
        <v>533885699.85000008</v>
      </c>
      <c r="F29" s="206">
        <f t="shared" si="1"/>
        <v>0.16811496950605176</v>
      </c>
    </row>
    <row r="30" spans="1:11" ht="12" customHeight="1" x14ac:dyDescent="0.2">
      <c r="A30" s="112" t="s">
        <v>29</v>
      </c>
      <c r="B30" s="139">
        <v>11807</v>
      </c>
      <c r="C30" s="26">
        <v>171064724</v>
      </c>
      <c r="D30" s="111">
        <f t="shared" si="0"/>
        <v>14488.415685610231</v>
      </c>
      <c r="E30" s="205">
        <v>134054050.91</v>
      </c>
      <c r="F30" s="206">
        <f t="shared" si="1"/>
        <v>0.27608768879985512</v>
      </c>
    </row>
    <row r="31" spans="1:11" ht="12" customHeight="1" x14ac:dyDescent="0.2">
      <c r="A31" s="112" t="s">
        <v>30</v>
      </c>
      <c r="B31" s="139">
        <v>4693</v>
      </c>
      <c r="C31" s="26">
        <v>58251157</v>
      </c>
      <c r="D31" s="111">
        <f t="shared" si="0"/>
        <v>12412.349669720861</v>
      </c>
      <c r="E31" s="205">
        <v>54547362.049999997</v>
      </c>
      <c r="F31" s="206">
        <f t="shared" si="1"/>
        <v>6.7900532872789965E-2</v>
      </c>
    </row>
    <row r="32" spans="1:11" ht="12" customHeight="1" x14ac:dyDescent="0.2">
      <c r="A32" s="112" t="s">
        <v>31</v>
      </c>
      <c r="B32" s="139">
        <v>3037</v>
      </c>
      <c r="C32" s="26">
        <v>43499898</v>
      </c>
      <c r="D32" s="111">
        <f t="shared" si="0"/>
        <v>14323.311820875864</v>
      </c>
      <c r="E32" s="205">
        <v>36583839.07</v>
      </c>
      <c r="F32" s="206">
        <f t="shared" si="1"/>
        <v>0.18904683340550243</v>
      </c>
    </row>
    <row r="33" spans="1:6" ht="12" customHeight="1" x14ac:dyDescent="0.2">
      <c r="A33" s="112" t="s">
        <v>32</v>
      </c>
      <c r="B33" s="139">
        <v>17191</v>
      </c>
      <c r="C33" s="26">
        <v>181234995</v>
      </c>
      <c r="D33" s="111">
        <f t="shared" si="0"/>
        <v>10542.434704205689</v>
      </c>
      <c r="E33" s="205">
        <v>142769357.63</v>
      </c>
      <c r="F33" s="206">
        <f t="shared" si="1"/>
        <v>0.26942502234749321</v>
      </c>
    </row>
    <row r="34" spans="1:6" ht="12" customHeight="1" x14ac:dyDescent="0.2">
      <c r="A34" s="112" t="s">
        <v>34</v>
      </c>
      <c r="B34" s="139">
        <v>7277</v>
      </c>
      <c r="C34" s="26">
        <v>124199174</v>
      </c>
      <c r="D34" s="111">
        <f t="shared" si="0"/>
        <v>17067.359351381063</v>
      </c>
      <c r="E34" s="205">
        <v>111401997.59999999</v>
      </c>
      <c r="F34" s="206">
        <f t="shared" si="1"/>
        <v>0.11487385034108222</v>
      </c>
    </row>
    <row r="35" spans="1:6" ht="12" customHeight="1" x14ac:dyDescent="0.2">
      <c r="A35" s="112" t="s">
        <v>35</v>
      </c>
      <c r="B35" s="139">
        <v>3224</v>
      </c>
      <c r="C35" s="26">
        <v>38235173</v>
      </c>
      <c r="D35" s="111">
        <f t="shared" si="0"/>
        <v>11859.544975186103</v>
      </c>
      <c r="E35" s="205">
        <v>32311072.430000003</v>
      </c>
      <c r="F35" s="206">
        <f t="shared" si="1"/>
        <v>0.18334583548206895</v>
      </c>
    </row>
    <row r="36" spans="1:6" ht="12" customHeight="1" x14ac:dyDescent="0.2">
      <c r="A36" s="112" t="s">
        <v>36</v>
      </c>
      <c r="B36" s="139">
        <v>8835</v>
      </c>
      <c r="C36" s="26">
        <v>83082049</v>
      </c>
      <c r="D36" s="111">
        <f t="shared" si="0"/>
        <v>9403.7406904357667</v>
      </c>
      <c r="E36" s="205">
        <v>72746023.350000009</v>
      </c>
      <c r="F36" s="206">
        <f t="shared" si="1"/>
        <v>0.14208372051171358</v>
      </c>
    </row>
    <row r="37" spans="1:6" ht="12" customHeight="1" x14ac:dyDescent="0.2">
      <c r="A37" s="112" t="s">
        <v>37</v>
      </c>
      <c r="B37" s="139">
        <v>5373</v>
      </c>
      <c r="C37" s="26">
        <v>72691037</v>
      </c>
      <c r="D37" s="111">
        <f t="shared" si="0"/>
        <v>13528.947887586079</v>
      </c>
      <c r="E37" s="205">
        <v>65307992.379999995</v>
      </c>
      <c r="F37" s="206">
        <f t="shared" si="1"/>
        <v>0.11304963375755217</v>
      </c>
    </row>
    <row r="38" spans="1:6" ht="12" customHeight="1" x14ac:dyDescent="0.2">
      <c r="A38" s="112" t="s">
        <v>38</v>
      </c>
      <c r="B38" s="139">
        <v>9306</v>
      </c>
      <c r="C38" s="26">
        <v>184315590</v>
      </c>
      <c r="D38" s="111">
        <f t="shared" si="0"/>
        <v>19806.102514506769</v>
      </c>
      <c r="E38" s="205">
        <v>145128461.06999999</v>
      </c>
      <c r="F38" s="206">
        <f t="shared" si="1"/>
        <v>0.27001684329236308</v>
      </c>
    </row>
    <row r="39" spans="1:6" ht="12" customHeight="1" x14ac:dyDescent="0.2">
      <c r="A39" s="112" t="s">
        <v>39</v>
      </c>
      <c r="B39" s="139">
        <v>12900</v>
      </c>
      <c r="C39" s="26">
        <v>186557052</v>
      </c>
      <c r="D39" s="111">
        <f t="shared" si="0"/>
        <v>14461.786976744186</v>
      </c>
      <c r="E39" s="205">
        <v>167947143.94</v>
      </c>
      <c r="F39" s="206">
        <f t="shared" si="1"/>
        <v>0.11080812464812428</v>
      </c>
    </row>
    <row r="40" spans="1:6" ht="12" customHeight="1" x14ac:dyDescent="0.2">
      <c r="A40" s="112" t="s">
        <v>40</v>
      </c>
      <c r="B40" s="139">
        <v>5452</v>
      </c>
      <c r="C40" s="26">
        <v>92390906</v>
      </c>
      <c r="D40" s="111">
        <f t="shared" si="0"/>
        <v>16946.241012472488</v>
      </c>
      <c r="E40" s="205">
        <v>82979471.739999995</v>
      </c>
      <c r="F40" s="206">
        <f t="shared" si="1"/>
        <v>0.11341882591743779</v>
      </c>
    </row>
    <row r="41" spans="1:6" ht="12" customHeight="1" x14ac:dyDescent="0.2">
      <c r="A41" s="112" t="s">
        <v>41</v>
      </c>
      <c r="B41" s="139">
        <v>9144</v>
      </c>
      <c r="C41" s="26">
        <v>143856893</v>
      </c>
      <c r="D41" s="111">
        <f t="shared" si="0"/>
        <v>15732.381124234471</v>
      </c>
      <c r="E41" s="205">
        <v>130160970.61</v>
      </c>
      <c r="F41" s="206">
        <f t="shared" si="1"/>
        <v>0.10522295835544249</v>
      </c>
    </row>
    <row r="42" spans="1:6" ht="12" customHeight="1" x14ac:dyDescent="0.2">
      <c r="A42" s="112" t="s">
        <v>42</v>
      </c>
      <c r="B42" s="139">
        <v>3098</v>
      </c>
      <c r="C42" s="26">
        <v>35029811</v>
      </c>
      <c r="D42" s="111">
        <f t="shared" si="0"/>
        <v>11307.234021949645</v>
      </c>
      <c r="E42" s="205">
        <v>31345135.43</v>
      </c>
      <c r="F42" s="206">
        <f t="shared" si="1"/>
        <v>0.1175517514744393</v>
      </c>
    </row>
    <row r="43" spans="1:6" ht="12" customHeight="1" x14ac:dyDescent="0.2">
      <c r="A43" s="112" t="s">
        <v>43</v>
      </c>
      <c r="B43" s="139">
        <v>9096</v>
      </c>
      <c r="C43" s="26">
        <v>188756223</v>
      </c>
      <c r="D43" s="111">
        <f t="shared" si="0"/>
        <v>20751.563654353562</v>
      </c>
      <c r="E43" s="205">
        <v>158890852.22</v>
      </c>
      <c r="F43" s="206">
        <f t="shared" si="1"/>
        <v>0.18796154947075538</v>
      </c>
    </row>
    <row r="44" spans="1:6" ht="12" customHeight="1" x14ac:dyDescent="0.2">
      <c r="A44" s="112" t="s">
        <v>44</v>
      </c>
      <c r="B44" s="139">
        <v>4673</v>
      </c>
      <c r="C44" s="26">
        <v>83899942</v>
      </c>
      <c r="D44" s="111">
        <f t="shared" si="0"/>
        <v>17954.192595762892</v>
      </c>
      <c r="E44" s="205">
        <v>66651599.629999995</v>
      </c>
      <c r="F44" s="206">
        <f t="shared" si="1"/>
        <v>0.25878362208484029</v>
      </c>
    </row>
    <row r="45" spans="1:6" ht="12" customHeight="1" x14ac:dyDescent="0.2">
      <c r="A45" s="112" t="s">
        <v>45</v>
      </c>
      <c r="B45" s="139">
        <v>1759</v>
      </c>
      <c r="C45" s="26">
        <v>30600067</v>
      </c>
      <c r="D45" s="111">
        <f t="shared" si="0"/>
        <v>17396.285957930642</v>
      </c>
      <c r="E45" s="205">
        <v>24135386.02</v>
      </c>
      <c r="F45" s="206">
        <f t="shared" si="1"/>
        <v>0.26785073893754952</v>
      </c>
    </row>
    <row r="46" spans="1:6" x14ac:dyDescent="0.2">
      <c r="A46" s="115" t="s">
        <v>74</v>
      </c>
      <c r="B46" s="136"/>
      <c r="C46" s="136"/>
      <c r="D46" s="16"/>
      <c r="F46" s="140"/>
    </row>
    <row r="47" spans="1:6" x14ac:dyDescent="0.2">
      <c r="A47" s="496" t="s">
        <v>88</v>
      </c>
      <c r="B47" s="497"/>
      <c r="C47" s="497"/>
      <c r="D47" s="498"/>
      <c r="F47" s="140"/>
    </row>
    <row r="48" spans="1:6" x14ac:dyDescent="0.2">
      <c r="A48" s="499"/>
      <c r="B48" s="500"/>
      <c r="C48" s="500"/>
      <c r="D48" s="501"/>
      <c r="F48" s="140"/>
    </row>
    <row r="49" spans="1:6" x14ac:dyDescent="0.2">
      <c r="A49" s="499"/>
      <c r="B49" s="500"/>
      <c r="C49" s="500"/>
      <c r="D49" s="501"/>
      <c r="F49" s="140"/>
    </row>
    <row r="50" spans="1:6" x14ac:dyDescent="0.2">
      <c r="A50" s="499"/>
      <c r="B50" s="500"/>
      <c r="C50" s="500"/>
      <c r="D50" s="501"/>
      <c r="F50" s="140"/>
    </row>
    <row r="51" spans="1:6" x14ac:dyDescent="0.2">
      <c r="A51" s="499"/>
      <c r="B51" s="500"/>
      <c r="C51" s="500"/>
      <c r="D51" s="501"/>
      <c r="F51" s="140"/>
    </row>
    <row r="52" spans="1:6" x14ac:dyDescent="0.2">
      <c r="A52" s="499"/>
      <c r="B52" s="500"/>
      <c r="C52" s="500"/>
      <c r="D52" s="501"/>
      <c r="F52" s="140"/>
    </row>
    <row r="53" spans="1:6" x14ac:dyDescent="0.2">
      <c r="A53" s="499"/>
      <c r="B53" s="500"/>
      <c r="C53" s="500"/>
      <c r="D53" s="501"/>
      <c r="F53" s="140"/>
    </row>
    <row r="54" spans="1:6" x14ac:dyDescent="0.2">
      <c r="A54" s="499"/>
      <c r="B54" s="500"/>
      <c r="C54" s="500"/>
      <c r="D54" s="501"/>
      <c r="F54" s="140"/>
    </row>
    <row r="55" spans="1:6" x14ac:dyDescent="0.2">
      <c r="A55" s="502"/>
      <c r="B55" s="503"/>
      <c r="C55" s="503"/>
      <c r="D55" s="504"/>
      <c r="F55" s="140"/>
    </row>
  </sheetData>
  <sheetProtection selectLockedCells="1"/>
  <sortState ref="A16:D47">
    <sortCondition ref="A16:A47"/>
  </sortState>
  <mergeCells count="6">
    <mergeCell ref="A47:D55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ignoredErrors>
    <ignoredError sqref="D16:D23 D24:D33 D34:D45" 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"/>
  <sheetViews>
    <sheetView zoomScale="60" zoomScaleNormal="60" zoomScaleSheetLayoutView="90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3.140625" customWidth="1"/>
    <col min="10" max="10" width="17.140625" style="187" hidden="1" customWidth="1"/>
    <col min="11" max="14" width="0" style="187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1" spans="1:14" ht="15" customHeight="1" x14ac:dyDescent="0.25"/>
    <row r="2" spans="1:14" ht="15" customHeight="1" x14ac:dyDescent="0.25"/>
    <row r="3" spans="1:14" ht="15" customHeight="1" x14ac:dyDescent="0.25"/>
    <row r="4" spans="1:14" ht="15" customHeight="1" x14ac:dyDescent="0.25"/>
    <row r="5" spans="1:14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  <c r="I5" s="276"/>
      <c r="J5" s="277"/>
      <c r="K5" s="277"/>
      <c r="L5" s="277"/>
      <c r="M5" s="277"/>
      <c r="N5" s="277"/>
    </row>
    <row r="6" spans="1:14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  <c r="I6" s="276"/>
      <c r="J6" s="277"/>
      <c r="K6" s="277"/>
      <c r="L6" s="277"/>
      <c r="M6" s="277"/>
      <c r="N6" s="277"/>
    </row>
    <row r="7" spans="1:14" ht="21.95" customHeight="1" x14ac:dyDescent="0.25">
      <c r="A7" s="451" t="s">
        <v>215</v>
      </c>
      <c r="B7" s="451"/>
      <c r="C7" s="451"/>
      <c r="D7" s="451"/>
      <c r="E7" s="451"/>
      <c r="F7" s="451"/>
      <c r="G7" s="451"/>
      <c r="H7" s="451"/>
      <c r="I7" s="117"/>
    </row>
    <row r="8" spans="1:14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4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14" ht="15.95" customHeight="1" x14ac:dyDescent="0.25">
      <c r="A10" s="260">
        <v>2008</v>
      </c>
      <c r="B10" s="288">
        <v>18</v>
      </c>
      <c r="C10" s="210"/>
      <c r="D10" s="210"/>
      <c r="E10" s="210"/>
      <c r="F10" s="210"/>
      <c r="G10" s="210"/>
      <c r="H10" s="210"/>
    </row>
    <row r="11" spans="1:14" ht="15.95" customHeight="1" x14ac:dyDescent="0.25">
      <c r="A11" s="260">
        <v>2009</v>
      </c>
      <c r="B11" s="288">
        <v>18</v>
      </c>
      <c r="C11" s="212"/>
      <c r="D11" s="210"/>
      <c r="E11" s="210"/>
      <c r="F11" s="210"/>
      <c r="G11" s="210"/>
      <c r="H11" s="210"/>
    </row>
    <row r="12" spans="1:14" ht="15.95" customHeight="1" x14ac:dyDescent="0.25">
      <c r="A12" s="260">
        <v>2010</v>
      </c>
      <c r="B12" s="288">
        <v>19.279417684154033</v>
      </c>
      <c r="C12" s="210"/>
      <c r="D12" s="210"/>
      <c r="E12" s="210"/>
      <c r="F12" s="210"/>
      <c r="G12" s="210"/>
      <c r="H12" s="210"/>
    </row>
    <row r="13" spans="1:14" ht="15.95" customHeight="1" x14ac:dyDescent="0.25">
      <c r="A13" s="260">
        <v>2011</v>
      </c>
      <c r="B13" s="288">
        <v>19.861344816164294</v>
      </c>
      <c r="C13" s="210"/>
      <c r="D13" s="210"/>
      <c r="E13" s="210"/>
      <c r="F13" s="210"/>
      <c r="G13" s="210"/>
      <c r="H13" s="210"/>
    </row>
    <row r="14" spans="1:14" ht="15.95" customHeight="1" x14ac:dyDescent="0.25">
      <c r="A14" s="260">
        <v>2012</v>
      </c>
      <c r="B14" s="288">
        <v>19.067498902201869</v>
      </c>
      <c r="C14" s="210"/>
      <c r="D14" s="210"/>
      <c r="E14" s="210"/>
      <c r="F14" s="210"/>
      <c r="G14" s="210"/>
      <c r="H14" s="210"/>
    </row>
    <row r="15" spans="1:14" ht="15.95" customHeight="1" x14ac:dyDescent="0.25">
      <c r="A15" s="287">
        <v>2013</v>
      </c>
      <c r="B15" s="289">
        <f>Alumno_PSP!B15</f>
        <v>18.855722629551387</v>
      </c>
      <c r="C15" s="210"/>
      <c r="D15" s="210"/>
      <c r="E15" s="210"/>
      <c r="F15" s="210"/>
      <c r="G15" s="210"/>
      <c r="H15" s="210"/>
    </row>
    <row r="16" spans="1:14" ht="17.25" customHeight="1" x14ac:dyDescent="0.25">
      <c r="A16" s="214" t="s">
        <v>168</v>
      </c>
      <c r="B16" s="285">
        <f>AVERAGE(B10:B15)</f>
        <v>18.843997338678601</v>
      </c>
      <c r="C16" s="210"/>
      <c r="D16" s="210"/>
      <c r="E16" s="210"/>
      <c r="F16" s="210"/>
      <c r="G16" s="210"/>
      <c r="H16" s="210"/>
    </row>
    <row r="17" spans="1:14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14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168</v>
      </c>
    </row>
    <row r="19" spans="1:14" ht="14.1" customHeight="1" x14ac:dyDescent="0.25">
      <c r="A19" s="215" t="s">
        <v>14</v>
      </c>
      <c r="B19" s="216">
        <v>15.400763358778626</v>
      </c>
      <c r="C19" s="216">
        <v>15.4</v>
      </c>
      <c r="D19" s="216">
        <v>15.122302158273381</v>
      </c>
      <c r="E19" s="216">
        <v>15.377419354838709</v>
      </c>
      <c r="F19" s="216">
        <v>16.930555555555557</v>
      </c>
      <c r="G19" s="216">
        <f>Alumno_PSP!B16</f>
        <v>16.575438596491228</v>
      </c>
      <c r="H19" s="216">
        <f>AVERAGE(Tabla11[[#This Row],[2008]:[2013]])</f>
        <v>15.801079837322916</v>
      </c>
      <c r="J19" s="187" t="s">
        <v>14</v>
      </c>
      <c r="K19" s="187">
        <v>4767</v>
      </c>
      <c r="L19" s="187">
        <v>4204</v>
      </c>
      <c r="M19" s="187">
        <f>K19-L19</f>
        <v>563</v>
      </c>
      <c r="N19" s="201">
        <f>K19/L19-1</f>
        <v>0.13392007611798284</v>
      </c>
    </row>
    <row r="20" spans="1:14" ht="14.1" customHeight="1" x14ac:dyDescent="0.25">
      <c r="A20" s="215" t="s">
        <v>15</v>
      </c>
      <c r="B20" s="216">
        <v>17.313025210084035</v>
      </c>
      <c r="C20" s="216">
        <v>18.538636363636364</v>
      </c>
      <c r="D20" s="216">
        <v>19.41826923076923</v>
      </c>
      <c r="E20" s="216">
        <v>20.244552058111381</v>
      </c>
      <c r="F20" s="216">
        <v>20.712871287128714</v>
      </c>
      <c r="G20" s="216">
        <f>Alumno_PSP!B17</f>
        <v>20.109137055837564</v>
      </c>
      <c r="H20" s="216">
        <f>AVERAGE(Tabla11[[#This Row],[2008]:[2013]])</f>
        <v>19.389415200927882</v>
      </c>
      <c r="J20" s="187" t="s">
        <v>15</v>
      </c>
      <c r="K20" s="187">
        <v>8361</v>
      </c>
      <c r="L20" s="187">
        <v>8078</v>
      </c>
      <c r="M20" s="187">
        <f t="shared" ref="M20:M50" si="0">K20-L20</f>
        <v>283</v>
      </c>
      <c r="N20" s="201">
        <f t="shared" ref="N20:N50" si="1">K20/L20-1</f>
        <v>3.5033424114879974E-2</v>
      </c>
    </row>
    <row r="21" spans="1:14" ht="14.1" customHeight="1" x14ac:dyDescent="0.25">
      <c r="A21" s="215" t="s">
        <v>16</v>
      </c>
      <c r="B21" s="216">
        <v>17.259615384615383</v>
      </c>
      <c r="C21" s="216">
        <v>20.516853932584269</v>
      </c>
      <c r="D21" s="216">
        <v>21.333333333333332</v>
      </c>
      <c r="E21" s="216">
        <v>20.373493975903614</v>
      </c>
      <c r="F21" s="216">
        <v>22.11627906976744</v>
      </c>
      <c r="G21" s="216">
        <f>Alumno_PSP!B18</f>
        <v>19.600000000000001</v>
      </c>
      <c r="H21" s="216">
        <f>AVERAGE(Tabla11[[#This Row],[2008]:[2013]])</f>
        <v>20.199929282700676</v>
      </c>
      <c r="J21" s="187" t="s">
        <v>16</v>
      </c>
      <c r="K21" s="187">
        <v>1691</v>
      </c>
      <c r="L21" s="187">
        <v>1792</v>
      </c>
      <c r="M21" s="202">
        <f t="shared" si="0"/>
        <v>-101</v>
      </c>
      <c r="N21" s="203">
        <f t="shared" si="1"/>
        <v>-5.6361607142857095E-2</v>
      </c>
    </row>
    <row r="22" spans="1:14" ht="14.1" customHeight="1" x14ac:dyDescent="0.25">
      <c r="A22" s="215" t="s">
        <v>17</v>
      </c>
      <c r="B22" s="216">
        <v>12.2578125</v>
      </c>
      <c r="C22" s="216">
        <v>12.754098360655737</v>
      </c>
      <c r="D22" s="216">
        <v>14.446428571428571</v>
      </c>
      <c r="E22" s="216">
        <v>26.863636363636363</v>
      </c>
      <c r="F22" s="216">
        <v>16.495575221238937</v>
      </c>
      <c r="G22" s="216">
        <f>Alumno_PSP!B19</f>
        <v>18.037383177570092</v>
      </c>
      <c r="H22" s="216">
        <f>AVERAGE(Tabla11[[#This Row],[2008]:[2013]])</f>
        <v>16.809155699088283</v>
      </c>
      <c r="J22" s="187" t="s">
        <v>17</v>
      </c>
      <c r="K22" s="187">
        <v>1773</v>
      </c>
      <c r="L22" s="187">
        <v>1618</v>
      </c>
      <c r="M22" s="187">
        <f t="shared" si="0"/>
        <v>155</v>
      </c>
      <c r="N22" s="201">
        <f t="shared" si="1"/>
        <v>9.5797280593325151E-2</v>
      </c>
    </row>
    <row r="23" spans="1:14" ht="14.1" customHeight="1" x14ac:dyDescent="0.25">
      <c r="A23" s="215" t="s">
        <v>18</v>
      </c>
      <c r="B23" s="216">
        <v>13.444736842105263</v>
      </c>
      <c r="C23" s="216">
        <v>15.255555555555556</v>
      </c>
      <c r="D23" s="216">
        <v>15.602977667493796</v>
      </c>
      <c r="E23" s="216">
        <v>16.880184331797235</v>
      </c>
      <c r="F23" s="216">
        <v>16.137787056367433</v>
      </c>
      <c r="G23" s="216">
        <f>Alumno_PSP!B20</f>
        <v>17.788764044943822</v>
      </c>
      <c r="H23" s="216">
        <f>AVERAGE(Tabla11[[#This Row],[2008]:[2013]])</f>
        <v>15.851667583043849</v>
      </c>
      <c r="J23" s="187" t="s">
        <v>18</v>
      </c>
      <c r="K23" s="187">
        <v>7326</v>
      </c>
      <c r="L23" s="187">
        <v>6288</v>
      </c>
      <c r="M23" s="187">
        <f t="shared" si="0"/>
        <v>1038</v>
      </c>
      <c r="N23" s="201">
        <f t="shared" si="1"/>
        <v>0.16507633587786263</v>
      </c>
    </row>
    <row r="24" spans="1:14" ht="14.1" customHeight="1" x14ac:dyDescent="0.25">
      <c r="A24" s="215" t="s">
        <v>19</v>
      </c>
      <c r="B24" s="216">
        <v>17.275938189845476</v>
      </c>
      <c r="C24" s="216">
        <v>17.155844155844157</v>
      </c>
      <c r="D24" s="216">
        <v>15.865731462925853</v>
      </c>
      <c r="E24" s="216">
        <v>15.422939068100359</v>
      </c>
      <c r="F24" s="216">
        <v>16.026178010471206</v>
      </c>
      <c r="G24" s="216">
        <f>Alumno_PSP!B21</f>
        <v>15.019867549668874</v>
      </c>
      <c r="H24" s="216">
        <f>AVERAGE(Tabla11[[#This Row],[2008]:[2013]])</f>
        <v>16.127749739475988</v>
      </c>
      <c r="J24" s="187" t="s">
        <v>19</v>
      </c>
      <c r="K24" s="187">
        <v>8606</v>
      </c>
      <c r="L24" s="187">
        <v>7917</v>
      </c>
      <c r="M24" s="187">
        <f t="shared" si="0"/>
        <v>689</v>
      </c>
      <c r="N24" s="201">
        <f t="shared" si="1"/>
        <v>8.7027914614121515E-2</v>
      </c>
    </row>
    <row r="25" spans="1:14" ht="14.1" customHeight="1" x14ac:dyDescent="0.25">
      <c r="A25" s="215" t="s">
        <v>20</v>
      </c>
      <c r="B25" s="216">
        <v>16.496503496503497</v>
      </c>
      <c r="C25" s="216">
        <v>16.406181015452539</v>
      </c>
      <c r="D25" s="216">
        <v>17.344186046511627</v>
      </c>
      <c r="E25" s="216">
        <v>18.658018867924529</v>
      </c>
      <c r="F25" s="216">
        <v>18.426940639269407</v>
      </c>
      <c r="G25" s="216">
        <f>Alumno_PSP!B22</f>
        <v>18.523474178403756</v>
      </c>
      <c r="H25" s="216">
        <f>AVERAGE(Tabla11[[#This Row],[2008]:[2013]])</f>
        <v>17.642550707344224</v>
      </c>
      <c r="J25" s="187" t="s">
        <v>20</v>
      </c>
      <c r="K25" s="187">
        <v>7911</v>
      </c>
      <c r="L25" s="187">
        <v>7458</v>
      </c>
      <c r="M25" s="187">
        <f t="shared" si="0"/>
        <v>453</v>
      </c>
      <c r="N25" s="201">
        <f t="shared" si="1"/>
        <v>6.0740144810941255E-2</v>
      </c>
    </row>
    <row r="26" spans="1:14" ht="14.1" customHeight="1" x14ac:dyDescent="0.25">
      <c r="A26" s="215" t="s">
        <v>21</v>
      </c>
      <c r="B26" s="216">
        <v>19.932203389830509</v>
      </c>
      <c r="C26" s="216">
        <v>13.061855670103093</v>
      </c>
      <c r="D26" s="216">
        <v>12.296875</v>
      </c>
      <c r="E26" s="216">
        <v>12.5177304964539</v>
      </c>
      <c r="F26" s="216">
        <v>14.229007633587786</v>
      </c>
      <c r="G26" s="216">
        <f>Alumno_PSP!B23</f>
        <v>15.434426229508198</v>
      </c>
      <c r="H26" s="216">
        <f>AVERAGE(Tabla11[[#This Row],[2008]:[2013]])</f>
        <v>14.578683069913916</v>
      </c>
      <c r="J26" s="187" t="s">
        <v>21</v>
      </c>
      <c r="K26" s="187">
        <v>1765</v>
      </c>
      <c r="L26" s="187">
        <v>1574</v>
      </c>
      <c r="M26" s="187">
        <f t="shared" si="0"/>
        <v>191</v>
      </c>
      <c r="N26" s="201">
        <f t="shared" si="1"/>
        <v>0.12134688691232531</v>
      </c>
    </row>
    <row r="27" spans="1:14" ht="14.1" customHeight="1" x14ac:dyDescent="0.25">
      <c r="A27" s="215" t="s">
        <v>22</v>
      </c>
      <c r="B27" s="216">
        <v>19.059492563429572</v>
      </c>
      <c r="C27" s="216">
        <v>19.851423487544483</v>
      </c>
      <c r="D27" s="216">
        <v>20.453110492107708</v>
      </c>
      <c r="E27" s="216">
        <v>21.459731543624162</v>
      </c>
      <c r="F27" s="216">
        <v>19.824330458465727</v>
      </c>
      <c r="G27" s="216">
        <f>Alumno_PSP!B24</f>
        <v>20.192452830188678</v>
      </c>
      <c r="H27" s="216">
        <f>AVERAGE(Tabla11[[#This Row],[2008]:[2013]])</f>
        <v>20.140090229226718</v>
      </c>
      <c r="J27" s="187" t="s">
        <v>22</v>
      </c>
      <c r="K27" s="187">
        <v>44765</v>
      </c>
      <c r="L27" s="187">
        <v>44056</v>
      </c>
      <c r="M27" s="187">
        <f t="shared" si="0"/>
        <v>709</v>
      </c>
      <c r="N27" s="201">
        <f t="shared" si="1"/>
        <v>1.6093154167423185E-2</v>
      </c>
    </row>
    <row r="28" spans="1:14" ht="14.1" customHeight="1" x14ac:dyDescent="0.25">
      <c r="A28" s="215" t="s">
        <v>23</v>
      </c>
      <c r="B28" s="216">
        <v>14.723684210526315</v>
      </c>
      <c r="C28" s="216">
        <v>15.298013245033113</v>
      </c>
      <c r="D28" s="216">
        <v>13.987500000000001</v>
      </c>
      <c r="E28" s="216">
        <v>13.905325443786982</v>
      </c>
      <c r="F28" s="216">
        <v>14.638036809815951</v>
      </c>
      <c r="G28" s="216">
        <f>Alumno_PSP!B25</f>
        <v>14.624242424242425</v>
      </c>
      <c r="H28" s="216">
        <f>AVERAGE(Tabla11[[#This Row],[2008]:[2013]])</f>
        <v>14.52946702223413</v>
      </c>
      <c r="J28" s="187" t="s">
        <v>23</v>
      </c>
      <c r="K28" s="187">
        <v>2350</v>
      </c>
      <c r="L28" s="187">
        <v>2238</v>
      </c>
      <c r="M28" s="187">
        <f t="shared" si="0"/>
        <v>112</v>
      </c>
      <c r="N28" s="201">
        <f t="shared" si="1"/>
        <v>5.0044682752457659E-2</v>
      </c>
    </row>
    <row r="29" spans="1:14" ht="14.1" customHeight="1" x14ac:dyDescent="0.25">
      <c r="A29" s="215" t="s">
        <v>24</v>
      </c>
      <c r="B29" s="216">
        <v>14.877993158494869</v>
      </c>
      <c r="C29" s="216">
        <v>14.973741794310722</v>
      </c>
      <c r="D29" s="216">
        <v>19.757615894039734</v>
      </c>
      <c r="E29" s="216">
        <v>19.346666666666668</v>
      </c>
      <c r="F29" s="216">
        <v>17.642250530785564</v>
      </c>
      <c r="G29" s="216">
        <f>Alumno_PSP!B26</f>
        <v>19.934569247546346</v>
      </c>
      <c r="H29" s="216">
        <f>AVERAGE(Tabla11[[#This Row],[2008]:[2013]])</f>
        <v>17.755472881973983</v>
      </c>
      <c r="J29" s="187" t="s">
        <v>24</v>
      </c>
      <c r="K29" s="187">
        <v>15961</v>
      </c>
      <c r="L29" s="187">
        <v>14917</v>
      </c>
      <c r="M29" s="187">
        <f t="shared" si="0"/>
        <v>1044</v>
      </c>
      <c r="N29" s="201">
        <f t="shared" si="1"/>
        <v>6.998726285446133E-2</v>
      </c>
    </row>
    <row r="30" spans="1:14" ht="14.1" customHeight="1" x14ac:dyDescent="0.25">
      <c r="A30" s="215" t="s">
        <v>25</v>
      </c>
      <c r="B30" s="216">
        <v>13.805732484076433</v>
      </c>
      <c r="C30" s="216">
        <v>18.590759075907592</v>
      </c>
      <c r="D30" s="216">
        <v>18.242690058479532</v>
      </c>
      <c r="E30" s="216">
        <v>28.372</v>
      </c>
      <c r="F30" s="216">
        <v>21.098802395209582</v>
      </c>
      <c r="G30" s="216">
        <f>Alumno_PSP!B27</f>
        <v>21.394495412844037</v>
      </c>
      <c r="H30" s="216">
        <f>AVERAGE(Tabla11[[#This Row],[2008]:[2013]])</f>
        <v>20.250746571086196</v>
      </c>
      <c r="J30" s="187" t="s">
        <v>25</v>
      </c>
      <c r="K30" s="187">
        <v>7093</v>
      </c>
      <c r="L30" s="187">
        <v>6239</v>
      </c>
      <c r="M30" s="187">
        <f t="shared" si="0"/>
        <v>854</v>
      </c>
      <c r="N30" s="201">
        <f t="shared" si="1"/>
        <v>0.1368809104023081</v>
      </c>
    </row>
    <row r="31" spans="1:14" ht="14.1" customHeight="1" x14ac:dyDescent="0.25">
      <c r="A31" s="215" t="s">
        <v>26</v>
      </c>
      <c r="B31" s="216">
        <v>14.459143968871595</v>
      </c>
      <c r="C31" s="216">
        <v>16.650224215246638</v>
      </c>
      <c r="D31" s="216">
        <v>17.561224489795919</v>
      </c>
      <c r="E31" s="216">
        <v>17.507109004739338</v>
      </c>
      <c r="F31" s="216">
        <v>17.004608294930875</v>
      </c>
      <c r="G31" s="216">
        <f>Alumno_PSP!B28</f>
        <v>17.675675675675677</v>
      </c>
      <c r="H31" s="216">
        <f>AVERAGE(Tabla11[[#This Row],[2008]:[2013]])</f>
        <v>16.809664274876674</v>
      </c>
      <c r="J31" s="187" t="s">
        <v>26</v>
      </c>
      <c r="K31" s="187">
        <v>3694</v>
      </c>
      <c r="L31" s="187">
        <v>3442</v>
      </c>
      <c r="M31" s="187">
        <f t="shared" si="0"/>
        <v>252</v>
      </c>
      <c r="N31" s="201">
        <f t="shared" si="1"/>
        <v>7.3213248111563045E-2</v>
      </c>
    </row>
    <row r="32" spans="1:14" ht="14.1" customHeight="1" x14ac:dyDescent="0.25">
      <c r="A32" s="215" t="s">
        <v>27</v>
      </c>
      <c r="B32" s="216">
        <v>16.503205128205128</v>
      </c>
      <c r="C32" s="216">
        <v>16.770179372197308</v>
      </c>
      <c r="D32" s="216">
        <v>16.224944320712694</v>
      </c>
      <c r="E32" s="216">
        <v>17.572748267898383</v>
      </c>
      <c r="F32" s="216">
        <v>17.409039548022598</v>
      </c>
      <c r="G32" s="216">
        <f>Alumno_PSP!B29</f>
        <v>16.7292377701934</v>
      </c>
      <c r="H32" s="216">
        <f>AVERAGE(Tabla11[[#This Row],[2008]:[2013]])</f>
        <v>16.868225734538253</v>
      </c>
      <c r="J32" s="187" t="s">
        <v>27</v>
      </c>
      <c r="K32" s="187">
        <v>15218</v>
      </c>
      <c r="L32" s="187">
        <v>14570</v>
      </c>
      <c r="M32" s="187">
        <f t="shared" si="0"/>
        <v>648</v>
      </c>
      <c r="N32" s="201">
        <f t="shared" si="1"/>
        <v>4.4474948524365177E-2</v>
      </c>
    </row>
    <row r="33" spans="1:14" ht="14.1" customHeight="1" x14ac:dyDescent="0.25">
      <c r="A33" s="215" t="s">
        <v>28</v>
      </c>
      <c r="B33" s="216">
        <v>21.14361001317523</v>
      </c>
      <c r="C33" s="216">
        <v>18.966525586764138</v>
      </c>
      <c r="D33" s="216">
        <v>18.988523335883702</v>
      </c>
      <c r="E33" s="216">
        <v>19.410471622701838</v>
      </c>
      <c r="F33" s="216">
        <v>18.452736318407961</v>
      </c>
      <c r="G33" s="216">
        <f>Alumno_PSP!B30</f>
        <v>18.928628389154706</v>
      </c>
      <c r="H33" s="216">
        <f>AVERAGE(Tabla11[[#This Row],[2008]:[2013]])</f>
        <v>19.315082544347927</v>
      </c>
      <c r="J33" s="187" t="s">
        <v>28</v>
      </c>
      <c r="K33" s="187">
        <v>48565</v>
      </c>
      <c r="L33" s="187">
        <v>49636</v>
      </c>
      <c r="M33" s="187">
        <f t="shared" si="0"/>
        <v>-1071</v>
      </c>
      <c r="N33" s="201">
        <f t="shared" si="1"/>
        <v>-2.1577081150777611E-2</v>
      </c>
    </row>
    <row r="34" spans="1:14" ht="14.1" customHeight="1" x14ac:dyDescent="0.25">
      <c r="A34" s="215" t="s">
        <v>29</v>
      </c>
      <c r="B34" s="216">
        <v>19.705882352941178</v>
      </c>
      <c r="C34" s="216">
        <v>21.689860834990061</v>
      </c>
      <c r="D34" s="216">
        <v>32.357723577235774</v>
      </c>
      <c r="E34" s="216">
        <v>26.127705627705627</v>
      </c>
      <c r="F34" s="216">
        <v>25.087755102040816</v>
      </c>
      <c r="G34" s="216">
        <f>Alumno_PSP!B31</f>
        <v>24.09591836734694</v>
      </c>
      <c r="H34" s="216">
        <f>AVERAGE(Tabla11[[#This Row],[2008]:[2013]])</f>
        <v>24.844140977043399</v>
      </c>
      <c r="J34" s="187" t="s">
        <v>29</v>
      </c>
      <c r="K34" s="187">
        <v>12071</v>
      </c>
      <c r="L34" s="187">
        <v>11940</v>
      </c>
      <c r="M34" s="187">
        <f t="shared" si="0"/>
        <v>131</v>
      </c>
      <c r="N34" s="201">
        <f t="shared" si="1"/>
        <v>1.0971524288107215E-2</v>
      </c>
    </row>
    <row r="35" spans="1:14" ht="14.1" customHeight="1" x14ac:dyDescent="0.25">
      <c r="A35" s="215" t="s">
        <v>30</v>
      </c>
      <c r="B35" s="216">
        <v>20.209090909090911</v>
      </c>
      <c r="C35" s="216">
        <v>20.221238938053098</v>
      </c>
      <c r="D35" s="216">
        <v>20.21097046413502</v>
      </c>
      <c r="E35" s="216">
        <v>19.968379446640316</v>
      </c>
      <c r="F35" s="216">
        <v>19.888888888888889</v>
      </c>
      <c r="G35" s="216">
        <f>Alumno_PSP!B32</f>
        <v>19.077235772357724</v>
      </c>
      <c r="H35" s="216">
        <f>AVERAGE(Tabla11[[#This Row],[2008]:[2013]])</f>
        <v>19.929300736527658</v>
      </c>
      <c r="J35" s="187" t="s">
        <v>30</v>
      </c>
      <c r="K35" s="187">
        <v>5052</v>
      </c>
      <c r="L35" s="187">
        <v>4790</v>
      </c>
      <c r="M35" s="187">
        <f t="shared" si="0"/>
        <v>262</v>
      </c>
      <c r="N35" s="201">
        <f t="shared" si="1"/>
        <v>5.4697286012526103E-2</v>
      </c>
    </row>
    <row r="36" spans="1:14" ht="14.1" customHeight="1" x14ac:dyDescent="0.25">
      <c r="A36" s="215" t="s">
        <v>31</v>
      </c>
      <c r="B36" s="216">
        <v>15.442307692307692</v>
      </c>
      <c r="C36" s="216">
        <v>19.609022556390979</v>
      </c>
      <c r="D36" s="216">
        <v>23.733333333333334</v>
      </c>
      <c r="E36" s="216">
        <v>25.45378151260504</v>
      </c>
      <c r="F36" s="216">
        <v>24.942622950819672</v>
      </c>
      <c r="G36" s="216">
        <f>Alumno_PSP!B33</f>
        <v>25.308333333333334</v>
      </c>
      <c r="H36" s="216">
        <f>AVERAGE(Tabla11[[#This Row],[2008]:[2013]])</f>
        <v>22.414900229798338</v>
      </c>
      <c r="J36" s="187" t="s">
        <v>31</v>
      </c>
      <c r="K36" s="187">
        <v>3029</v>
      </c>
      <c r="L36" s="187">
        <v>2848</v>
      </c>
      <c r="M36" s="187">
        <f t="shared" si="0"/>
        <v>181</v>
      </c>
      <c r="N36" s="201">
        <f t="shared" si="1"/>
        <v>6.3553370786516794E-2</v>
      </c>
    </row>
    <row r="37" spans="1:14" ht="14.1" customHeight="1" x14ac:dyDescent="0.25">
      <c r="A37" s="215" t="s">
        <v>32</v>
      </c>
      <c r="B37" s="216">
        <v>20.056818181818183</v>
      </c>
      <c r="C37" s="216">
        <v>18.012032085561497</v>
      </c>
      <c r="D37" s="216">
        <v>18.01158301158301</v>
      </c>
      <c r="E37" s="216">
        <v>18.545344619105201</v>
      </c>
      <c r="F37" s="216">
        <v>18.631818181818183</v>
      </c>
      <c r="G37" s="216">
        <f>Alumno_PSP!B34</f>
        <v>19.29405162738496</v>
      </c>
      <c r="H37" s="216">
        <f>AVERAGE(Tabla11[[#This Row],[2008]:[2013]])</f>
        <v>18.75860795121184</v>
      </c>
      <c r="J37" s="187" t="s">
        <v>32</v>
      </c>
      <c r="K37" s="187">
        <v>15337</v>
      </c>
      <c r="L37" s="187">
        <v>13995</v>
      </c>
      <c r="M37" s="187">
        <f t="shared" si="0"/>
        <v>1342</v>
      </c>
      <c r="N37" s="201">
        <f t="shared" si="1"/>
        <v>9.5891389782065017E-2</v>
      </c>
    </row>
    <row r="38" spans="1:14" ht="14.1" customHeight="1" x14ac:dyDescent="0.25">
      <c r="A38" s="215" t="s">
        <v>33</v>
      </c>
      <c r="B38" s="216">
        <v>15.635838150289016</v>
      </c>
      <c r="C38" s="216">
        <v>15.8</v>
      </c>
      <c r="D38" s="216">
        <v>15.630490956072352</v>
      </c>
      <c r="E38" s="216">
        <v>16.986910994764397</v>
      </c>
      <c r="F38" s="216">
        <v>16.666666666666668</v>
      </c>
      <c r="G38" s="216">
        <f>Alumno_PSP!B35</f>
        <v>17.285340314136125</v>
      </c>
      <c r="H38" s="216">
        <f>AVERAGE(Tabla11[[#This Row],[2008]:[2013]])</f>
        <v>16.334207846988093</v>
      </c>
      <c r="J38" s="187" t="s">
        <v>33</v>
      </c>
      <c r="K38" s="187">
        <v>6489</v>
      </c>
      <c r="L38" s="187">
        <v>6049</v>
      </c>
      <c r="M38" s="187">
        <f t="shared" si="0"/>
        <v>440</v>
      </c>
      <c r="N38" s="201">
        <f t="shared" si="1"/>
        <v>7.2739295751363953E-2</v>
      </c>
    </row>
    <row r="39" spans="1:14" ht="14.1" customHeight="1" x14ac:dyDescent="0.25">
      <c r="A39" s="215" t="s">
        <v>34</v>
      </c>
      <c r="B39" s="216">
        <v>16.505567928730514</v>
      </c>
      <c r="C39" s="216">
        <v>17.288056206088992</v>
      </c>
      <c r="D39" s="216">
        <v>17.371084337349398</v>
      </c>
      <c r="E39" s="216">
        <v>18.650485436893202</v>
      </c>
      <c r="F39" s="216">
        <v>18.343065693430656</v>
      </c>
      <c r="G39" s="216">
        <f>Alumno_PSP!B36</f>
        <v>18.563775510204081</v>
      </c>
      <c r="H39" s="216">
        <f>AVERAGE(Tabla11[[#This Row],[2008]:[2013]])</f>
        <v>17.787005852116142</v>
      </c>
      <c r="J39" s="187" t="s">
        <v>34</v>
      </c>
      <c r="K39" s="187">
        <v>7684</v>
      </c>
      <c r="L39" s="187">
        <v>7209</v>
      </c>
      <c r="M39" s="187">
        <f t="shared" si="0"/>
        <v>475</v>
      </c>
      <c r="N39" s="201">
        <f t="shared" si="1"/>
        <v>6.5889859897350522E-2</v>
      </c>
    </row>
    <row r="40" spans="1:14" ht="14.1" customHeight="1" x14ac:dyDescent="0.25">
      <c r="A40" s="215" t="s">
        <v>35</v>
      </c>
      <c r="B40" s="216">
        <v>14.13978494623656</v>
      </c>
      <c r="C40" s="216">
        <v>13.237373737373737</v>
      </c>
      <c r="D40" s="216">
        <v>12.420560747663551</v>
      </c>
      <c r="E40" s="216">
        <v>13.30593607305936</v>
      </c>
      <c r="F40" s="216">
        <v>12.825531914893617</v>
      </c>
      <c r="G40" s="216">
        <f>Alumno_PSP!B37</f>
        <v>13.267489711934155</v>
      </c>
      <c r="H40" s="216">
        <f>AVERAGE(Tabla11[[#This Row],[2008]:[2013]])</f>
        <v>13.19944618852683</v>
      </c>
      <c r="J40" s="187" t="s">
        <v>35</v>
      </c>
      <c r="K40" s="187">
        <v>2914</v>
      </c>
      <c r="L40" s="187">
        <v>2658</v>
      </c>
      <c r="M40" s="187">
        <f t="shared" si="0"/>
        <v>256</v>
      </c>
      <c r="N40" s="201">
        <f t="shared" si="1"/>
        <v>9.6313017306245197E-2</v>
      </c>
    </row>
    <row r="41" spans="1:14" ht="14.1" customHeight="1" x14ac:dyDescent="0.25">
      <c r="A41" s="215" t="s">
        <v>36</v>
      </c>
      <c r="B41" s="216">
        <v>18.627717391304348</v>
      </c>
      <c r="C41" s="216">
        <v>18.669064748201439</v>
      </c>
      <c r="D41" s="216">
        <v>23.514705882352942</v>
      </c>
      <c r="E41" s="216">
        <v>19.016018306636155</v>
      </c>
      <c r="F41" s="216">
        <v>20.483490566037737</v>
      </c>
      <c r="G41" s="216">
        <f>Alumno_PSP!B38</f>
        <v>21.601466992665038</v>
      </c>
      <c r="H41" s="216">
        <f>AVERAGE(Tabla11[[#This Row],[2008]:[2013]])</f>
        <v>20.31874398119961</v>
      </c>
      <c r="J41" s="187" t="s">
        <v>36</v>
      </c>
      <c r="K41" s="187">
        <v>8310</v>
      </c>
      <c r="L41" s="187">
        <v>7995</v>
      </c>
      <c r="M41" s="187">
        <f t="shared" si="0"/>
        <v>315</v>
      </c>
      <c r="N41" s="201">
        <f t="shared" si="1"/>
        <v>3.9399624765478425E-2</v>
      </c>
    </row>
    <row r="42" spans="1:14" ht="14.1" customHeight="1" x14ac:dyDescent="0.25">
      <c r="A42" s="215" t="s">
        <v>37</v>
      </c>
      <c r="B42" s="216">
        <v>14.844720496894411</v>
      </c>
      <c r="C42" s="216">
        <v>16.164596273291924</v>
      </c>
      <c r="D42" s="216">
        <v>17.926829268292682</v>
      </c>
      <c r="E42" s="216">
        <v>16.05</v>
      </c>
      <c r="F42" s="216">
        <v>16.06451612903226</v>
      </c>
      <c r="G42" s="216">
        <f>Alumno_PSP!B39</f>
        <v>16.431192660550458</v>
      </c>
      <c r="H42" s="216">
        <f>AVERAGE(Tabla11[[#This Row],[2008]:[2013]])</f>
        <v>16.246975804676953</v>
      </c>
      <c r="J42" s="187" t="s">
        <v>37</v>
      </c>
      <c r="K42" s="187">
        <v>5457</v>
      </c>
      <c r="L42" s="187">
        <v>5145</v>
      </c>
      <c r="M42" s="187">
        <f t="shared" si="0"/>
        <v>312</v>
      </c>
      <c r="N42" s="201">
        <f t="shared" si="1"/>
        <v>6.0641399416909714E-2</v>
      </c>
    </row>
    <row r="43" spans="1:14" ht="14.1" customHeight="1" x14ac:dyDescent="0.25">
      <c r="A43" s="215" t="s">
        <v>38</v>
      </c>
      <c r="B43" s="216">
        <v>16.992924528301888</v>
      </c>
      <c r="C43" s="216">
        <v>17.744343891402714</v>
      </c>
      <c r="D43" s="216">
        <v>16.806772908366533</v>
      </c>
      <c r="E43" s="216">
        <v>16.940298507462686</v>
      </c>
      <c r="F43" s="216">
        <v>16.210169491525424</v>
      </c>
      <c r="G43" s="216">
        <f>Alumno_PSP!B40</f>
        <v>15.205882352941176</v>
      </c>
      <c r="H43" s="216">
        <f>AVERAGE(Tabla11[[#This Row],[2008]:[2013]])</f>
        <v>16.650065280000071</v>
      </c>
      <c r="J43" s="187" t="s">
        <v>38</v>
      </c>
      <c r="K43" s="187">
        <v>9080</v>
      </c>
      <c r="L43" s="187">
        <v>8437</v>
      </c>
      <c r="M43" s="187">
        <f t="shared" si="0"/>
        <v>643</v>
      </c>
      <c r="N43" s="201">
        <f t="shared" si="1"/>
        <v>7.6211923669550874E-2</v>
      </c>
    </row>
    <row r="44" spans="1:14" ht="14.1" customHeight="1" x14ac:dyDescent="0.25">
      <c r="A44" s="215" t="s">
        <v>39</v>
      </c>
      <c r="B44" s="216">
        <v>22.05</v>
      </c>
      <c r="C44" s="216">
        <v>21.7</v>
      </c>
      <c r="D44" s="216">
        <v>22.4</v>
      </c>
      <c r="E44" s="216">
        <v>25.32</v>
      </c>
      <c r="F44" s="216">
        <v>24.1</v>
      </c>
      <c r="G44" s="216">
        <f>Alumno_PSP!B41</f>
        <v>24.760076775431862</v>
      </c>
      <c r="H44" s="216">
        <f>AVERAGE(Tabla11[[#This Row],[2008]:[2013]])</f>
        <v>23.388346129238641</v>
      </c>
      <c r="J44" s="187" t="s">
        <v>39</v>
      </c>
      <c r="K44" s="187">
        <v>13196</v>
      </c>
      <c r="L44" s="187">
        <v>11695</v>
      </c>
      <c r="M44" s="187">
        <f t="shared" si="0"/>
        <v>1501</v>
      </c>
      <c r="N44" s="201">
        <f t="shared" si="1"/>
        <v>0.12834544677212478</v>
      </c>
    </row>
    <row r="45" spans="1:14" ht="14.1" customHeight="1" x14ac:dyDescent="0.25">
      <c r="A45" s="215" t="s">
        <v>40</v>
      </c>
      <c r="B45" s="216">
        <v>15.268698060941828</v>
      </c>
      <c r="C45" s="216">
        <v>16.39329268292683</v>
      </c>
      <c r="D45" s="216">
        <v>28.038251366120218</v>
      </c>
      <c r="E45" s="216">
        <v>22.805429864253394</v>
      </c>
      <c r="F45" s="216">
        <v>17.450657894736842</v>
      </c>
      <c r="G45" s="216">
        <f>Alumno_PSP!B42</f>
        <v>18.418918918918919</v>
      </c>
      <c r="H45" s="216">
        <f>AVERAGE(Tabla11[[#This Row],[2008]:[2013]])</f>
        <v>19.729208131316337</v>
      </c>
      <c r="J45" s="187" t="s">
        <v>40</v>
      </c>
      <c r="K45" s="187">
        <v>5040</v>
      </c>
      <c r="L45" s="187">
        <v>5131</v>
      </c>
      <c r="M45" s="202">
        <f t="shared" si="0"/>
        <v>-91</v>
      </c>
      <c r="N45" s="203">
        <f t="shared" si="1"/>
        <v>-1.7735334242837686E-2</v>
      </c>
    </row>
    <row r="46" spans="1:14" ht="14.1" customHeight="1" x14ac:dyDescent="0.25">
      <c r="A46" s="215" t="s">
        <v>41</v>
      </c>
      <c r="B46" s="216">
        <v>16.351966873706004</v>
      </c>
      <c r="C46" s="216">
        <v>18.638888888888889</v>
      </c>
      <c r="D46" s="216">
        <v>28.616487455197131</v>
      </c>
      <c r="E46" s="216">
        <v>20.545226130653266</v>
      </c>
      <c r="F46" s="216">
        <v>21.657766990291261</v>
      </c>
      <c r="G46" s="216">
        <f>Alumno_PSP!B43</f>
        <v>22.194174757281555</v>
      </c>
      <c r="H46" s="216">
        <f>AVERAGE(Tabla11[[#This Row],[2008]:[2013]])</f>
        <v>21.334085182669682</v>
      </c>
      <c r="J46" s="187" t="s">
        <v>41</v>
      </c>
      <c r="K46" s="187">
        <v>8177</v>
      </c>
      <c r="L46" s="187">
        <v>7984</v>
      </c>
      <c r="M46" s="187">
        <f t="shared" si="0"/>
        <v>193</v>
      </c>
      <c r="N46" s="201">
        <f t="shared" si="1"/>
        <v>2.4173346693386666E-2</v>
      </c>
    </row>
    <row r="47" spans="1:14" ht="14.1" customHeight="1" x14ac:dyDescent="0.25">
      <c r="A47" s="215" t="s">
        <v>42</v>
      </c>
      <c r="B47" s="216">
        <v>22.24074074074074</v>
      </c>
      <c r="C47" s="216">
        <v>12.092783505154639</v>
      </c>
      <c r="D47" s="216">
        <v>13.252631578947369</v>
      </c>
      <c r="E47" s="216">
        <v>17.841379310344827</v>
      </c>
      <c r="F47" s="216">
        <v>15.165853658536586</v>
      </c>
      <c r="G47" s="216">
        <f>Alumno_PSP!B44</f>
        <v>14.966183574879228</v>
      </c>
      <c r="H47" s="216">
        <f>AVERAGE(Tabla11[[#This Row],[2008]:[2013]])</f>
        <v>15.926595394767233</v>
      </c>
      <c r="J47" s="187" t="s">
        <v>42</v>
      </c>
      <c r="K47" s="187">
        <v>2587</v>
      </c>
      <c r="L47" s="187">
        <v>2518</v>
      </c>
      <c r="M47" s="187">
        <f t="shared" si="0"/>
        <v>69</v>
      </c>
      <c r="N47" s="201">
        <f t="shared" si="1"/>
        <v>2.7402700555996917E-2</v>
      </c>
    </row>
    <row r="48" spans="1:14" ht="14.1" customHeight="1" x14ac:dyDescent="0.25">
      <c r="A48" s="215" t="s">
        <v>43</v>
      </c>
      <c r="B48" s="216"/>
      <c r="C48" s="216">
        <v>14.121122599704579</v>
      </c>
      <c r="D48" s="216">
        <v>14.39486356340289</v>
      </c>
      <c r="E48" s="216">
        <v>16.240350877192981</v>
      </c>
      <c r="F48" s="216">
        <v>15.713073005093378</v>
      </c>
      <c r="G48" s="216">
        <f>Alumno_PSP!B45</f>
        <v>15.682758620689656</v>
      </c>
      <c r="H48" s="216">
        <f>AVERAGE(Tabla11[[#This Row],[2008]:[2013]])</f>
        <v>15.230433733216696</v>
      </c>
      <c r="J48" s="187" t="s">
        <v>43</v>
      </c>
      <c r="K48" s="187">
        <v>9257</v>
      </c>
      <c r="L48" s="187">
        <v>8968</v>
      </c>
      <c r="M48" s="187">
        <f t="shared" si="0"/>
        <v>289</v>
      </c>
      <c r="N48" s="201">
        <f t="shared" si="1"/>
        <v>3.2225691347011587E-2</v>
      </c>
    </row>
    <row r="49" spans="1:14" ht="14.1" customHeight="1" x14ac:dyDescent="0.25">
      <c r="A49" s="215" t="s">
        <v>44</v>
      </c>
      <c r="B49" s="216">
        <v>15.421245421245422</v>
      </c>
      <c r="C49" s="216">
        <v>17.092664092664094</v>
      </c>
      <c r="D49" s="216">
        <v>17.015267175572518</v>
      </c>
      <c r="E49" s="216">
        <v>17.381481481481483</v>
      </c>
      <c r="F49" s="216">
        <v>16.032727272727271</v>
      </c>
      <c r="G49" s="216">
        <f>Alumno_PSP!B46</f>
        <v>18.543650793650794</v>
      </c>
      <c r="H49" s="216">
        <f>AVERAGE(Tabla11[[#This Row],[2008]:[2013]])</f>
        <v>16.91450603955693</v>
      </c>
      <c r="J49" s="187" t="s">
        <v>44</v>
      </c>
      <c r="K49" s="187">
        <v>4693</v>
      </c>
      <c r="L49" s="187">
        <v>4458</v>
      </c>
      <c r="M49" s="187">
        <f t="shared" si="0"/>
        <v>235</v>
      </c>
      <c r="N49" s="201">
        <f t="shared" si="1"/>
        <v>5.2714221624046598E-2</v>
      </c>
    </row>
    <row r="50" spans="1:14" ht="14.1" customHeight="1" x14ac:dyDescent="0.25">
      <c r="A50" s="215" t="s">
        <v>45</v>
      </c>
      <c r="B50" s="216">
        <v>10.224806201550388</v>
      </c>
      <c r="C50" s="216">
        <v>15.029411764705882</v>
      </c>
      <c r="D50" s="216">
        <v>16.835164835164836</v>
      </c>
      <c r="E50" s="216">
        <v>16.204081632653061</v>
      </c>
      <c r="F50" s="216">
        <v>18.126315789473683</v>
      </c>
      <c r="G50" s="216">
        <f>Alumno_PSP!B47</f>
        <v>19.988636363636363</v>
      </c>
      <c r="H50" s="216">
        <f>AVERAGE(Tabla11[[#This Row],[2008]:[2013]])</f>
        <v>16.068069431197369</v>
      </c>
      <c r="J50" s="187" t="s">
        <v>45</v>
      </c>
      <c r="K50" s="187">
        <v>1588</v>
      </c>
      <c r="L50" s="187">
        <v>1532</v>
      </c>
      <c r="M50" s="187">
        <f t="shared" si="0"/>
        <v>56</v>
      </c>
      <c r="N50" s="201">
        <f t="shared" si="1"/>
        <v>3.6553524804177506E-2</v>
      </c>
    </row>
    <row r="51" spans="1:14" ht="13.5" customHeight="1" x14ac:dyDescent="0.25">
      <c r="A51" s="228"/>
      <c r="B51" s="229"/>
      <c r="C51" s="229"/>
      <c r="D51" s="229"/>
      <c r="E51" s="229"/>
      <c r="F51" s="229"/>
      <c r="G51" s="229"/>
      <c r="H51" s="230"/>
    </row>
    <row r="52" spans="1:14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14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14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14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14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14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14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14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14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14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14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14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14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  <row r="165" spans="1:8" ht="15.75" x14ac:dyDescent="0.25">
      <c r="A165" s="210"/>
      <c r="B165" s="210"/>
      <c r="C165" s="210"/>
      <c r="D165" s="210"/>
      <c r="E165" s="210"/>
      <c r="F165" s="210"/>
      <c r="G165" s="210"/>
      <c r="H165" s="210"/>
    </row>
  </sheetData>
  <dataConsolidate/>
  <mergeCells count="1">
    <mergeCell ref="A7:H7"/>
  </mergeCells>
  <conditionalFormatting sqref="H5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:H5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4"/>
  <sheetViews>
    <sheetView topLeftCell="A7" zoomScaleNormal="100" zoomScaleSheetLayoutView="106" workbookViewId="0">
      <selection activeCell="A6" sqref="A6:J6"/>
    </sheetView>
  </sheetViews>
  <sheetFormatPr baseColWidth="10" defaultRowHeight="14.25" x14ac:dyDescent="0.2"/>
  <cols>
    <col min="1" max="1" width="19.28515625" style="69" customWidth="1"/>
    <col min="2" max="3" width="12.7109375" style="69" customWidth="1"/>
    <col min="4" max="9" width="12.7109375" style="43" customWidth="1"/>
    <col min="10" max="16384" width="11.42578125" style="43"/>
  </cols>
  <sheetData>
    <row r="1" spans="1:14" x14ac:dyDescent="0.2">
      <c r="A1" s="1"/>
      <c r="B1" s="2"/>
      <c r="C1" s="2"/>
      <c r="D1" s="1"/>
      <c r="E1" s="1"/>
      <c r="F1" s="1"/>
      <c r="G1" s="1"/>
      <c r="H1" s="1"/>
      <c r="I1" s="1"/>
    </row>
    <row r="2" spans="1:14" x14ac:dyDescent="0.2">
      <c r="A2" s="1"/>
      <c r="B2" s="2"/>
      <c r="C2" s="2"/>
      <c r="D2" s="1"/>
      <c r="E2" s="1"/>
      <c r="F2" s="1"/>
      <c r="G2" s="1"/>
      <c r="H2" s="1"/>
      <c r="I2" s="1"/>
    </row>
    <row r="3" spans="1:14" x14ac:dyDescent="0.2">
      <c r="A3" s="1"/>
      <c r="B3" s="4"/>
      <c r="C3" s="4"/>
      <c r="D3" s="5"/>
      <c r="E3" s="6"/>
      <c r="F3" s="6"/>
      <c r="G3" s="6"/>
      <c r="H3" s="5"/>
      <c r="I3" s="5"/>
    </row>
    <row r="4" spans="1:14" x14ac:dyDescent="0.2">
      <c r="A4" s="454"/>
      <c r="B4" s="454"/>
      <c r="C4" s="454"/>
      <c r="D4" s="454"/>
      <c r="E4" s="454"/>
      <c r="F4" s="454"/>
      <c r="G4" s="454"/>
      <c r="H4" s="454"/>
      <c r="I4" s="454"/>
    </row>
    <row r="5" spans="1:14" x14ac:dyDescent="0.2">
      <c r="A5" s="198"/>
      <c r="B5" s="198"/>
      <c r="C5" s="198"/>
      <c r="D5" s="198"/>
      <c r="E5" s="198"/>
      <c r="F5" s="198"/>
      <c r="G5" s="198"/>
      <c r="H5" s="198"/>
      <c r="I5" s="198"/>
    </row>
    <row r="6" spans="1:14" ht="17.25" customHeight="1" x14ac:dyDescent="0.2">
      <c r="A6" s="455" t="s">
        <v>120</v>
      </c>
      <c r="B6" s="455"/>
      <c r="C6" s="455"/>
      <c r="D6" s="455"/>
      <c r="E6" s="455"/>
      <c r="F6" s="455"/>
      <c r="G6" s="455"/>
      <c r="H6" s="455"/>
      <c r="I6" s="455"/>
    </row>
    <row r="7" spans="1:14" ht="8.25" customHeight="1" x14ac:dyDescent="0.2">
      <c r="A7" s="199"/>
      <c r="B7" s="199"/>
      <c r="C7" s="199"/>
      <c r="D7" s="199"/>
      <c r="E7" s="9"/>
      <c r="F7" s="199"/>
      <c r="G7" s="199"/>
      <c r="H7" s="199"/>
      <c r="I7" s="199"/>
    </row>
    <row r="8" spans="1:14" ht="9" customHeight="1" x14ac:dyDescent="0.2">
      <c r="A8" s="9"/>
      <c r="B8" s="9"/>
      <c r="C8" s="8"/>
      <c r="D8" s="9"/>
      <c r="E8" s="9"/>
      <c r="F8" s="9"/>
      <c r="G8" s="9"/>
      <c r="H8" s="9"/>
      <c r="I8" s="199"/>
    </row>
    <row r="9" spans="1:14" ht="26.25" customHeight="1" x14ac:dyDescent="0.2">
      <c r="A9" s="20" t="s">
        <v>162</v>
      </c>
      <c r="B9" s="77">
        <f>B15</f>
        <v>18.855722629551387</v>
      </c>
      <c r="C9" s="8"/>
      <c r="D9" s="9"/>
      <c r="E9" s="9"/>
      <c r="F9" s="9"/>
      <c r="G9" s="9"/>
      <c r="H9" s="9"/>
      <c r="I9" s="79"/>
    </row>
    <row r="10" spans="1:14" ht="15" customHeight="1" x14ac:dyDescent="0.2">
      <c r="A10" s="9"/>
      <c r="B10" s="9"/>
      <c r="C10" s="9"/>
      <c r="D10" s="16"/>
      <c r="E10" s="16"/>
      <c r="F10" s="16"/>
      <c r="G10" s="9"/>
      <c r="H10" s="9"/>
    </row>
    <row r="11" spans="1:14" ht="10.5" customHeight="1" x14ac:dyDescent="0.2">
      <c r="A11" s="456" t="s">
        <v>5</v>
      </c>
      <c r="B11" s="458" t="s">
        <v>121</v>
      </c>
      <c r="C11" s="459"/>
      <c r="D11" s="456" t="s">
        <v>7</v>
      </c>
      <c r="E11" s="109" t="s">
        <v>8</v>
      </c>
      <c r="F11" s="149"/>
      <c r="G11" s="9"/>
      <c r="H11" s="9"/>
    </row>
    <row r="12" spans="1:14" ht="10.5" customHeight="1" x14ac:dyDescent="0.2">
      <c r="A12" s="457"/>
      <c r="B12" s="460"/>
      <c r="C12" s="461"/>
      <c r="D12" s="457"/>
      <c r="E12" s="109" t="s">
        <v>10</v>
      </c>
      <c r="F12" s="109" t="s">
        <v>9</v>
      </c>
      <c r="G12" s="9"/>
      <c r="H12" s="9"/>
    </row>
    <row r="13" spans="1:14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4" ht="32.25" customHeight="1" x14ac:dyDescent="0.2">
      <c r="A14" s="300" t="s">
        <v>11</v>
      </c>
      <c r="B14" s="301" t="s">
        <v>230</v>
      </c>
      <c r="C14" s="302" t="s">
        <v>231</v>
      </c>
      <c r="D14" s="301" t="s">
        <v>232</v>
      </c>
      <c r="E14" s="302" t="s">
        <v>233</v>
      </c>
      <c r="F14" s="302" t="s">
        <v>234</v>
      </c>
      <c r="G14" s="302" t="s">
        <v>235</v>
      </c>
      <c r="H14" s="302" t="s">
        <v>236</v>
      </c>
      <c r="I14" s="302" t="s">
        <v>122</v>
      </c>
      <c r="J14" s="302" t="s">
        <v>237</v>
      </c>
      <c r="K14" s="302" t="s">
        <v>238</v>
      </c>
      <c r="L14" s="302" t="s">
        <v>239</v>
      </c>
      <c r="M14" s="302" t="s">
        <v>240</v>
      </c>
      <c r="N14" s="302" t="s">
        <v>123</v>
      </c>
    </row>
    <row r="15" spans="1:14" ht="15.75" customHeight="1" x14ac:dyDescent="0.2">
      <c r="A15" s="300" t="s">
        <v>68</v>
      </c>
      <c r="B15" s="303">
        <f t="shared" ref="B15:B47" si="0">IF(D15=0,0,(C15/D15))</f>
        <v>18.855722629551387</v>
      </c>
      <c r="C15" s="304">
        <f>SUM(C16:C47)</f>
        <v>303464</v>
      </c>
      <c r="D15" s="304">
        <f>SUM(D16:D47)</f>
        <v>16094</v>
      </c>
      <c r="E15" s="305">
        <f>SUM(E16:E47)</f>
        <v>76</v>
      </c>
      <c r="F15" s="305">
        <f t="shared" ref="F15:N15" si="1">SUM(F16:F47)</f>
        <v>33</v>
      </c>
      <c r="G15" s="305">
        <f t="shared" si="1"/>
        <v>1868</v>
      </c>
      <c r="H15" s="305">
        <f t="shared" si="1"/>
        <v>324</v>
      </c>
      <c r="I15" s="305">
        <f t="shared" si="1"/>
        <v>9233</v>
      </c>
      <c r="J15" s="305">
        <f t="shared" si="1"/>
        <v>2829</v>
      </c>
      <c r="K15" s="305">
        <f t="shared" si="1"/>
        <v>1378</v>
      </c>
      <c r="L15" s="305">
        <f t="shared" si="1"/>
        <v>154</v>
      </c>
      <c r="M15" s="305">
        <f t="shared" si="1"/>
        <v>9</v>
      </c>
      <c r="N15" s="305">
        <f t="shared" si="1"/>
        <v>190</v>
      </c>
    </row>
    <row r="16" spans="1:14" ht="13.5" customHeight="1" x14ac:dyDescent="0.2">
      <c r="A16" s="25" t="s">
        <v>14</v>
      </c>
      <c r="B16" s="303">
        <f t="shared" si="0"/>
        <v>16.575438596491228</v>
      </c>
      <c r="C16" s="42">
        <v>4724</v>
      </c>
      <c r="D16" s="306">
        <v>285</v>
      </c>
      <c r="E16" s="200">
        <v>4</v>
      </c>
      <c r="F16" s="200">
        <v>2</v>
      </c>
      <c r="G16" s="200">
        <v>58</v>
      </c>
      <c r="H16" s="200">
        <v>4</v>
      </c>
      <c r="I16" s="42">
        <v>164</v>
      </c>
      <c r="J16" s="200">
        <v>29</v>
      </c>
      <c r="K16" s="200">
        <v>19</v>
      </c>
      <c r="L16" s="200">
        <v>3</v>
      </c>
      <c r="M16" s="200"/>
      <c r="N16" s="200">
        <v>2</v>
      </c>
    </row>
    <row r="17" spans="1:14" ht="13.5" customHeight="1" x14ac:dyDescent="0.2">
      <c r="A17" s="25" t="s">
        <v>15</v>
      </c>
      <c r="B17" s="303">
        <f t="shared" si="0"/>
        <v>20.109137055837564</v>
      </c>
      <c r="C17" s="42">
        <v>7923</v>
      </c>
      <c r="D17" s="306">
        <v>394</v>
      </c>
      <c r="E17" s="200">
        <v>1</v>
      </c>
      <c r="F17" s="200"/>
      <c r="G17" s="200">
        <v>23</v>
      </c>
      <c r="H17" s="200"/>
      <c r="I17" s="42">
        <v>240</v>
      </c>
      <c r="J17" s="200">
        <v>76</v>
      </c>
      <c r="K17" s="200">
        <v>35</v>
      </c>
      <c r="L17" s="200">
        <v>3</v>
      </c>
      <c r="M17" s="200">
        <v>1</v>
      </c>
      <c r="N17" s="200">
        <v>15</v>
      </c>
    </row>
    <row r="18" spans="1:14" ht="13.5" customHeight="1" x14ac:dyDescent="0.2">
      <c r="A18" s="25" t="s">
        <v>16</v>
      </c>
      <c r="B18" s="303">
        <f t="shared" si="0"/>
        <v>19.600000000000001</v>
      </c>
      <c r="C18" s="42">
        <v>2058</v>
      </c>
      <c r="D18" s="306">
        <v>105</v>
      </c>
      <c r="E18" s="200">
        <v>1</v>
      </c>
      <c r="F18" s="200"/>
      <c r="G18" s="200">
        <v>14</v>
      </c>
      <c r="H18" s="200">
        <v>2</v>
      </c>
      <c r="I18" s="42">
        <v>76</v>
      </c>
      <c r="J18" s="200">
        <v>8</v>
      </c>
      <c r="K18" s="200">
        <v>4</v>
      </c>
      <c r="L18" s="200"/>
      <c r="M18" s="200"/>
      <c r="N18" s="200"/>
    </row>
    <row r="19" spans="1:14" ht="13.5" customHeight="1" x14ac:dyDescent="0.2">
      <c r="A19" s="25" t="s">
        <v>17</v>
      </c>
      <c r="B19" s="303">
        <f t="shared" si="0"/>
        <v>18.037383177570092</v>
      </c>
      <c r="C19" s="42">
        <v>1930</v>
      </c>
      <c r="D19" s="306">
        <v>107</v>
      </c>
      <c r="E19" s="200">
        <v>1</v>
      </c>
      <c r="F19" s="200"/>
      <c r="G19" s="200">
        <v>28</v>
      </c>
      <c r="H19" s="200">
        <v>2</v>
      </c>
      <c r="I19" s="42">
        <v>58</v>
      </c>
      <c r="J19" s="200">
        <v>8</v>
      </c>
      <c r="K19" s="200">
        <v>10</v>
      </c>
      <c r="L19" s="200"/>
      <c r="M19" s="200"/>
      <c r="N19" s="200"/>
    </row>
    <row r="20" spans="1:14" ht="13.5" customHeight="1" x14ac:dyDescent="0.2">
      <c r="A20" s="25" t="s">
        <v>18</v>
      </c>
      <c r="B20" s="303">
        <f t="shared" si="0"/>
        <v>17.788764044943822</v>
      </c>
      <c r="C20" s="42">
        <v>7916</v>
      </c>
      <c r="D20" s="306">
        <v>445</v>
      </c>
      <c r="E20" s="200">
        <v>6</v>
      </c>
      <c r="F20" s="200">
        <v>1</v>
      </c>
      <c r="G20" s="200">
        <v>83</v>
      </c>
      <c r="H20" s="200">
        <v>9</v>
      </c>
      <c r="I20" s="42">
        <v>284</v>
      </c>
      <c r="J20" s="200">
        <v>39</v>
      </c>
      <c r="K20" s="200">
        <v>13</v>
      </c>
      <c r="L20" s="200">
        <v>4</v>
      </c>
      <c r="M20" s="200"/>
      <c r="N20" s="200">
        <v>6</v>
      </c>
    </row>
    <row r="21" spans="1:14" ht="13.5" customHeight="1" x14ac:dyDescent="0.2">
      <c r="A21" s="25" t="s">
        <v>19</v>
      </c>
      <c r="B21" s="303">
        <f t="shared" si="0"/>
        <v>15.019867549668874</v>
      </c>
      <c r="C21" s="42">
        <v>9072</v>
      </c>
      <c r="D21" s="306">
        <v>604</v>
      </c>
      <c r="E21" s="200">
        <v>1</v>
      </c>
      <c r="F21" s="200"/>
      <c r="G21" s="200">
        <v>65</v>
      </c>
      <c r="H21" s="200">
        <v>10</v>
      </c>
      <c r="I21" s="42">
        <v>390</v>
      </c>
      <c r="J21" s="200">
        <v>91</v>
      </c>
      <c r="K21" s="200">
        <v>27</v>
      </c>
      <c r="L21" s="200">
        <v>8</v>
      </c>
      <c r="M21" s="200">
        <v>1</v>
      </c>
      <c r="N21" s="200">
        <v>11</v>
      </c>
    </row>
    <row r="22" spans="1:14" ht="13.5" customHeight="1" x14ac:dyDescent="0.2">
      <c r="A22" s="25" t="s">
        <v>221</v>
      </c>
      <c r="B22" s="303">
        <f t="shared" si="0"/>
        <v>18.523474178403756</v>
      </c>
      <c r="C22" s="42">
        <v>7891</v>
      </c>
      <c r="D22" s="306">
        <v>426</v>
      </c>
      <c r="E22" s="200"/>
      <c r="F22" s="200">
        <v>1</v>
      </c>
      <c r="G22" s="200">
        <v>94</v>
      </c>
      <c r="H22" s="200">
        <v>4</v>
      </c>
      <c r="I22" s="42">
        <v>261</v>
      </c>
      <c r="J22" s="200">
        <v>39</v>
      </c>
      <c r="K22" s="200">
        <v>26</v>
      </c>
      <c r="L22" s="200"/>
      <c r="M22" s="200"/>
      <c r="N22" s="200">
        <v>1</v>
      </c>
    </row>
    <row r="23" spans="1:14" ht="13.5" customHeight="1" x14ac:dyDescent="0.2">
      <c r="A23" s="25" t="s">
        <v>21</v>
      </c>
      <c r="B23" s="303">
        <f t="shared" si="0"/>
        <v>15.434426229508198</v>
      </c>
      <c r="C23" s="42">
        <v>1883</v>
      </c>
      <c r="D23" s="306">
        <v>122</v>
      </c>
      <c r="E23" s="200"/>
      <c r="F23" s="200"/>
      <c r="G23" s="200">
        <v>9</v>
      </c>
      <c r="H23" s="200"/>
      <c r="I23" s="42">
        <v>99</v>
      </c>
      <c r="J23" s="200">
        <v>8</v>
      </c>
      <c r="K23" s="200">
        <v>5</v>
      </c>
      <c r="L23" s="200">
        <v>1</v>
      </c>
      <c r="M23" s="200"/>
      <c r="N23" s="200"/>
    </row>
    <row r="24" spans="1:14" ht="13.5" customHeight="1" x14ac:dyDescent="0.2">
      <c r="A24" s="25" t="s">
        <v>22</v>
      </c>
      <c r="B24" s="303">
        <f t="shared" si="0"/>
        <v>20.192452830188678</v>
      </c>
      <c r="C24" s="42">
        <v>42808</v>
      </c>
      <c r="D24" s="306">
        <v>2120</v>
      </c>
      <c r="E24" s="200">
        <v>1</v>
      </c>
      <c r="F24" s="200">
        <v>2</v>
      </c>
      <c r="G24" s="200">
        <v>82</v>
      </c>
      <c r="H24" s="200">
        <v>16</v>
      </c>
      <c r="I24" s="42">
        <v>1145</v>
      </c>
      <c r="J24" s="200">
        <v>519</v>
      </c>
      <c r="K24" s="200">
        <v>319</v>
      </c>
      <c r="L24" s="200">
        <v>21</v>
      </c>
      <c r="M24" s="200">
        <v>1</v>
      </c>
      <c r="N24" s="200">
        <v>14</v>
      </c>
    </row>
    <row r="25" spans="1:14" ht="13.5" customHeight="1" x14ac:dyDescent="0.2">
      <c r="A25" s="25" t="s">
        <v>23</v>
      </c>
      <c r="B25" s="303">
        <f t="shared" si="0"/>
        <v>14.624242424242425</v>
      </c>
      <c r="C25" s="42">
        <v>2413</v>
      </c>
      <c r="D25" s="306">
        <v>165</v>
      </c>
      <c r="E25" s="200"/>
      <c r="F25" s="200"/>
      <c r="G25" s="200">
        <v>34</v>
      </c>
      <c r="H25" s="200">
        <v>10</v>
      </c>
      <c r="I25" s="42">
        <v>80</v>
      </c>
      <c r="J25" s="200">
        <v>24</v>
      </c>
      <c r="K25" s="200">
        <v>13</v>
      </c>
      <c r="L25" s="200"/>
      <c r="M25" s="200"/>
      <c r="N25" s="200">
        <v>4</v>
      </c>
    </row>
    <row r="26" spans="1:14" ht="13.5" customHeight="1" x14ac:dyDescent="0.2">
      <c r="A26" s="25" t="s">
        <v>24</v>
      </c>
      <c r="B26" s="303">
        <f t="shared" si="0"/>
        <v>19.934569247546346</v>
      </c>
      <c r="C26" s="42">
        <v>18280</v>
      </c>
      <c r="D26" s="306">
        <v>917</v>
      </c>
      <c r="E26" s="200">
        <v>3</v>
      </c>
      <c r="F26" s="200"/>
      <c r="G26" s="200">
        <v>110</v>
      </c>
      <c r="H26" s="200">
        <v>32</v>
      </c>
      <c r="I26" s="42">
        <v>479</v>
      </c>
      <c r="J26" s="200">
        <v>184</v>
      </c>
      <c r="K26" s="200">
        <v>75</v>
      </c>
      <c r="L26" s="200">
        <v>21</v>
      </c>
      <c r="M26" s="200"/>
      <c r="N26" s="200">
        <v>13</v>
      </c>
    </row>
    <row r="27" spans="1:14" ht="13.5" customHeight="1" x14ac:dyDescent="0.2">
      <c r="A27" s="25" t="s">
        <v>25</v>
      </c>
      <c r="B27" s="303">
        <f t="shared" si="0"/>
        <v>21.394495412844037</v>
      </c>
      <c r="C27" s="42">
        <v>6996</v>
      </c>
      <c r="D27" s="306">
        <v>327</v>
      </c>
      <c r="E27" s="200">
        <v>2</v>
      </c>
      <c r="F27" s="200"/>
      <c r="G27" s="200">
        <v>58</v>
      </c>
      <c r="H27" s="200">
        <v>10</v>
      </c>
      <c r="I27" s="42">
        <v>186</v>
      </c>
      <c r="J27" s="200">
        <v>44</v>
      </c>
      <c r="K27" s="200">
        <v>25</v>
      </c>
      <c r="L27" s="200">
        <v>1</v>
      </c>
      <c r="M27" s="200"/>
      <c r="N27" s="200">
        <v>1</v>
      </c>
    </row>
    <row r="28" spans="1:14" ht="13.5" customHeight="1" x14ac:dyDescent="0.2">
      <c r="A28" s="25" t="s">
        <v>26</v>
      </c>
      <c r="B28" s="303">
        <f t="shared" si="0"/>
        <v>17.675675675675677</v>
      </c>
      <c r="C28" s="42">
        <v>3924</v>
      </c>
      <c r="D28" s="306">
        <v>222</v>
      </c>
      <c r="E28" s="200"/>
      <c r="F28" s="200">
        <v>1</v>
      </c>
      <c r="G28" s="200">
        <v>19</v>
      </c>
      <c r="H28" s="200">
        <v>2</v>
      </c>
      <c r="I28" s="42">
        <v>156</v>
      </c>
      <c r="J28" s="200">
        <v>38</v>
      </c>
      <c r="K28" s="200">
        <v>4</v>
      </c>
      <c r="L28" s="200"/>
      <c r="M28" s="200"/>
      <c r="N28" s="200">
        <v>2</v>
      </c>
    </row>
    <row r="29" spans="1:14" ht="13.5" customHeight="1" x14ac:dyDescent="0.2">
      <c r="A29" s="25" t="s">
        <v>27</v>
      </c>
      <c r="B29" s="303">
        <f t="shared" si="0"/>
        <v>16.7292377701934</v>
      </c>
      <c r="C29" s="42">
        <v>14705</v>
      </c>
      <c r="D29" s="306">
        <v>879</v>
      </c>
      <c r="E29" s="200">
        <v>3</v>
      </c>
      <c r="F29" s="200"/>
      <c r="G29" s="200">
        <v>81</v>
      </c>
      <c r="H29" s="200">
        <v>11</v>
      </c>
      <c r="I29" s="42">
        <v>518</v>
      </c>
      <c r="J29" s="200">
        <v>172</v>
      </c>
      <c r="K29" s="200">
        <v>76</v>
      </c>
      <c r="L29" s="200">
        <v>8</v>
      </c>
      <c r="M29" s="200">
        <v>1</v>
      </c>
      <c r="N29" s="200">
        <v>9</v>
      </c>
    </row>
    <row r="30" spans="1:14" ht="13.5" customHeight="1" x14ac:dyDescent="0.2">
      <c r="A30" s="25" t="s">
        <v>28</v>
      </c>
      <c r="B30" s="303">
        <f t="shared" si="0"/>
        <v>18.928628389154706</v>
      </c>
      <c r="C30" s="42">
        <v>47473</v>
      </c>
      <c r="D30" s="306">
        <v>2508</v>
      </c>
      <c r="E30" s="200">
        <v>2</v>
      </c>
      <c r="F30" s="200">
        <v>1</v>
      </c>
      <c r="G30" s="200">
        <v>114</v>
      </c>
      <c r="H30" s="200">
        <v>47</v>
      </c>
      <c r="I30" s="42">
        <v>1343</v>
      </c>
      <c r="J30" s="200">
        <v>633</v>
      </c>
      <c r="K30" s="200">
        <v>267</v>
      </c>
      <c r="L30" s="200">
        <v>28</v>
      </c>
      <c r="M30" s="200">
        <v>4</v>
      </c>
      <c r="N30" s="200">
        <v>69</v>
      </c>
    </row>
    <row r="31" spans="1:14" ht="13.5" customHeight="1" x14ac:dyDescent="0.2">
      <c r="A31" s="25" t="s">
        <v>222</v>
      </c>
      <c r="B31" s="303">
        <f t="shared" si="0"/>
        <v>24.09591836734694</v>
      </c>
      <c r="C31" s="42">
        <v>11807</v>
      </c>
      <c r="D31" s="306">
        <v>490</v>
      </c>
      <c r="E31" s="200">
        <v>1</v>
      </c>
      <c r="F31" s="200">
        <v>3</v>
      </c>
      <c r="G31" s="200">
        <v>83</v>
      </c>
      <c r="H31" s="200">
        <v>32</v>
      </c>
      <c r="I31" s="42">
        <v>250</v>
      </c>
      <c r="J31" s="200">
        <v>73</v>
      </c>
      <c r="K31" s="200">
        <v>35</v>
      </c>
      <c r="L31" s="200">
        <v>8</v>
      </c>
      <c r="M31" s="200"/>
      <c r="N31" s="200">
        <v>5</v>
      </c>
    </row>
    <row r="32" spans="1:14" ht="13.5" customHeight="1" x14ac:dyDescent="0.2">
      <c r="A32" s="25" t="s">
        <v>30</v>
      </c>
      <c r="B32" s="303">
        <f t="shared" si="0"/>
        <v>19.077235772357724</v>
      </c>
      <c r="C32" s="42">
        <v>4693</v>
      </c>
      <c r="D32" s="306">
        <v>246</v>
      </c>
      <c r="E32" s="200"/>
      <c r="F32" s="200"/>
      <c r="G32" s="200">
        <v>24</v>
      </c>
      <c r="H32" s="200">
        <v>8</v>
      </c>
      <c r="I32" s="42">
        <v>180</v>
      </c>
      <c r="J32" s="200">
        <v>15</v>
      </c>
      <c r="K32" s="200">
        <v>18</v>
      </c>
      <c r="L32" s="200">
        <v>1</v>
      </c>
      <c r="M32" s="200"/>
      <c r="N32" s="200"/>
    </row>
    <row r="33" spans="1:14" ht="13.5" customHeight="1" x14ac:dyDescent="0.2">
      <c r="A33" s="25" t="s">
        <v>31</v>
      </c>
      <c r="B33" s="303">
        <f t="shared" si="0"/>
        <v>25.308333333333334</v>
      </c>
      <c r="C33" s="42">
        <v>3037</v>
      </c>
      <c r="D33" s="306">
        <v>120</v>
      </c>
      <c r="E33" s="200">
        <v>5</v>
      </c>
      <c r="F33" s="200">
        <v>2</v>
      </c>
      <c r="G33" s="200">
        <v>20</v>
      </c>
      <c r="H33" s="200"/>
      <c r="I33" s="42">
        <v>64</v>
      </c>
      <c r="J33" s="200">
        <v>15</v>
      </c>
      <c r="K33" s="200">
        <v>13</v>
      </c>
      <c r="L33" s="200"/>
      <c r="M33" s="200"/>
      <c r="N33" s="200">
        <v>1</v>
      </c>
    </row>
    <row r="34" spans="1:14" ht="13.5" customHeight="1" x14ac:dyDescent="0.2">
      <c r="A34" s="25" t="s">
        <v>32</v>
      </c>
      <c r="B34" s="303">
        <f t="shared" si="0"/>
        <v>19.29405162738496</v>
      </c>
      <c r="C34" s="42">
        <v>17191</v>
      </c>
      <c r="D34" s="306">
        <v>891</v>
      </c>
      <c r="E34" s="200"/>
      <c r="F34" s="200"/>
      <c r="G34" s="200">
        <v>81</v>
      </c>
      <c r="H34" s="200">
        <v>9</v>
      </c>
      <c r="I34" s="42">
        <v>507</v>
      </c>
      <c r="J34" s="200">
        <v>169</v>
      </c>
      <c r="K34" s="200">
        <v>117</v>
      </c>
      <c r="L34" s="200">
        <v>7</v>
      </c>
      <c r="M34" s="200"/>
      <c r="N34" s="200">
        <v>1</v>
      </c>
    </row>
    <row r="35" spans="1:14" ht="13.5" customHeight="1" x14ac:dyDescent="0.2">
      <c r="A35" s="25" t="s">
        <v>33</v>
      </c>
      <c r="B35" s="303">
        <f t="shared" si="0"/>
        <v>17.285340314136125</v>
      </c>
      <c r="C35" s="42">
        <v>6603</v>
      </c>
      <c r="D35" s="306">
        <v>382</v>
      </c>
      <c r="E35" s="200"/>
      <c r="F35" s="200"/>
      <c r="G35" s="200">
        <v>27</v>
      </c>
      <c r="H35" s="200">
        <v>15</v>
      </c>
      <c r="I35" s="42">
        <v>239</v>
      </c>
      <c r="J35" s="200">
        <v>73</v>
      </c>
      <c r="K35" s="200">
        <v>21</v>
      </c>
      <c r="L35" s="200">
        <v>4</v>
      </c>
      <c r="M35" s="200"/>
      <c r="N35" s="200">
        <v>3</v>
      </c>
    </row>
    <row r="36" spans="1:14" ht="13.5" customHeight="1" x14ac:dyDescent="0.2">
      <c r="A36" s="25" t="s">
        <v>34</v>
      </c>
      <c r="B36" s="303">
        <f t="shared" si="0"/>
        <v>18.563775510204081</v>
      </c>
      <c r="C36" s="42">
        <v>7277</v>
      </c>
      <c r="D36" s="306">
        <v>392</v>
      </c>
      <c r="E36" s="200">
        <v>3</v>
      </c>
      <c r="F36" s="200"/>
      <c r="G36" s="200">
        <v>92</v>
      </c>
      <c r="H36" s="200">
        <v>4</v>
      </c>
      <c r="I36" s="42">
        <v>179</v>
      </c>
      <c r="J36" s="200">
        <v>79</v>
      </c>
      <c r="K36" s="200">
        <v>35</v>
      </c>
      <c r="L36" s="200"/>
      <c r="M36" s="200"/>
      <c r="N36" s="200"/>
    </row>
    <row r="37" spans="1:14" ht="13.5" customHeight="1" x14ac:dyDescent="0.2">
      <c r="A37" s="25" t="s">
        <v>223</v>
      </c>
      <c r="B37" s="303">
        <f t="shared" si="0"/>
        <v>13.267489711934155</v>
      </c>
      <c r="C37" s="42">
        <v>3224</v>
      </c>
      <c r="D37" s="306">
        <v>243</v>
      </c>
      <c r="E37" s="200"/>
      <c r="F37" s="200"/>
      <c r="G37" s="200">
        <v>9</v>
      </c>
      <c r="H37" s="200"/>
      <c r="I37" s="42">
        <v>161</v>
      </c>
      <c r="J37" s="200">
        <v>51</v>
      </c>
      <c r="K37" s="200">
        <v>16</v>
      </c>
      <c r="L37" s="200">
        <v>5</v>
      </c>
      <c r="M37" s="200"/>
      <c r="N37" s="200">
        <v>1</v>
      </c>
    </row>
    <row r="38" spans="1:14" ht="13.5" customHeight="1" x14ac:dyDescent="0.2">
      <c r="A38" s="25" t="s">
        <v>36</v>
      </c>
      <c r="B38" s="303">
        <f t="shared" si="0"/>
        <v>21.601466992665038</v>
      </c>
      <c r="C38" s="42">
        <v>8835</v>
      </c>
      <c r="D38" s="306">
        <v>409</v>
      </c>
      <c r="E38" s="200">
        <v>3</v>
      </c>
      <c r="F38" s="200">
        <v>3</v>
      </c>
      <c r="G38" s="200">
        <v>50</v>
      </c>
      <c r="H38" s="200">
        <v>15</v>
      </c>
      <c r="I38" s="42">
        <v>230</v>
      </c>
      <c r="J38" s="200">
        <v>57</v>
      </c>
      <c r="K38" s="200">
        <v>31</v>
      </c>
      <c r="L38" s="200">
        <v>6</v>
      </c>
      <c r="M38" s="200">
        <v>1</v>
      </c>
      <c r="N38" s="200">
        <v>13</v>
      </c>
    </row>
    <row r="39" spans="1:14" ht="13.5" customHeight="1" x14ac:dyDescent="0.2">
      <c r="A39" s="25" t="s">
        <v>37</v>
      </c>
      <c r="B39" s="303">
        <f t="shared" si="0"/>
        <v>16.431192660550458</v>
      </c>
      <c r="C39" s="42">
        <v>5373</v>
      </c>
      <c r="D39" s="306">
        <v>327</v>
      </c>
      <c r="E39" s="200">
        <v>2</v>
      </c>
      <c r="F39" s="200"/>
      <c r="G39" s="200">
        <v>52</v>
      </c>
      <c r="H39" s="200">
        <v>4</v>
      </c>
      <c r="I39" s="42">
        <v>207</v>
      </c>
      <c r="J39" s="200">
        <v>44</v>
      </c>
      <c r="K39" s="200">
        <v>15</v>
      </c>
      <c r="L39" s="200">
        <v>3</v>
      </c>
      <c r="M39" s="200"/>
      <c r="N39" s="200"/>
    </row>
    <row r="40" spans="1:14" ht="13.5" customHeight="1" x14ac:dyDescent="0.2">
      <c r="A40" s="25" t="s">
        <v>38</v>
      </c>
      <c r="B40" s="303">
        <f t="shared" si="0"/>
        <v>15.205882352941176</v>
      </c>
      <c r="C40" s="42">
        <v>9306</v>
      </c>
      <c r="D40" s="306">
        <v>612</v>
      </c>
      <c r="E40" s="200">
        <v>13</v>
      </c>
      <c r="F40" s="200">
        <v>8</v>
      </c>
      <c r="G40" s="200">
        <v>47</v>
      </c>
      <c r="H40" s="200">
        <v>23</v>
      </c>
      <c r="I40" s="42">
        <v>418</v>
      </c>
      <c r="J40" s="200">
        <v>64</v>
      </c>
      <c r="K40" s="200">
        <v>34</v>
      </c>
      <c r="L40" s="200">
        <v>3</v>
      </c>
      <c r="M40" s="200"/>
      <c r="N40" s="200">
        <v>2</v>
      </c>
    </row>
    <row r="41" spans="1:14" ht="13.5" customHeight="1" x14ac:dyDescent="0.2">
      <c r="A41" s="25" t="s">
        <v>39</v>
      </c>
      <c r="B41" s="303">
        <f t="shared" si="0"/>
        <v>24.760076775431862</v>
      </c>
      <c r="C41" s="42">
        <v>12900</v>
      </c>
      <c r="D41" s="306">
        <v>521</v>
      </c>
      <c r="E41" s="200">
        <v>12</v>
      </c>
      <c r="F41" s="200">
        <v>9</v>
      </c>
      <c r="G41" s="200">
        <v>164</v>
      </c>
      <c r="H41" s="200">
        <v>22</v>
      </c>
      <c r="I41" s="42">
        <v>215</v>
      </c>
      <c r="J41" s="200">
        <v>59</v>
      </c>
      <c r="K41" s="200">
        <v>32</v>
      </c>
      <c r="L41" s="200">
        <v>5</v>
      </c>
      <c r="M41" s="200"/>
      <c r="N41" s="200">
        <v>3</v>
      </c>
    </row>
    <row r="42" spans="1:14" ht="13.5" customHeight="1" x14ac:dyDescent="0.2">
      <c r="A42" s="25" t="s">
        <v>40</v>
      </c>
      <c r="B42" s="303">
        <f t="shared" si="0"/>
        <v>18.418918918918919</v>
      </c>
      <c r="C42" s="42">
        <v>5452</v>
      </c>
      <c r="D42" s="306">
        <v>296</v>
      </c>
      <c r="E42" s="200"/>
      <c r="F42" s="200"/>
      <c r="G42" s="200">
        <v>49</v>
      </c>
      <c r="H42" s="200">
        <v>7</v>
      </c>
      <c r="I42" s="42">
        <v>205</v>
      </c>
      <c r="J42" s="200">
        <v>15</v>
      </c>
      <c r="K42" s="200">
        <v>17</v>
      </c>
      <c r="L42" s="200">
        <v>3</v>
      </c>
      <c r="M42" s="200"/>
      <c r="N42" s="200"/>
    </row>
    <row r="43" spans="1:14" ht="13.5" customHeight="1" x14ac:dyDescent="0.2">
      <c r="A43" s="25" t="s">
        <v>41</v>
      </c>
      <c r="B43" s="303">
        <f t="shared" si="0"/>
        <v>22.194174757281555</v>
      </c>
      <c r="C43" s="42">
        <v>9144</v>
      </c>
      <c r="D43" s="306">
        <v>412</v>
      </c>
      <c r="E43" s="200">
        <v>2</v>
      </c>
      <c r="F43" s="200"/>
      <c r="G43" s="200">
        <v>90</v>
      </c>
      <c r="H43" s="200">
        <v>1</v>
      </c>
      <c r="I43" s="42">
        <v>245</v>
      </c>
      <c r="J43" s="200">
        <v>52</v>
      </c>
      <c r="K43" s="200">
        <v>12</v>
      </c>
      <c r="L43" s="200">
        <v>2</v>
      </c>
      <c r="M43" s="200"/>
      <c r="N43" s="200">
        <v>8</v>
      </c>
    </row>
    <row r="44" spans="1:14" ht="13.5" customHeight="1" x14ac:dyDescent="0.2">
      <c r="A44" s="25" t="s">
        <v>42</v>
      </c>
      <c r="B44" s="303">
        <f t="shared" si="0"/>
        <v>14.966183574879228</v>
      </c>
      <c r="C44" s="42">
        <v>3098</v>
      </c>
      <c r="D44" s="306">
        <v>207</v>
      </c>
      <c r="E44" s="200">
        <v>1</v>
      </c>
      <c r="F44" s="200"/>
      <c r="G44" s="200">
        <v>26</v>
      </c>
      <c r="H44" s="200">
        <v>3</v>
      </c>
      <c r="I44" s="42">
        <v>130</v>
      </c>
      <c r="J44" s="200">
        <v>36</v>
      </c>
      <c r="K44" s="200">
        <v>11</v>
      </c>
      <c r="L44" s="200"/>
      <c r="M44" s="200"/>
      <c r="N44" s="200"/>
    </row>
    <row r="45" spans="1:14" ht="13.5" customHeight="1" x14ac:dyDescent="0.2">
      <c r="A45" s="25" t="s">
        <v>224</v>
      </c>
      <c r="B45" s="303">
        <f t="shared" si="0"/>
        <v>15.682758620689656</v>
      </c>
      <c r="C45" s="42">
        <v>9096</v>
      </c>
      <c r="D45" s="306">
        <v>580</v>
      </c>
      <c r="E45" s="200">
        <v>8</v>
      </c>
      <c r="F45" s="200"/>
      <c r="G45" s="200">
        <v>105</v>
      </c>
      <c r="H45" s="200">
        <v>3</v>
      </c>
      <c r="I45" s="42">
        <v>341</v>
      </c>
      <c r="J45" s="200">
        <v>88</v>
      </c>
      <c r="K45" s="200">
        <v>30</v>
      </c>
      <c r="L45" s="200">
        <v>2</v>
      </c>
      <c r="M45" s="200"/>
      <c r="N45" s="200">
        <v>3</v>
      </c>
    </row>
    <row r="46" spans="1:14" ht="13.5" customHeight="1" x14ac:dyDescent="0.2">
      <c r="A46" s="25" t="s">
        <v>44</v>
      </c>
      <c r="B46" s="303">
        <f t="shared" si="0"/>
        <v>18.543650793650794</v>
      </c>
      <c r="C46" s="42">
        <v>4673</v>
      </c>
      <c r="D46" s="306">
        <v>252</v>
      </c>
      <c r="E46" s="200">
        <v>1</v>
      </c>
      <c r="F46" s="200"/>
      <c r="G46" s="200">
        <v>66</v>
      </c>
      <c r="H46" s="200">
        <v>11</v>
      </c>
      <c r="I46" s="42">
        <v>140</v>
      </c>
      <c r="J46" s="200">
        <v>19</v>
      </c>
      <c r="K46" s="200">
        <v>14</v>
      </c>
      <c r="L46" s="200">
        <v>1</v>
      </c>
      <c r="M46" s="200"/>
      <c r="N46" s="200"/>
    </row>
    <row r="47" spans="1:14" ht="13.5" customHeight="1" x14ac:dyDescent="0.2">
      <c r="A47" s="25" t="s">
        <v>45</v>
      </c>
      <c r="B47" s="303">
        <f t="shared" si="0"/>
        <v>19.988636363636363</v>
      </c>
      <c r="C47" s="42">
        <v>1759</v>
      </c>
      <c r="D47" s="306">
        <v>88</v>
      </c>
      <c r="E47" s="200"/>
      <c r="F47" s="200"/>
      <c r="G47" s="200">
        <v>11</v>
      </c>
      <c r="H47" s="200">
        <v>8</v>
      </c>
      <c r="I47" s="42">
        <v>43</v>
      </c>
      <c r="J47" s="200">
        <v>8</v>
      </c>
      <c r="K47" s="200">
        <v>9</v>
      </c>
      <c r="L47" s="200">
        <v>6</v>
      </c>
      <c r="M47" s="200"/>
      <c r="N47" s="200">
        <v>3</v>
      </c>
    </row>
    <row r="48" spans="1:14" x14ac:dyDescent="0.2">
      <c r="A48" s="159"/>
      <c r="B48" s="514"/>
      <c r="C48" s="514"/>
      <c r="D48" s="514"/>
      <c r="E48" s="514"/>
      <c r="F48" s="11"/>
      <c r="G48" s="11"/>
    </row>
    <row r="49" spans="1:9" x14ac:dyDescent="0.2">
      <c r="A49" s="115" t="s">
        <v>46</v>
      </c>
    </row>
    <row r="50" spans="1:9" ht="14.25" customHeight="1" x14ac:dyDescent="0.2">
      <c r="A50" s="505" t="s">
        <v>170</v>
      </c>
      <c r="B50" s="506"/>
      <c r="C50" s="506"/>
      <c r="D50" s="506"/>
      <c r="E50" s="506"/>
      <c r="F50" s="506"/>
      <c r="G50" s="506"/>
      <c r="H50" s="506"/>
      <c r="I50" s="507"/>
    </row>
    <row r="51" spans="1:9" ht="14.25" customHeight="1" x14ac:dyDescent="0.2">
      <c r="A51" s="508"/>
      <c r="B51" s="509"/>
      <c r="C51" s="509"/>
      <c r="D51" s="509"/>
      <c r="E51" s="509"/>
      <c r="F51" s="509"/>
      <c r="G51" s="509"/>
      <c r="H51" s="509"/>
      <c r="I51" s="510"/>
    </row>
    <row r="52" spans="1:9" ht="14.25" customHeight="1" x14ac:dyDescent="0.2">
      <c r="A52" s="508"/>
      <c r="B52" s="509"/>
      <c r="C52" s="509"/>
      <c r="D52" s="509"/>
      <c r="E52" s="509"/>
      <c r="F52" s="509"/>
      <c r="G52" s="509"/>
      <c r="H52" s="509"/>
      <c r="I52" s="510"/>
    </row>
    <row r="53" spans="1:9" ht="14.25" customHeight="1" x14ac:dyDescent="0.2">
      <c r="A53" s="508"/>
      <c r="B53" s="509"/>
      <c r="C53" s="509"/>
      <c r="D53" s="509"/>
      <c r="E53" s="509"/>
      <c r="F53" s="509"/>
      <c r="G53" s="509"/>
      <c r="H53" s="509"/>
      <c r="I53" s="510"/>
    </row>
    <row r="54" spans="1:9" ht="36" customHeight="1" x14ac:dyDescent="0.2">
      <c r="A54" s="511"/>
      <c r="B54" s="512"/>
      <c r="C54" s="512"/>
      <c r="D54" s="512"/>
      <c r="E54" s="512"/>
      <c r="F54" s="512"/>
      <c r="G54" s="512"/>
      <c r="H54" s="512"/>
      <c r="I54" s="513"/>
    </row>
  </sheetData>
  <sheetProtection selectLockedCells="1"/>
  <sortState ref="A16:I47">
    <sortCondition ref="A16:A47"/>
  </sortState>
  <mergeCells count="8">
    <mergeCell ref="A50:I54"/>
    <mergeCell ref="A4:I4"/>
    <mergeCell ref="A6:I6"/>
    <mergeCell ref="A11:A12"/>
    <mergeCell ref="B11:C12"/>
    <mergeCell ref="D11:D12"/>
    <mergeCell ref="B48:C48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7"/>
  <sheetViews>
    <sheetView zoomScale="90" zoomScaleNormal="90" zoomScaleSheetLayoutView="90" zoomScalePageLayoutView="112" workbookViewId="0">
      <selection activeCell="I25" sqref="I25"/>
    </sheetView>
  </sheetViews>
  <sheetFormatPr baseColWidth="10" defaultRowHeight="15" x14ac:dyDescent="0.25"/>
  <cols>
    <col min="1" max="1" width="19.42578125" customWidth="1"/>
    <col min="2" max="10" width="8.140625" customWidth="1"/>
    <col min="254" max="254" width="8" customWidth="1"/>
    <col min="255" max="255" width="13.140625" customWidth="1"/>
    <col min="256" max="261" width="7.7109375" customWidth="1"/>
    <col min="262" max="262" width="9.140625" customWidth="1"/>
    <col min="510" max="510" width="8" customWidth="1"/>
    <col min="511" max="511" width="13.140625" customWidth="1"/>
    <col min="512" max="517" width="7.7109375" customWidth="1"/>
    <col min="518" max="518" width="9.140625" customWidth="1"/>
    <col min="766" max="766" width="8" customWidth="1"/>
    <col min="767" max="767" width="13.140625" customWidth="1"/>
    <col min="768" max="773" width="7.7109375" customWidth="1"/>
    <col min="774" max="774" width="9.140625" customWidth="1"/>
    <col min="1022" max="1022" width="8" customWidth="1"/>
    <col min="1023" max="1023" width="13.140625" customWidth="1"/>
    <col min="1024" max="1029" width="7.7109375" customWidth="1"/>
    <col min="1030" max="1030" width="9.140625" customWidth="1"/>
    <col min="1278" max="1278" width="8" customWidth="1"/>
    <col min="1279" max="1279" width="13.140625" customWidth="1"/>
    <col min="1280" max="1285" width="7.7109375" customWidth="1"/>
    <col min="1286" max="1286" width="9.140625" customWidth="1"/>
    <col min="1534" max="1534" width="8" customWidth="1"/>
    <col min="1535" max="1535" width="13.140625" customWidth="1"/>
    <col min="1536" max="1541" width="7.7109375" customWidth="1"/>
    <col min="1542" max="1542" width="9.140625" customWidth="1"/>
    <col min="1790" max="1790" width="8" customWidth="1"/>
    <col min="1791" max="1791" width="13.140625" customWidth="1"/>
    <col min="1792" max="1797" width="7.7109375" customWidth="1"/>
    <col min="1798" max="1798" width="9.140625" customWidth="1"/>
    <col min="2046" max="2046" width="8" customWidth="1"/>
    <col min="2047" max="2047" width="13.140625" customWidth="1"/>
    <col min="2048" max="2053" width="7.7109375" customWidth="1"/>
    <col min="2054" max="2054" width="9.140625" customWidth="1"/>
    <col min="2302" max="2302" width="8" customWidth="1"/>
    <col min="2303" max="2303" width="13.140625" customWidth="1"/>
    <col min="2304" max="2309" width="7.7109375" customWidth="1"/>
    <col min="2310" max="2310" width="9.140625" customWidth="1"/>
    <col min="2558" max="2558" width="8" customWidth="1"/>
    <col min="2559" max="2559" width="13.140625" customWidth="1"/>
    <col min="2560" max="2565" width="7.7109375" customWidth="1"/>
    <col min="2566" max="2566" width="9.140625" customWidth="1"/>
    <col min="2814" max="2814" width="8" customWidth="1"/>
    <col min="2815" max="2815" width="13.140625" customWidth="1"/>
    <col min="2816" max="2821" width="7.7109375" customWidth="1"/>
    <col min="2822" max="2822" width="9.140625" customWidth="1"/>
    <col min="3070" max="3070" width="8" customWidth="1"/>
    <col min="3071" max="3071" width="13.140625" customWidth="1"/>
    <col min="3072" max="3077" width="7.7109375" customWidth="1"/>
    <col min="3078" max="3078" width="9.140625" customWidth="1"/>
    <col min="3326" max="3326" width="8" customWidth="1"/>
    <col min="3327" max="3327" width="13.140625" customWidth="1"/>
    <col min="3328" max="3333" width="7.7109375" customWidth="1"/>
    <col min="3334" max="3334" width="9.140625" customWidth="1"/>
    <col min="3582" max="3582" width="8" customWidth="1"/>
    <col min="3583" max="3583" width="13.140625" customWidth="1"/>
    <col min="3584" max="3589" width="7.7109375" customWidth="1"/>
    <col min="3590" max="3590" width="9.140625" customWidth="1"/>
    <col min="3838" max="3838" width="8" customWidth="1"/>
    <col min="3839" max="3839" width="13.140625" customWidth="1"/>
    <col min="3840" max="3845" width="7.7109375" customWidth="1"/>
    <col min="3846" max="3846" width="9.140625" customWidth="1"/>
    <col min="4094" max="4094" width="8" customWidth="1"/>
    <col min="4095" max="4095" width="13.140625" customWidth="1"/>
    <col min="4096" max="4101" width="7.7109375" customWidth="1"/>
    <col min="4102" max="4102" width="9.140625" customWidth="1"/>
    <col min="4350" max="4350" width="8" customWidth="1"/>
    <col min="4351" max="4351" width="13.140625" customWidth="1"/>
    <col min="4352" max="4357" width="7.7109375" customWidth="1"/>
    <col min="4358" max="4358" width="9.140625" customWidth="1"/>
    <col min="4606" max="4606" width="8" customWidth="1"/>
    <col min="4607" max="4607" width="13.140625" customWidth="1"/>
    <col min="4608" max="4613" width="7.7109375" customWidth="1"/>
    <col min="4614" max="4614" width="9.140625" customWidth="1"/>
    <col min="4862" max="4862" width="8" customWidth="1"/>
    <col min="4863" max="4863" width="13.140625" customWidth="1"/>
    <col min="4864" max="4869" width="7.7109375" customWidth="1"/>
    <col min="4870" max="4870" width="9.140625" customWidth="1"/>
    <col min="5118" max="5118" width="8" customWidth="1"/>
    <col min="5119" max="5119" width="13.140625" customWidth="1"/>
    <col min="5120" max="5125" width="7.7109375" customWidth="1"/>
    <col min="5126" max="5126" width="9.140625" customWidth="1"/>
    <col min="5374" max="5374" width="8" customWidth="1"/>
    <col min="5375" max="5375" width="13.140625" customWidth="1"/>
    <col min="5376" max="5381" width="7.7109375" customWidth="1"/>
    <col min="5382" max="5382" width="9.140625" customWidth="1"/>
    <col min="5630" max="5630" width="8" customWidth="1"/>
    <col min="5631" max="5631" width="13.140625" customWidth="1"/>
    <col min="5632" max="5637" width="7.7109375" customWidth="1"/>
    <col min="5638" max="5638" width="9.140625" customWidth="1"/>
    <col min="5886" max="5886" width="8" customWidth="1"/>
    <col min="5887" max="5887" width="13.140625" customWidth="1"/>
    <col min="5888" max="5893" width="7.7109375" customWidth="1"/>
    <col min="5894" max="5894" width="9.140625" customWidth="1"/>
    <col min="6142" max="6142" width="8" customWidth="1"/>
    <col min="6143" max="6143" width="13.140625" customWidth="1"/>
    <col min="6144" max="6149" width="7.7109375" customWidth="1"/>
    <col min="6150" max="6150" width="9.140625" customWidth="1"/>
    <col min="6398" max="6398" width="8" customWidth="1"/>
    <col min="6399" max="6399" width="13.140625" customWidth="1"/>
    <col min="6400" max="6405" width="7.7109375" customWidth="1"/>
    <col min="6406" max="6406" width="9.140625" customWidth="1"/>
    <col min="6654" max="6654" width="8" customWidth="1"/>
    <col min="6655" max="6655" width="13.140625" customWidth="1"/>
    <col min="6656" max="6661" width="7.7109375" customWidth="1"/>
    <col min="6662" max="6662" width="9.140625" customWidth="1"/>
    <col min="6910" max="6910" width="8" customWidth="1"/>
    <col min="6911" max="6911" width="13.140625" customWidth="1"/>
    <col min="6912" max="6917" width="7.7109375" customWidth="1"/>
    <col min="6918" max="6918" width="9.140625" customWidth="1"/>
    <col min="7166" max="7166" width="8" customWidth="1"/>
    <col min="7167" max="7167" width="13.140625" customWidth="1"/>
    <col min="7168" max="7173" width="7.7109375" customWidth="1"/>
    <col min="7174" max="7174" width="9.140625" customWidth="1"/>
    <col min="7422" max="7422" width="8" customWidth="1"/>
    <col min="7423" max="7423" width="13.140625" customWidth="1"/>
    <col min="7424" max="7429" width="7.7109375" customWidth="1"/>
    <col min="7430" max="7430" width="9.140625" customWidth="1"/>
    <col min="7678" max="7678" width="8" customWidth="1"/>
    <col min="7679" max="7679" width="13.140625" customWidth="1"/>
    <col min="7680" max="7685" width="7.7109375" customWidth="1"/>
    <col min="7686" max="7686" width="9.140625" customWidth="1"/>
    <col min="7934" max="7934" width="8" customWidth="1"/>
    <col min="7935" max="7935" width="13.140625" customWidth="1"/>
    <col min="7936" max="7941" width="7.7109375" customWidth="1"/>
    <col min="7942" max="7942" width="9.140625" customWidth="1"/>
    <col min="8190" max="8190" width="8" customWidth="1"/>
    <col min="8191" max="8191" width="13.140625" customWidth="1"/>
    <col min="8192" max="8197" width="7.7109375" customWidth="1"/>
    <col min="8198" max="8198" width="9.140625" customWidth="1"/>
    <col min="8446" max="8446" width="8" customWidth="1"/>
    <col min="8447" max="8447" width="13.140625" customWidth="1"/>
    <col min="8448" max="8453" width="7.7109375" customWidth="1"/>
    <col min="8454" max="8454" width="9.140625" customWidth="1"/>
    <col min="8702" max="8702" width="8" customWidth="1"/>
    <col min="8703" max="8703" width="13.140625" customWidth="1"/>
    <col min="8704" max="8709" width="7.7109375" customWidth="1"/>
    <col min="8710" max="8710" width="9.140625" customWidth="1"/>
    <col min="8958" max="8958" width="8" customWidth="1"/>
    <col min="8959" max="8959" width="13.140625" customWidth="1"/>
    <col min="8960" max="8965" width="7.7109375" customWidth="1"/>
    <col min="8966" max="8966" width="9.140625" customWidth="1"/>
    <col min="9214" max="9214" width="8" customWidth="1"/>
    <col min="9215" max="9215" width="13.140625" customWidth="1"/>
    <col min="9216" max="9221" width="7.7109375" customWidth="1"/>
    <col min="9222" max="9222" width="9.140625" customWidth="1"/>
    <col min="9470" max="9470" width="8" customWidth="1"/>
    <col min="9471" max="9471" width="13.140625" customWidth="1"/>
    <col min="9472" max="9477" width="7.7109375" customWidth="1"/>
    <col min="9478" max="9478" width="9.140625" customWidth="1"/>
    <col min="9726" max="9726" width="8" customWidth="1"/>
    <col min="9727" max="9727" width="13.140625" customWidth="1"/>
    <col min="9728" max="9733" width="7.7109375" customWidth="1"/>
    <col min="9734" max="9734" width="9.140625" customWidth="1"/>
    <col min="9982" max="9982" width="8" customWidth="1"/>
    <col min="9983" max="9983" width="13.140625" customWidth="1"/>
    <col min="9984" max="9989" width="7.7109375" customWidth="1"/>
    <col min="9990" max="9990" width="9.140625" customWidth="1"/>
    <col min="10238" max="10238" width="8" customWidth="1"/>
    <col min="10239" max="10239" width="13.140625" customWidth="1"/>
    <col min="10240" max="10245" width="7.7109375" customWidth="1"/>
    <col min="10246" max="10246" width="9.140625" customWidth="1"/>
    <col min="10494" max="10494" width="8" customWidth="1"/>
    <col min="10495" max="10495" width="13.140625" customWidth="1"/>
    <col min="10496" max="10501" width="7.7109375" customWidth="1"/>
    <col min="10502" max="10502" width="9.140625" customWidth="1"/>
    <col min="10750" max="10750" width="8" customWidth="1"/>
    <col min="10751" max="10751" width="13.140625" customWidth="1"/>
    <col min="10752" max="10757" width="7.7109375" customWidth="1"/>
    <col min="10758" max="10758" width="9.140625" customWidth="1"/>
    <col min="11006" max="11006" width="8" customWidth="1"/>
    <col min="11007" max="11007" width="13.140625" customWidth="1"/>
    <col min="11008" max="11013" width="7.7109375" customWidth="1"/>
    <col min="11014" max="11014" width="9.140625" customWidth="1"/>
    <col min="11262" max="11262" width="8" customWidth="1"/>
    <col min="11263" max="11263" width="13.140625" customWidth="1"/>
    <col min="11264" max="11269" width="7.7109375" customWidth="1"/>
    <col min="11270" max="11270" width="9.140625" customWidth="1"/>
    <col min="11518" max="11518" width="8" customWidth="1"/>
    <col min="11519" max="11519" width="13.140625" customWidth="1"/>
    <col min="11520" max="11525" width="7.7109375" customWidth="1"/>
    <col min="11526" max="11526" width="9.140625" customWidth="1"/>
    <col min="11774" max="11774" width="8" customWidth="1"/>
    <col min="11775" max="11775" width="13.140625" customWidth="1"/>
    <col min="11776" max="11781" width="7.7109375" customWidth="1"/>
    <col min="11782" max="11782" width="9.140625" customWidth="1"/>
    <col min="12030" max="12030" width="8" customWidth="1"/>
    <col min="12031" max="12031" width="13.140625" customWidth="1"/>
    <col min="12032" max="12037" width="7.7109375" customWidth="1"/>
    <col min="12038" max="12038" width="9.140625" customWidth="1"/>
    <col min="12286" max="12286" width="8" customWidth="1"/>
    <col min="12287" max="12287" width="13.140625" customWidth="1"/>
    <col min="12288" max="12293" width="7.7109375" customWidth="1"/>
    <col min="12294" max="12294" width="9.140625" customWidth="1"/>
    <col min="12542" max="12542" width="8" customWidth="1"/>
    <col min="12543" max="12543" width="13.140625" customWidth="1"/>
    <col min="12544" max="12549" width="7.7109375" customWidth="1"/>
    <col min="12550" max="12550" width="9.140625" customWidth="1"/>
    <col min="12798" max="12798" width="8" customWidth="1"/>
    <col min="12799" max="12799" width="13.140625" customWidth="1"/>
    <col min="12800" max="12805" width="7.7109375" customWidth="1"/>
    <col min="12806" max="12806" width="9.140625" customWidth="1"/>
    <col min="13054" max="13054" width="8" customWidth="1"/>
    <col min="13055" max="13055" width="13.140625" customWidth="1"/>
    <col min="13056" max="13061" width="7.7109375" customWidth="1"/>
    <col min="13062" max="13062" width="9.140625" customWidth="1"/>
    <col min="13310" max="13310" width="8" customWidth="1"/>
    <col min="13311" max="13311" width="13.140625" customWidth="1"/>
    <col min="13312" max="13317" width="7.7109375" customWidth="1"/>
    <col min="13318" max="13318" width="9.140625" customWidth="1"/>
    <col min="13566" max="13566" width="8" customWidth="1"/>
    <col min="13567" max="13567" width="13.140625" customWidth="1"/>
    <col min="13568" max="13573" width="7.7109375" customWidth="1"/>
    <col min="13574" max="13574" width="9.140625" customWidth="1"/>
    <col min="13822" max="13822" width="8" customWidth="1"/>
    <col min="13823" max="13823" width="13.140625" customWidth="1"/>
    <col min="13824" max="13829" width="7.7109375" customWidth="1"/>
    <col min="13830" max="13830" width="9.140625" customWidth="1"/>
    <col min="14078" max="14078" width="8" customWidth="1"/>
    <col min="14079" max="14079" width="13.140625" customWidth="1"/>
    <col min="14080" max="14085" width="7.7109375" customWidth="1"/>
    <col min="14086" max="14086" width="9.140625" customWidth="1"/>
    <col min="14334" max="14334" width="8" customWidth="1"/>
    <col min="14335" max="14335" width="13.140625" customWidth="1"/>
    <col min="14336" max="14341" width="7.7109375" customWidth="1"/>
    <col min="14342" max="14342" width="9.140625" customWidth="1"/>
    <col min="14590" max="14590" width="8" customWidth="1"/>
    <col min="14591" max="14591" width="13.140625" customWidth="1"/>
    <col min="14592" max="14597" width="7.7109375" customWidth="1"/>
    <col min="14598" max="14598" width="9.140625" customWidth="1"/>
    <col min="14846" max="14846" width="8" customWidth="1"/>
    <col min="14847" max="14847" width="13.140625" customWidth="1"/>
    <col min="14848" max="14853" width="7.7109375" customWidth="1"/>
    <col min="14854" max="14854" width="9.140625" customWidth="1"/>
    <col min="15102" max="15102" width="8" customWidth="1"/>
    <col min="15103" max="15103" width="13.140625" customWidth="1"/>
    <col min="15104" max="15109" width="7.7109375" customWidth="1"/>
    <col min="15110" max="15110" width="9.140625" customWidth="1"/>
    <col min="15358" max="15358" width="8" customWidth="1"/>
    <col min="15359" max="15359" width="13.140625" customWidth="1"/>
    <col min="15360" max="15365" width="7.7109375" customWidth="1"/>
    <col min="15366" max="15366" width="9.140625" customWidth="1"/>
    <col min="15614" max="15614" width="8" customWidth="1"/>
    <col min="15615" max="15615" width="13.140625" customWidth="1"/>
    <col min="15616" max="15621" width="7.7109375" customWidth="1"/>
    <col min="15622" max="15622" width="9.140625" customWidth="1"/>
    <col min="15870" max="15870" width="8" customWidth="1"/>
    <col min="15871" max="15871" width="13.140625" customWidth="1"/>
    <col min="15872" max="15877" width="7.7109375" customWidth="1"/>
    <col min="15878" max="15878" width="9.140625" customWidth="1"/>
    <col min="16126" max="16126" width="8" customWidth="1"/>
    <col min="16127" max="16127" width="13.140625" customWidth="1"/>
    <col min="16128" max="16133" width="7.7109375" customWidth="1"/>
    <col min="16134" max="16134" width="9.140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  <c r="I5" s="276"/>
      <c r="J5" s="276"/>
    </row>
    <row r="6" spans="1:10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  <c r="I6" s="276"/>
      <c r="J6" s="276"/>
    </row>
    <row r="7" spans="1:10" ht="21.95" customHeight="1" x14ac:dyDescent="0.25">
      <c r="A7" s="451" t="s">
        <v>80</v>
      </c>
      <c r="B7" s="451"/>
      <c r="C7" s="451"/>
      <c r="D7" s="451"/>
      <c r="E7" s="451"/>
      <c r="F7" s="451"/>
      <c r="G7" s="451"/>
      <c r="H7" s="451"/>
      <c r="I7" s="451"/>
      <c r="J7" s="373"/>
    </row>
    <row r="8" spans="1:10" ht="6.75" customHeight="1" x14ac:dyDescent="0.25">
      <c r="A8" s="210"/>
      <c r="B8" s="210"/>
      <c r="C8" s="210"/>
      <c r="D8" s="210"/>
      <c r="E8" s="210"/>
      <c r="F8" s="210"/>
      <c r="G8" s="210"/>
      <c r="H8" s="210"/>
      <c r="I8" s="210"/>
      <c r="J8" s="210"/>
    </row>
    <row r="9" spans="1:10" ht="17.25" customHeight="1" x14ac:dyDescent="0.25">
      <c r="A9" s="214" t="s">
        <v>304</v>
      </c>
      <c r="B9" s="214" t="s">
        <v>196</v>
      </c>
      <c r="C9" s="210"/>
      <c r="D9" s="210"/>
      <c r="E9" s="210"/>
      <c r="F9" s="210"/>
      <c r="G9" s="210"/>
      <c r="H9" s="210"/>
      <c r="I9" s="210"/>
      <c r="J9" s="210"/>
    </row>
    <row r="10" spans="1:10" ht="15" customHeight="1" x14ac:dyDescent="0.25">
      <c r="A10" s="260" t="s">
        <v>147</v>
      </c>
      <c r="B10" s="261">
        <v>7.7320764237344477</v>
      </c>
      <c r="C10" s="210"/>
      <c r="D10" s="210"/>
      <c r="E10" s="210"/>
      <c r="F10" s="210"/>
      <c r="G10" s="210"/>
      <c r="H10" s="210"/>
      <c r="I10" s="210"/>
      <c r="J10" s="210"/>
    </row>
    <row r="11" spans="1:10" ht="15" customHeight="1" x14ac:dyDescent="0.25">
      <c r="A11" s="260" t="s">
        <v>164</v>
      </c>
      <c r="B11" s="261">
        <v>16.649999999999999</v>
      </c>
      <c r="C11" s="210"/>
      <c r="D11" s="210"/>
      <c r="E11" s="210"/>
      <c r="F11" s="210"/>
      <c r="G11" s="210"/>
      <c r="H11" s="210"/>
      <c r="I11" s="210"/>
      <c r="J11" s="210"/>
    </row>
    <row r="12" spans="1:10" ht="15" customHeight="1" x14ac:dyDescent="0.25">
      <c r="A12" s="260" t="s">
        <v>165</v>
      </c>
      <c r="B12" s="261">
        <v>7.8211392945731273</v>
      </c>
      <c r="C12" s="210"/>
      <c r="D12" s="210"/>
      <c r="E12" s="210"/>
      <c r="F12" s="210"/>
      <c r="G12" s="210"/>
      <c r="H12" s="210"/>
      <c r="I12" s="210"/>
      <c r="J12" s="210"/>
    </row>
    <row r="13" spans="1:10" ht="15" customHeight="1" x14ac:dyDescent="0.25">
      <c r="A13" s="260" t="s">
        <v>185</v>
      </c>
      <c r="B13" s="261">
        <v>20.09</v>
      </c>
      <c r="C13" s="210"/>
      <c r="D13" s="210"/>
      <c r="E13" s="210"/>
      <c r="F13" s="210"/>
      <c r="G13" s="210"/>
      <c r="H13" s="210"/>
      <c r="I13" s="210"/>
      <c r="J13" s="210"/>
    </row>
    <row r="14" spans="1:10" ht="15" customHeight="1" x14ac:dyDescent="0.25">
      <c r="A14" s="260" t="s">
        <v>186</v>
      </c>
      <c r="B14" s="261">
        <v>4.4885961892281099</v>
      </c>
      <c r="C14" s="210"/>
      <c r="D14" s="210"/>
      <c r="E14" s="210"/>
      <c r="F14" s="210"/>
      <c r="G14" s="210"/>
      <c r="H14" s="210"/>
      <c r="I14" s="210"/>
      <c r="J14" s="210"/>
    </row>
    <row r="15" spans="1:10" ht="15" customHeight="1" x14ac:dyDescent="0.25">
      <c r="A15" s="260" t="s">
        <v>248</v>
      </c>
      <c r="B15" s="261">
        <v>16.417537139058375</v>
      </c>
      <c r="C15" s="210"/>
      <c r="D15" s="210"/>
      <c r="E15" s="210"/>
      <c r="F15" s="210"/>
      <c r="G15" s="210"/>
      <c r="H15" s="210"/>
      <c r="I15" s="210"/>
      <c r="J15" s="210"/>
    </row>
    <row r="16" spans="1:10" ht="15" customHeight="1" x14ac:dyDescent="0.25">
      <c r="A16" s="260" t="s">
        <v>289</v>
      </c>
      <c r="B16" s="261">
        <v>4.8641399162595951</v>
      </c>
      <c r="C16" s="210"/>
      <c r="D16" s="210"/>
      <c r="E16" s="210"/>
      <c r="F16" s="210"/>
      <c r="G16" s="210"/>
      <c r="H16" s="210"/>
      <c r="I16" s="210"/>
      <c r="J16" s="210"/>
    </row>
    <row r="17" spans="1:13" ht="15" customHeight="1" x14ac:dyDescent="0.25">
      <c r="A17" s="260" t="s">
        <v>288</v>
      </c>
      <c r="B17" s="261">
        <f>Becas_conalep!J51</f>
        <v>17.919753249149817</v>
      </c>
      <c r="C17" s="210"/>
      <c r="D17" s="210"/>
      <c r="E17" s="210"/>
      <c r="F17" s="210"/>
      <c r="G17" s="210"/>
      <c r="H17" s="210"/>
      <c r="I17" s="210"/>
      <c r="J17" s="210"/>
    </row>
    <row r="18" spans="1:13" ht="15" customHeight="1" x14ac:dyDescent="0.25">
      <c r="A18" s="260"/>
      <c r="B18" s="261"/>
      <c r="C18" s="210"/>
      <c r="D18" s="210"/>
      <c r="E18" s="210"/>
      <c r="F18" s="210"/>
      <c r="G18" s="210"/>
      <c r="H18" s="210"/>
      <c r="I18" s="210"/>
      <c r="J18" s="210"/>
    </row>
    <row r="19" spans="1:13" ht="3.75" customHeight="1" x14ac:dyDescent="0.25">
      <c r="A19" s="212"/>
      <c r="B19" s="210"/>
      <c r="C19" s="210"/>
      <c r="D19" s="210"/>
      <c r="E19" s="210"/>
      <c r="F19" s="210"/>
      <c r="G19" s="210"/>
      <c r="H19" s="210"/>
      <c r="I19" s="210"/>
      <c r="J19" s="210"/>
    </row>
    <row r="20" spans="1:13" ht="13.5" customHeight="1" x14ac:dyDescent="0.25">
      <c r="A20" s="284"/>
      <c r="B20" s="516">
        <v>2010</v>
      </c>
      <c r="C20" s="517"/>
      <c r="D20" s="515">
        <v>2011</v>
      </c>
      <c r="E20" s="515"/>
      <c r="F20" s="515">
        <v>2012</v>
      </c>
      <c r="G20" s="515"/>
      <c r="H20" s="515">
        <v>2013</v>
      </c>
      <c r="I20" s="515"/>
    </row>
    <row r="21" spans="1:13" ht="30.75" customHeight="1" x14ac:dyDescent="0.25">
      <c r="A21" s="372" t="s">
        <v>211</v>
      </c>
      <c r="B21" s="372" t="s">
        <v>242</v>
      </c>
      <c r="C21" s="372" t="s">
        <v>241</v>
      </c>
      <c r="D21" s="372" t="s">
        <v>243</v>
      </c>
      <c r="E21" s="372" t="s">
        <v>244</v>
      </c>
      <c r="F21" s="372" t="s">
        <v>245</v>
      </c>
      <c r="G21" s="372" t="s">
        <v>246</v>
      </c>
      <c r="H21" s="372" t="s">
        <v>247</v>
      </c>
      <c r="I21" s="372" t="s">
        <v>290</v>
      </c>
      <c r="J21" s="374"/>
      <c r="M21" s="37"/>
    </row>
    <row r="22" spans="1:13" ht="14.1" customHeight="1" x14ac:dyDescent="0.25">
      <c r="A22" s="215" t="s">
        <v>14</v>
      </c>
      <c r="B22" s="218">
        <v>8.71358597576695</v>
      </c>
      <c r="C22" s="218">
        <v>16.85313020709355</v>
      </c>
      <c r="D22" s="218">
        <v>9.6675191815856785</v>
      </c>
      <c r="E22" s="218">
        <v>24.055415617128464</v>
      </c>
      <c r="F22" s="218">
        <v>6.9684864624944511</v>
      </c>
      <c r="G22" s="218">
        <f>Becas_conalep!D19</f>
        <v>16.570959803117312</v>
      </c>
      <c r="H22" s="218">
        <f>Becas_conalep!G19</f>
        <v>7.5191256830601096</v>
      </c>
      <c r="I22" s="218">
        <f>Becas_conalep!J19</f>
        <v>20.088907705334464</v>
      </c>
      <c r="J22" s="219"/>
      <c r="K22" s="37"/>
    </row>
    <row r="23" spans="1:13" ht="14.1" customHeight="1" x14ac:dyDescent="0.25">
      <c r="A23" s="215" t="s">
        <v>15</v>
      </c>
      <c r="B23" s="218">
        <v>8.8065843621399171</v>
      </c>
      <c r="C23" s="218">
        <v>9.8786828422876951</v>
      </c>
      <c r="D23" s="218">
        <v>7.7299412915851269</v>
      </c>
      <c r="E23" s="218">
        <v>24.94916875971774</v>
      </c>
      <c r="F23" s="218">
        <v>4.3081465575090592</v>
      </c>
      <c r="G23" s="218">
        <f>Becas_conalep!D20</f>
        <v>15.284416826003824</v>
      </c>
      <c r="H23" s="218">
        <f>Becas_conalep!G20</f>
        <v>5.015881418740074</v>
      </c>
      <c r="I23" s="218">
        <f>Becas_conalep!J20</f>
        <v>19.121544869367664</v>
      </c>
      <c r="J23" s="219"/>
    </row>
    <row r="24" spans="1:13" ht="14.1" customHeight="1" x14ac:dyDescent="0.25">
      <c r="A24" s="215" t="s">
        <v>16</v>
      </c>
      <c r="B24" s="218">
        <v>20.132610006027726</v>
      </c>
      <c r="C24" s="218">
        <v>20.535714285714285</v>
      </c>
      <c r="D24" s="218">
        <v>9.3589743589743595</v>
      </c>
      <c r="E24" s="218">
        <v>30.277942046126554</v>
      </c>
      <c r="F24" s="218">
        <v>10.107391029690461</v>
      </c>
      <c r="G24" s="218">
        <f>Becas_conalep!D21</f>
        <v>22.923238696109358</v>
      </c>
      <c r="H24" s="218">
        <f>Becas_conalep!G21</f>
        <v>7.2727272727272725</v>
      </c>
      <c r="I24" s="218">
        <f>Becas_conalep!J21</f>
        <v>21.963070942662778</v>
      </c>
      <c r="J24" s="219"/>
    </row>
    <row r="25" spans="1:13" ht="14.1" customHeight="1" x14ac:dyDescent="0.25">
      <c r="A25" s="215" t="s">
        <v>17</v>
      </c>
      <c r="B25" s="218">
        <v>26.448170731707314</v>
      </c>
      <c r="C25" s="218">
        <v>22.620519159456119</v>
      </c>
      <c r="D25" s="218">
        <v>10.801393728222997</v>
      </c>
      <c r="E25" s="218">
        <v>27.708803611738148</v>
      </c>
      <c r="F25" s="218">
        <v>8.0301129234629851</v>
      </c>
      <c r="G25" s="218">
        <f>Becas_conalep!D22</f>
        <v>22.383252818035427</v>
      </c>
      <c r="H25" s="218">
        <f>Becas_conalep!G22</f>
        <v>8.7971274685816869</v>
      </c>
      <c r="I25" s="218">
        <f>Becas_conalep!J22</f>
        <v>25.181347150259064</v>
      </c>
      <c r="J25" s="219"/>
    </row>
    <row r="26" spans="1:13" ht="14.1" customHeight="1" x14ac:dyDescent="0.25">
      <c r="A26" s="215" t="s">
        <v>18</v>
      </c>
      <c r="B26" s="218">
        <v>3.1950783885691605</v>
      </c>
      <c r="C26" s="218">
        <v>11.704834605597965</v>
      </c>
      <c r="D26" s="218">
        <v>6.7997934239972455</v>
      </c>
      <c r="E26" s="218">
        <v>14.114114114114114</v>
      </c>
      <c r="F26" s="218">
        <v>3.7358435063979996</v>
      </c>
      <c r="G26" s="218">
        <f>Becas_conalep!D23</f>
        <v>11.203104786545925</v>
      </c>
      <c r="H26" s="218">
        <f>Becas_conalep!G23</f>
        <v>4.814917895908712</v>
      </c>
      <c r="I26" s="218">
        <f>Becas_conalep!J23</f>
        <v>15.525517938352703</v>
      </c>
      <c r="J26" s="219"/>
    </row>
    <row r="27" spans="1:13" ht="14.1" customHeight="1" x14ac:dyDescent="0.25">
      <c r="A27" s="215" t="s">
        <v>19</v>
      </c>
      <c r="B27" s="218">
        <v>6.0127931769722816</v>
      </c>
      <c r="C27" s="218">
        <v>23.490017690169321</v>
      </c>
      <c r="D27" s="218">
        <v>9.4323516858728134</v>
      </c>
      <c r="E27" s="218">
        <v>22.747878646983612</v>
      </c>
      <c r="F27" s="218">
        <v>5.5860805860805867</v>
      </c>
      <c r="G27" s="218">
        <f>Becas_conalep!D24</f>
        <v>17.369051508221713</v>
      </c>
      <c r="H27" s="218">
        <f>Becas_conalep!G24</f>
        <v>6.0436893203883493</v>
      </c>
      <c r="I27" s="218">
        <f>Becas_conalep!J24</f>
        <v>19.896384479717813</v>
      </c>
      <c r="J27" s="219"/>
    </row>
    <row r="28" spans="1:13" ht="14.1" customHeight="1" x14ac:dyDescent="0.25">
      <c r="A28" s="215" t="s">
        <v>20</v>
      </c>
      <c r="B28" s="218">
        <v>6.0569167554405725</v>
      </c>
      <c r="C28" s="218">
        <v>19.723786537945831</v>
      </c>
      <c r="D28" s="218">
        <v>9.3967869051227648</v>
      </c>
      <c r="E28" s="218">
        <v>25.015800783718873</v>
      </c>
      <c r="F28" s="218">
        <v>7.1279699874947893</v>
      </c>
      <c r="G28" s="218">
        <f>Becas_conalep!D25</f>
        <v>17.404239494235778</v>
      </c>
      <c r="H28" s="218">
        <f>Becas_conalep!G25</f>
        <v>6.8125516102394714</v>
      </c>
      <c r="I28" s="218">
        <f>Becas_conalep!J25</f>
        <v>18.616144975288304</v>
      </c>
      <c r="J28" s="219"/>
    </row>
    <row r="29" spans="1:13" ht="14.1" customHeight="1" x14ac:dyDescent="0.25">
      <c r="A29" s="215" t="s">
        <v>21</v>
      </c>
      <c r="B29" s="218">
        <v>4.9464138499587795</v>
      </c>
      <c r="C29" s="218">
        <v>6.099110546378653</v>
      </c>
      <c r="D29" s="218">
        <v>6.25</v>
      </c>
      <c r="E29" s="218">
        <v>13.76770538243626</v>
      </c>
      <c r="F29" s="218">
        <v>6.9398545935228029</v>
      </c>
      <c r="G29" s="218">
        <f>Becas_conalep!D26</f>
        <v>9.6566523605150216</v>
      </c>
      <c r="H29" s="218">
        <f>Becas_conalep!G26</f>
        <v>8.0339647289353362</v>
      </c>
      <c r="I29" s="218">
        <f>Becas_conalep!J26</f>
        <v>18.959107806691449</v>
      </c>
      <c r="J29" s="219"/>
    </row>
    <row r="30" spans="1:13" ht="14.1" customHeight="1" x14ac:dyDescent="0.25">
      <c r="A30" s="215" t="s">
        <v>22</v>
      </c>
      <c r="B30" s="218">
        <v>2.5417708196289959</v>
      </c>
      <c r="C30" s="218">
        <v>14.093304260924866</v>
      </c>
      <c r="D30" s="218">
        <v>4.1313670118188472</v>
      </c>
      <c r="E30" s="218">
        <v>21.032509055135716</v>
      </c>
      <c r="F30" s="218">
        <v>2.2519532247357401</v>
      </c>
      <c r="G30" s="218">
        <f>Becas_conalep!D27</f>
        <v>15.756909115908154</v>
      </c>
      <c r="H30" s="218">
        <f>Becas_conalep!G27</f>
        <v>2.447327023751193</v>
      </c>
      <c r="I30" s="218">
        <f>Becas_conalep!J27</f>
        <v>9.1805270042982627</v>
      </c>
      <c r="J30" s="219"/>
    </row>
    <row r="31" spans="1:13" ht="14.1" customHeight="1" x14ac:dyDescent="0.25">
      <c r="A31" s="215" t="s">
        <v>23</v>
      </c>
      <c r="B31" s="218">
        <v>4.9599198396793591</v>
      </c>
      <c r="C31" s="218">
        <v>11.3047363717605</v>
      </c>
      <c r="D31" s="218">
        <v>7.5088787417554537</v>
      </c>
      <c r="E31" s="218">
        <v>31.162196679438058</v>
      </c>
      <c r="F31" s="218">
        <v>10.62618595825427</v>
      </c>
      <c r="G31" s="218">
        <f>Becas_conalep!D28</f>
        <v>20.91366303436714</v>
      </c>
      <c r="H31" s="218">
        <f>Becas_conalep!G28</f>
        <v>10.59322033898305</v>
      </c>
      <c r="I31" s="218">
        <f>Becas_conalep!J28</f>
        <v>29.465395772896809</v>
      </c>
      <c r="J31" s="219"/>
    </row>
    <row r="32" spans="1:13" ht="14.1" customHeight="1" x14ac:dyDescent="0.25">
      <c r="A32" s="215" t="s">
        <v>24</v>
      </c>
      <c r="B32" s="218">
        <v>17.998756025501478</v>
      </c>
      <c r="C32" s="218">
        <v>16.344864574953071</v>
      </c>
      <c r="D32" s="218">
        <v>9.38064609380646</v>
      </c>
      <c r="E32" s="218">
        <v>19.115987460815049</v>
      </c>
      <c r="F32" s="218">
        <v>4.2547480034896985</v>
      </c>
      <c r="G32" s="218">
        <f>Becas_conalep!D29</f>
        <v>15.678246733698597</v>
      </c>
      <c r="H32" s="218">
        <f>Becas_conalep!G29</f>
        <v>4.678928686673121</v>
      </c>
      <c r="I32" s="218">
        <f>Becas_conalep!J29</f>
        <v>16.914660831509849</v>
      </c>
      <c r="J32" s="219"/>
    </row>
    <row r="33" spans="1:10" ht="14.1" customHeight="1" x14ac:dyDescent="0.25">
      <c r="A33" s="215" t="s">
        <v>25</v>
      </c>
      <c r="B33" s="218">
        <v>6.000830564784053</v>
      </c>
      <c r="C33" s="218">
        <v>25.148260939253085</v>
      </c>
      <c r="D33" s="218">
        <v>9.8464796188459509</v>
      </c>
      <c r="E33" s="218">
        <v>23.093190469476948</v>
      </c>
      <c r="F33" s="218">
        <v>4.7335471064284622</v>
      </c>
      <c r="G33" s="218">
        <f>Becas_conalep!D30</f>
        <v>21.569462182489001</v>
      </c>
      <c r="H33" s="218">
        <f>Becas_conalep!G30</f>
        <v>5.940289319790705</v>
      </c>
      <c r="I33" s="218">
        <f>Becas_conalep!J30</f>
        <v>23.68496283590623</v>
      </c>
      <c r="J33" s="219"/>
    </row>
    <row r="34" spans="1:10" ht="14.1" customHeight="1" x14ac:dyDescent="0.25">
      <c r="A34" s="215" t="s">
        <v>26</v>
      </c>
      <c r="B34" s="218">
        <v>4.8304542546385161</v>
      </c>
      <c r="C34" s="218">
        <v>14.991284137129576</v>
      </c>
      <c r="D34" s="218">
        <v>6.9610054785691267</v>
      </c>
      <c r="E34" s="218">
        <v>20.465619924201409</v>
      </c>
      <c r="F34" s="218">
        <v>5.4265902924329215</v>
      </c>
      <c r="G34" s="218">
        <f>Becas_conalep!D31</f>
        <v>16.639566395663959</v>
      </c>
      <c r="H34" s="218">
        <f>Becas_conalep!G31</f>
        <v>6.0633484162895925</v>
      </c>
      <c r="I34" s="218">
        <f>Becas_conalep!J31</f>
        <v>22.273190621814475</v>
      </c>
      <c r="J34" s="219"/>
    </row>
    <row r="35" spans="1:10" ht="14.1" customHeight="1" x14ac:dyDescent="0.25">
      <c r="A35" s="215" t="s">
        <v>27</v>
      </c>
      <c r="B35" s="218">
        <v>16.831757466606632</v>
      </c>
      <c r="C35" s="218">
        <v>17.336993822923816</v>
      </c>
      <c r="D35" s="218">
        <v>8.9659833295787337</v>
      </c>
      <c r="E35" s="218">
        <v>17.656722302536469</v>
      </c>
      <c r="F35" s="218">
        <v>4.2694983522519223</v>
      </c>
      <c r="G35" s="218">
        <f>Becas_conalep!D32</f>
        <v>19.387291490880767</v>
      </c>
      <c r="H35" s="218">
        <f>Becas_conalep!G32</f>
        <v>4.5117035570327415</v>
      </c>
      <c r="I35" s="218">
        <f>Becas_conalep!J32</f>
        <v>25.297517851071067</v>
      </c>
      <c r="J35" s="219"/>
    </row>
    <row r="36" spans="1:10" ht="14.1" customHeight="1" x14ac:dyDescent="0.25">
      <c r="A36" s="215" t="s">
        <v>28</v>
      </c>
      <c r="B36" s="218">
        <v>4.3042383451391997</v>
      </c>
      <c r="C36" s="218">
        <v>24.005644592279005</v>
      </c>
      <c r="D36" s="218">
        <v>6.9979276109692039</v>
      </c>
      <c r="E36" s="218">
        <v>19.352380167672564</v>
      </c>
      <c r="F36" s="218">
        <v>3.7103377686796315</v>
      </c>
      <c r="G36" s="218">
        <f>Becas_conalep!D33</f>
        <v>19.342929439581862</v>
      </c>
      <c r="H36" s="218">
        <f>Becas_conalep!G33</f>
        <v>4.1089782700520958</v>
      </c>
      <c r="I36" s="218">
        <f>Becas_conalep!J33</f>
        <v>20.074568702209678</v>
      </c>
      <c r="J36" s="219"/>
    </row>
    <row r="37" spans="1:10" ht="14.1" customHeight="1" x14ac:dyDescent="0.25">
      <c r="A37" s="215" t="s">
        <v>29</v>
      </c>
      <c r="B37" s="218">
        <v>10.782681099084096</v>
      </c>
      <c r="C37" s="218">
        <v>10.572650289259663</v>
      </c>
      <c r="D37" s="218">
        <v>9.346519294163274</v>
      </c>
      <c r="E37" s="218">
        <v>15.07429235494314</v>
      </c>
      <c r="F37" s="218">
        <v>4.1589648798521255</v>
      </c>
      <c r="G37" s="218">
        <f>Becas_conalep!D34</f>
        <v>18.027847895122548</v>
      </c>
      <c r="H37" s="218">
        <f>Becas_conalep!G34</f>
        <v>4.2979675554726828</v>
      </c>
      <c r="I37" s="218">
        <f>Becas_conalep!J34</f>
        <v>17.489624798848141</v>
      </c>
      <c r="J37" s="219"/>
    </row>
    <row r="38" spans="1:10" ht="14.1" customHeight="1" x14ac:dyDescent="0.25">
      <c r="A38" s="215" t="s">
        <v>30</v>
      </c>
      <c r="B38" s="218">
        <v>2.0161290322580645</v>
      </c>
      <c r="C38" s="218">
        <v>18.726513569937371</v>
      </c>
      <c r="D38" s="218">
        <v>3.5152636447733578</v>
      </c>
      <c r="E38" s="218">
        <v>28.172639081370026</v>
      </c>
      <c r="F38" s="218">
        <v>5.7451403887688981</v>
      </c>
      <c r="G38" s="218">
        <f>Becas_conalep!D35</f>
        <v>19.716623428457396</v>
      </c>
      <c r="H38" s="218">
        <f>Becas_conalep!G35</f>
        <v>8.4627159413951443</v>
      </c>
      <c r="I38" s="218">
        <f>Becas_conalep!J35</f>
        <v>26.401022799914763</v>
      </c>
      <c r="J38" s="219"/>
    </row>
    <row r="39" spans="1:10" ht="14.1" customHeight="1" x14ac:dyDescent="0.25">
      <c r="A39" s="215" t="s">
        <v>31</v>
      </c>
      <c r="B39" s="218">
        <v>5.6619838229033634</v>
      </c>
      <c r="C39" s="218">
        <v>17.029494382022474</v>
      </c>
      <c r="D39" s="218">
        <v>7.5751808146174344</v>
      </c>
      <c r="E39" s="218">
        <v>20.171673819742487</v>
      </c>
      <c r="F39" s="218">
        <v>5.1705170517051702</v>
      </c>
      <c r="G39" s="218">
        <f>Becas_conalep!D36</f>
        <v>15.64245810055866</v>
      </c>
      <c r="H39" s="218">
        <f>Becas_conalep!G36</f>
        <v>6.5371024734982335</v>
      </c>
      <c r="I39" s="218">
        <f>Becas_conalep!J36</f>
        <v>19.88804741521238</v>
      </c>
      <c r="J39" s="219"/>
    </row>
    <row r="40" spans="1:10" ht="14.1" customHeight="1" x14ac:dyDescent="0.25">
      <c r="A40" s="215" t="s">
        <v>32</v>
      </c>
      <c r="B40" s="218">
        <v>6.3985837126960039</v>
      </c>
      <c r="C40" s="218">
        <v>6.0092890317970697</v>
      </c>
      <c r="D40" s="218">
        <v>7.4743527112848067</v>
      </c>
      <c r="E40" s="218">
        <v>15.36154397861381</v>
      </c>
      <c r="F40" s="218">
        <v>4.3851981351981353</v>
      </c>
      <c r="G40" s="218">
        <f>Becas_conalep!D37</f>
        <v>9.2034642595755063</v>
      </c>
      <c r="H40" s="218">
        <f>Becas_conalep!G37</f>
        <v>4.0833104960263089</v>
      </c>
      <c r="I40" s="218">
        <f>Becas_conalep!J37</f>
        <v>10.348438136234076</v>
      </c>
      <c r="J40" s="219"/>
    </row>
    <row r="41" spans="1:10" ht="14.1" customHeight="1" x14ac:dyDescent="0.25">
      <c r="A41" s="215" t="s">
        <v>33</v>
      </c>
      <c r="B41" s="218">
        <v>6.1185468451242828</v>
      </c>
      <c r="C41" s="218">
        <v>9.3781012239497183</v>
      </c>
      <c r="D41" s="218">
        <v>8.4961462627711057</v>
      </c>
      <c r="E41" s="218">
        <v>13.785659213569776</v>
      </c>
      <c r="F41" s="218">
        <v>3.8031693077564639</v>
      </c>
      <c r="G41" s="218">
        <f>Becas_conalep!D38</f>
        <v>11.25925925925926</v>
      </c>
      <c r="H41" s="218">
        <f>Becas_conalep!G38</f>
        <v>4.8740326033261976</v>
      </c>
      <c r="I41" s="218">
        <f>Becas_conalep!J38</f>
        <v>18.68847493563532</v>
      </c>
      <c r="J41" s="219"/>
    </row>
    <row r="42" spans="1:10" ht="14.1" customHeight="1" x14ac:dyDescent="0.25">
      <c r="A42" s="215" t="s">
        <v>34</v>
      </c>
      <c r="B42" s="218">
        <v>19.217611185482671</v>
      </c>
      <c r="C42" s="218">
        <v>22.721598002496879</v>
      </c>
      <c r="D42" s="218">
        <v>7.8951310861423218</v>
      </c>
      <c r="E42" s="218">
        <v>22.006767308693391</v>
      </c>
      <c r="F42" s="218">
        <v>4.1000694927032661</v>
      </c>
      <c r="G42" s="218">
        <f>Becas_conalep!D39</f>
        <v>20.376757760679226</v>
      </c>
      <c r="H42" s="218">
        <f>Becas_conalep!G39</f>
        <v>4.8382479244202692</v>
      </c>
      <c r="I42" s="218">
        <f>Becas_conalep!J39</f>
        <v>23.567404150061837</v>
      </c>
      <c r="J42" s="219"/>
    </row>
    <row r="43" spans="1:10" ht="14.1" customHeight="1" x14ac:dyDescent="0.25">
      <c r="A43" s="215" t="s">
        <v>35</v>
      </c>
      <c r="B43" s="218">
        <v>13.640065146579804</v>
      </c>
      <c r="C43" s="218">
        <v>17.607223476297968</v>
      </c>
      <c r="D43" s="218">
        <v>9.5594020456333606</v>
      </c>
      <c r="E43" s="218">
        <v>26.38984214138641</v>
      </c>
      <c r="F43" s="218">
        <v>7.4556641331885638</v>
      </c>
      <c r="G43" s="218">
        <f>Becas_conalep!D40</f>
        <v>17.485069674850699</v>
      </c>
      <c r="H43" s="218">
        <f>Becas_conalep!G40</f>
        <v>7.2204696810375042</v>
      </c>
      <c r="I43" s="218">
        <f>Becas_conalep!J40</f>
        <v>19.602977667493796</v>
      </c>
      <c r="J43" s="219"/>
    </row>
    <row r="44" spans="1:10" ht="14.1" customHeight="1" x14ac:dyDescent="0.25">
      <c r="A44" s="215" t="s">
        <v>36</v>
      </c>
      <c r="B44" s="218">
        <v>4.5712621924588737</v>
      </c>
      <c r="C44" s="218">
        <v>8.518100964549669</v>
      </c>
      <c r="D44" s="218">
        <v>6.4689303449201443</v>
      </c>
      <c r="E44" s="218">
        <v>13.618254255704453</v>
      </c>
      <c r="F44" s="218">
        <v>3.2392894461859978</v>
      </c>
      <c r="G44" s="218">
        <f>Becas_conalep!D41</f>
        <v>10.182405910875087</v>
      </c>
      <c r="H44" s="218">
        <f>Becas_conalep!G41</f>
        <v>4.1200777831793882</v>
      </c>
      <c r="I44" s="218">
        <f>Becas_conalep!J41</f>
        <v>16.921335597057158</v>
      </c>
      <c r="J44" s="219"/>
    </row>
    <row r="45" spans="1:10" ht="14.1" customHeight="1" x14ac:dyDescent="0.25">
      <c r="A45" s="215" t="s">
        <v>37</v>
      </c>
      <c r="B45" s="218">
        <v>5.0552551140371502</v>
      </c>
      <c r="C45" s="218">
        <v>10.983670295489892</v>
      </c>
      <c r="D45" s="218">
        <v>8.9743589743589745</v>
      </c>
      <c r="E45" s="218">
        <v>16.605504587155963</v>
      </c>
      <c r="F45" s="218">
        <v>5.7946672265378956</v>
      </c>
      <c r="G45" s="218">
        <f>Becas_conalep!D42</f>
        <v>13.891427526960337</v>
      </c>
      <c r="H45" s="218">
        <f>Becas_conalep!G42</f>
        <v>5.4632322393020356</v>
      </c>
      <c r="I45" s="218">
        <f>Becas_conalep!J42</f>
        <v>16.04317885724921</v>
      </c>
      <c r="J45" s="219"/>
    </row>
    <row r="46" spans="1:10" ht="14.1" customHeight="1" x14ac:dyDescent="0.25">
      <c r="A46" s="215" t="s">
        <v>38</v>
      </c>
      <c r="B46" s="218">
        <v>5.4035844225845571</v>
      </c>
      <c r="C46" s="218">
        <v>20.410098376200068</v>
      </c>
      <c r="D46" s="218">
        <v>9.0474392852648791</v>
      </c>
      <c r="E46" s="218">
        <v>22.929515418502202</v>
      </c>
      <c r="F46" s="218">
        <v>5.8753568030447196</v>
      </c>
      <c r="G46" s="218">
        <f>Becas_conalep!D43</f>
        <v>19.332915098285238</v>
      </c>
      <c r="H46" s="218">
        <f>Becas_conalep!G43</f>
        <v>6.3657797238127314</v>
      </c>
      <c r="I46" s="218">
        <f>Becas_conalep!J43</f>
        <v>24.96238985600688</v>
      </c>
      <c r="J46" s="219"/>
    </row>
    <row r="47" spans="1:10" ht="14.1" customHeight="1" x14ac:dyDescent="0.25">
      <c r="A47" s="215" t="s">
        <v>39</v>
      </c>
      <c r="B47" s="218">
        <v>6.6597831698502832</v>
      </c>
      <c r="C47" s="218">
        <v>10.921063884375268</v>
      </c>
      <c r="D47" s="218">
        <v>10.222792701934537</v>
      </c>
      <c r="E47" s="218">
        <v>18.145986507996664</v>
      </c>
      <c r="F47" s="218">
        <v>5.5219563502498028</v>
      </c>
      <c r="G47" s="218">
        <f>Becas_conalep!D44</f>
        <v>14.131040522251412</v>
      </c>
      <c r="H47" s="218">
        <f>Becas_conalep!G44</f>
        <v>5.6221825295568602</v>
      </c>
      <c r="I47" s="218">
        <f>Becas_conalep!J44</f>
        <v>18.310077519379846</v>
      </c>
      <c r="J47" s="219"/>
    </row>
    <row r="48" spans="1:10" ht="14.1" customHeight="1" x14ac:dyDescent="0.25">
      <c r="A48" s="215" t="s">
        <v>40</v>
      </c>
      <c r="B48" s="218">
        <v>12.677850923763007</v>
      </c>
      <c r="C48" s="218">
        <v>12.804521535763008</v>
      </c>
      <c r="D48" s="218">
        <v>11.551082914023189</v>
      </c>
      <c r="E48" s="218">
        <v>19.583333333333332</v>
      </c>
      <c r="F48" s="218">
        <v>6.225848003434951</v>
      </c>
      <c r="G48" s="218">
        <f>Becas_conalep!D45</f>
        <v>13.986804901036759</v>
      </c>
      <c r="H48" s="218">
        <f>Becas_conalep!G45</f>
        <v>7.1759259259259256</v>
      </c>
      <c r="I48" s="218">
        <f>Becas_conalep!J45</f>
        <v>17.791636096845195</v>
      </c>
      <c r="J48" s="219"/>
    </row>
    <row r="49" spans="1:10" ht="14.1" customHeight="1" x14ac:dyDescent="0.25">
      <c r="A49" s="215" t="s">
        <v>41</v>
      </c>
      <c r="B49" s="218">
        <v>9.6969696969696972</v>
      </c>
      <c r="C49" s="218">
        <v>12.236973947895793</v>
      </c>
      <c r="D49" s="218">
        <v>10.461975835110165</v>
      </c>
      <c r="E49" s="218">
        <v>19.334719334719335</v>
      </c>
      <c r="F49" s="218">
        <v>5.5806537337230937</v>
      </c>
      <c r="G49" s="218">
        <f>Becas_conalep!D46</f>
        <v>11.834584780903283</v>
      </c>
      <c r="H49" s="218">
        <f>Becas_conalep!G46</f>
        <v>5.1590713671539126</v>
      </c>
      <c r="I49" s="218">
        <f>Becas_conalep!J46</f>
        <v>15.059055118110237</v>
      </c>
      <c r="J49" s="219"/>
    </row>
    <row r="50" spans="1:10" ht="14.1" customHeight="1" x14ac:dyDescent="0.25">
      <c r="A50" s="215" t="s">
        <v>42</v>
      </c>
      <c r="B50" s="218">
        <v>15.522800552740673</v>
      </c>
      <c r="C50" s="218">
        <v>23.312152501985704</v>
      </c>
      <c r="D50" s="218">
        <v>8.5060449050086362</v>
      </c>
      <c r="E50" s="218">
        <v>35.755701584847316</v>
      </c>
      <c r="F50" s="218">
        <v>6.3337393422655293</v>
      </c>
      <c r="G50" s="218">
        <f>Becas_conalep!D47</f>
        <v>24.059183017047282</v>
      </c>
      <c r="H50" s="218">
        <f>Becas_conalep!G47</f>
        <v>6.7814476458186927</v>
      </c>
      <c r="I50" s="218">
        <f>Becas_conalep!J47</f>
        <v>22.659780503550678</v>
      </c>
      <c r="J50" s="219"/>
    </row>
    <row r="51" spans="1:10" ht="14.1" customHeight="1" x14ac:dyDescent="0.25">
      <c r="A51" s="215" t="s">
        <v>43</v>
      </c>
      <c r="B51" s="218">
        <v>4.7790396941414599</v>
      </c>
      <c r="C51" s="218">
        <v>22.875306714253849</v>
      </c>
      <c r="D51" s="218">
        <v>10.50153049211208</v>
      </c>
      <c r="E51" s="218">
        <v>19.941665766447013</v>
      </c>
      <c r="F51" s="218">
        <v>4.4877711121365946</v>
      </c>
      <c r="G51" s="218">
        <f>Becas_conalep!D48</f>
        <v>13.938411669367909</v>
      </c>
      <c r="H51" s="218">
        <f>Becas_conalep!G48</f>
        <v>4.0093786635404456</v>
      </c>
      <c r="I51" s="218">
        <f>Becas_conalep!J48</f>
        <v>18.612576956904135</v>
      </c>
      <c r="J51" s="219"/>
    </row>
    <row r="52" spans="1:10" ht="14.1" customHeight="1" x14ac:dyDescent="0.25">
      <c r="A52" s="215" t="s">
        <v>44</v>
      </c>
      <c r="B52" s="218">
        <v>22.164179104477615</v>
      </c>
      <c r="C52" s="218">
        <v>24.719605204127411</v>
      </c>
      <c r="D52" s="218">
        <v>10.1620029455081</v>
      </c>
      <c r="E52" s="218">
        <v>26.273172810568933</v>
      </c>
      <c r="F52" s="218">
        <v>6.6884176182707993</v>
      </c>
      <c r="G52" s="218">
        <f>Becas_conalep!D49</f>
        <v>22.544794738035836</v>
      </c>
      <c r="H52" s="218">
        <f>Becas_conalep!G49</f>
        <v>6.7910951203058252</v>
      </c>
      <c r="I52" s="218">
        <f>Becas_conalep!J49</f>
        <v>21.570725444040232</v>
      </c>
      <c r="J52" s="219"/>
    </row>
    <row r="53" spans="1:10" ht="13.5" customHeight="1" x14ac:dyDescent="0.25">
      <c r="A53" s="215" t="s">
        <v>45</v>
      </c>
      <c r="B53" s="218">
        <v>17.318900915903416</v>
      </c>
      <c r="C53" s="218">
        <v>15.731070496083552</v>
      </c>
      <c r="D53" s="218">
        <v>9.5051060487038477</v>
      </c>
      <c r="E53" s="218">
        <v>29.030226700251887</v>
      </c>
      <c r="F53" s="218">
        <v>8.0246913580246915</v>
      </c>
      <c r="G53" s="218">
        <f>Becas_conalep!D50</f>
        <v>21.428571428571427</v>
      </c>
      <c r="H53" s="218">
        <f>Becas_conalep!G50</f>
        <v>11.207519884309471</v>
      </c>
      <c r="I53" s="218">
        <f>Becas_conalep!J50</f>
        <v>30.926662876634452</v>
      </c>
      <c r="J53" s="219"/>
    </row>
    <row r="54" spans="1:10" ht="11.25" customHeight="1" x14ac:dyDescent="0.25">
      <c r="A54" s="345"/>
      <c r="B54" s="210"/>
      <c r="C54" s="210"/>
      <c r="D54" s="210"/>
      <c r="E54" s="210"/>
      <c r="F54" s="210"/>
      <c r="G54" s="210"/>
      <c r="H54" s="210"/>
      <c r="I54" s="210"/>
      <c r="J54" s="210"/>
    </row>
    <row r="55" spans="1:10" ht="15.75" x14ac:dyDescent="0.25">
      <c r="A55" s="210"/>
      <c r="B55" s="210"/>
      <c r="C55" s="210"/>
      <c r="D55" s="210"/>
      <c r="E55" s="210"/>
      <c r="F55" s="210"/>
      <c r="G55" s="210"/>
      <c r="H55" s="210"/>
      <c r="I55" s="210"/>
      <c r="J55" s="210"/>
    </row>
    <row r="56" spans="1:10" ht="15.75" x14ac:dyDescent="0.25">
      <c r="A56" s="210"/>
      <c r="B56" s="210"/>
      <c r="C56" s="210"/>
      <c r="D56" s="210"/>
      <c r="E56" s="210"/>
      <c r="F56" s="210"/>
      <c r="G56" s="210"/>
      <c r="H56" s="210"/>
      <c r="I56" s="210"/>
      <c r="J56" s="210"/>
    </row>
    <row r="57" spans="1:10" ht="15.75" x14ac:dyDescent="0.25">
      <c r="A57" s="210"/>
      <c r="B57" s="210"/>
      <c r="C57" s="210"/>
      <c r="D57" s="210"/>
      <c r="E57" s="210"/>
      <c r="F57" s="210"/>
      <c r="G57" s="210"/>
      <c r="H57" s="210"/>
      <c r="I57" s="210"/>
      <c r="J57" s="210"/>
    </row>
    <row r="58" spans="1:10" ht="15.75" x14ac:dyDescent="0.25">
      <c r="A58" s="210"/>
      <c r="B58" s="210"/>
      <c r="C58" s="210"/>
      <c r="D58" s="210"/>
      <c r="E58" s="210"/>
      <c r="F58" s="210"/>
      <c r="G58" s="210"/>
      <c r="H58" s="210"/>
      <c r="I58" s="210"/>
      <c r="J58" s="210"/>
    </row>
    <row r="59" spans="1:10" ht="15.75" x14ac:dyDescent="0.25">
      <c r="A59" s="210"/>
      <c r="B59" s="210"/>
      <c r="C59" s="210"/>
      <c r="D59" s="210"/>
      <c r="E59" s="210"/>
      <c r="F59" s="210"/>
      <c r="G59" s="210"/>
      <c r="H59" s="210"/>
      <c r="I59" s="210"/>
      <c r="J59" s="210"/>
    </row>
    <row r="60" spans="1:10" ht="15.75" x14ac:dyDescent="0.25">
      <c r="A60" s="210"/>
      <c r="B60" s="210"/>
      <c r="C60" s="210"/>
      <c r="D60" s="210"/>
      <c r="E60" s="210"/>
      <c r="F60" s="210"/>
      <c r="G60" s="210"/>
      <c r="H60" s="210"/>
      <c r="I60" s="210"/>
      <c r="J60" s="210"/>
    </row>
    <row r="61" spans="1:10" ht="15.75" x14ac:dyDescent="0.25">
      <c r="A61" s="210"/>
      <c r="B61" s="210"/>
      <c r="C61" s="210"/>
      <c r="D61" s="210"/>
      <c r="E61" s="210"/>
      <c r="F61" s="210"/>
      <c r="G61" s="210"/>
      <c r="H61" s="210"/>
      <c r="I61" s="210"/>
      <c r="J61" s="210"/>
    </row>
    <row r="62" spans="1:10" ht="15.75" x14ac:dyDescent="0.25">
      <c r="A62" s="210"/>
      <c r="B62" s="210"/>
      <c r="C62" s="210"/>
      <c r="D62" s="210"/>
      <c r="E62" s="210"/>
      <c r="F62" s="210"/>
      <c r="G62" s="210"/>
      <c r="H62" s="210"/>
      <c r="I62" s="210"/>
      <c r="J62" s="210"/>
    </row>
    <row r="63" spans="1:10" ht="15.75" x14ac:dyDescent="0.25">
      <c r="A63" s="210"/>
      <c r="B63" s="210"/>
      <c r="C63" s="210"/>
      <c r="D63" s="210"/>
      <c r="E63" s="210"/>
      <c r="F63" s="210"/>
      <c r="G63" s="210"/>
      <c r="H63" s="210"/>
      <c r="I63" s="210"/>
      <c r="J63" s="210"/>
    </row>
    <row r="64" spans="1:10" ht="15.75" x14ac:dyDescent="0.25">
      <c r="A64" s="210"/>
      <c r="B64" s="210"/>
      <c r="C64" s="210"/>
      <c r="D64" s="210"/>
      <c r="E64" s="210"/>
      <c r="F64" s="210"/>
      <c r="G64" s="210"/>
      <c r="H64" s="210"/>
      <c r="I64" s="210"/>
      <c r="J64" s="210"/>
    </row>
    <row r="65" spans="1:10" ht="15.75" x14ac:dyDescent="0.25">
      <c r="A65" s="210"/>
      <c r="B65" s="210"/>
      <c r="C65" s="210"/>
      <c r="D65" s="210"/>
      <c r="E65" s="210"/>
      <c r="F65" s="210"/>
      <c r="G65" s="210"/>
      <c r="H65" s="210"/>
      <c r="I65" s="210"/>
      <c r="J65" s="210"/>
    </row>
    <row r="66" spans="1:10" ht="15.75" x14ac:dyDescent="0.25">
      <c r="A66" s="210"/>
      <c r="B66" s="210"/>
      <c r="C66" s="210"/>
      <c r="D66" s="210"/>
      <c r="E66" s="210"/>
      <c r="F66" s="210"/>
      <c r="G66" s="210"/>
      <c r="H66" s="210"/>
      <c r="I66" s="210"/>
      <c r="J66" s="210"/>
    </row>
    <row r="67" spans="1:10" ht="15.75" x14ac:dyDescent="0.25">
      <c r="A67" s="210"/>
      <c r="B67" s="210"/>
      <c r="C67" s="210"/>
      <c r="D67" s="210"/>
      <c r="E67" s="210"/>
      <c r="F67" s="210"/>
      <c r="G67" s="210"/>
      <c r="H67" s="210"/>
      <c r="I67" s="210"/>
      <c r="J67" s="210"/>
    </row>
    <row r="68" spans="1:10" ht="15.75" x14ac:dyDescent="0.25">
      <c r="A68" s="210"/>
      <c r="B68" s="210"/>
      <c r="C68" s="210"/>
      <c r="D68" s="210"/>
      <c r="E68" s="210"/>
      <c r="F68" s="210"/>
      <c r="G68" s="210"/>
      <c r="H68" s="210"/>
      <c r="I68" s="210"/>
      <c r="J68" s="210"/>
    </row>
    <row r="69" spans="1:10" ht="15.75" x14ac:dyDescent="0.25">
      <c r="A69" s="210"/>
      <c r="B69" s="210"/>
      <c r="C69" s="210"/>
      <c r="D69" s="210"/>
      <c r="E69" s="210"/>
      <c r="F69" s="210"/>
      <c r="G69" s="210"/>
      <c r="H69" s="210"/>
      <c r="I69" s="210"/>
      <c r="J69" s="210"/>
    </row>
    <row r="70" spans="1:10" ht="15.75" x14ac:dyDescent="0.25">
      <c r="A70" s="210"/>
      <c r="B70" s="210"/>
      <c r="C70" s="210"/>
      <c r="D70" s="210"/>
      <c r="E70" s="210"/>
      <c r="F70" s="210"/>
      <c r="G70" s="210"/>
      <c r="H70" s="210"/>
      <c r="I70" s="210"/>
      <c r="J70" s="210"/>
    </row>
    <row r="71" spans="1:10" ht="15.75" x14ac:dyDescent="0.25">
      <c r="A71" s="210"/>
      <c r="B71" s="210"/>
      <c r="C71" s="210"/>
      <c r="D71" s="210"/>
      <c r="E71" s="210"/>
      <c r="F71" s="210"/>
      <c r="G71" s="210"/>
      <c r="H71" s="210"/>
      <c r="I71" s="210"/>
      <c r="J71" s="210"/>
    </row>
    <row r="72" spans="1:10" ht="15.75" x14ac:dyDescent="0.25">
      <c r="A72" s="210"/>
      <c r="B72" s="210"/>
      <c r="C72" s="210"/>
      <c r="D72" s="210"/>
      <c r="E72" s="210"/>
      <c r="F72" s="210"/>
      <c r="G72" s="210"/>
      <c r="H72" s="210"/>
      <c r="I72" s="210"/>
      <c r="J72" s="210"/>
    </row>
    <row r="73" spans="1:10" ht="15.75" x14ac:dyDescent="0.25">
      <c r="A73" s="210"/>
      <c r="B73" s="210"/>
      <c r="C73" s="210"/>
      <c r="D73" s="210"/>
      <c r="E73" s="210"/>
      <c r="F73" s="210"/>
      <c r="G73" s="210"/>
      <c r="H73" s="210"/>
      <c r="I73" s="210"/>
      <c r="J73" s="210"/>
    </row>
    <row r="74" spans="1:10" ht="15.75" x14ac:dyDescent="0.25">
      <c r="A74" s="210"/>
      <c r="B74" s="210"/>
      <c r="C74" s="210"/>
      <c r="D74" s="210"/>
      <c r="E74" s="210"/>
      <c r="F74" s="210"/>
      <c r="G74" s="210"/>
      <c r="H74" s="210"/>
      <c r="I74" s="210"/>
      <c r="J74" s="210"/>
    </row>
    <row r="75" spans="1:10" ht="15.75" x14ac:dyDescent="0.25">
      <c r="A75" s="210"/>
      <c r="B75" s="210"/>
      <c r="C75" s="210"/>
      <c r="D75" s="210"/>
      <c r="E75" s="210"/>
      <c r="F75" s="210"/>
      <c r="G75" s="210"/>
      <c r="H75" s="210"/>
      <c r="I75" s="210"/>
      <c r="J75" s="210"/>
    </row>
    <row r="76" spans="1:10" ht="15.75" x14ac:dyDescent="0.25">
      <c r="A76" s="210"/>
      <c r="B76" s="210"/>
      <c r="C76" s="210"/>
      <c r="D76" s="210"/>
      <c r="E76" s="210"/>
      <c r="F76" s="210"/>
      <c r="G76" s="210"/>
      <c r="H76" s="210"/>
      <c r="I76" s="210"/>
      <c r="J76" s="210"/>
    </row>
    <row r="77" spans="1:10" ht="15.75" x14ac:dyDescent="0.25">
      <c r="A77" s="210"/>
      <c r="B77" s="210"/>
      <c r="C77" s="210"/>
      <c r="D77" s="210"/>
      <c r="E77" s="210"/>
      <c r="F77" s="210"/>
      <c r="G77" s="210"/>
      <c r="H77" s="210"/>
      <c r="I77" s="210"/>
      <c r="J77" s="210"/>
    </row>
    <row r="78" spans="1:10" ht="15.75" x14ac:dyDescent="0.25">
      <c r="A78" s="210"/>
      <c r="B78" s="210"/>
      <c r="C78" s="210"/>
      <c r="D78" s="210"/>
      <c r="E78" s="210"/>
      <c r="F78" s="210"/>
      <c r="G78" s="210"/>
      <c r="H78" s="210"/>
      <c r="I78" s="210"/>
      <c r="J78" s="210"/>
    </row>
    <row r="79" spans="1:10" ht="15.75" x14ac:dyDescent="0.25">
      <c r="A79" s="210"/>
      <c r="B79" s="210"/>
      <c r="C79" s="210"/>
      <c r="D79" s="210"/>
      <c r="E79" s="210"/>
      <c r="F79" s="210"/>
      <c r="G79" s="210"/>
      <c r="H79" s="210"/>
      <c r="I79" s="210"/>
      <c r="J79" s="210"/>
    </row>
    <row r="80" spans="1:10" ht="15.75" x14ac:dyDescent="0.25">
      <c r="A80" s="210"/>
      <c r="B80" s="210"/>
      <c r="C80" s="210"/>
      <c r="D80" s="210"/>
      <c r="E80" s="210"/>
      <c r="F80" s="210"/>
      <c r="G80" s="210"/>
      <c r="H80" s="210"/>
      <c r="I80" s="210"/>
      <c r="J80" s="210"/>
    </row>
    <row r="81" spans="1:10" ht="15.75" x14ac:dyDescent="0.25">
      <c r="A81" s="210"/>
      <c r="B81" s="210"/>
      <c r="C81" s="210"/>
      <c r="D81" s="210"/>
      <c r="E81" s="210"/>
      <c r="F81" s="210"/>
      <c r="G81" s="210"/>
      <c r="H81" s="210"/>
      <c r="I81" s="210"/>
      <c r="J81" s="210"/>
    </row>
    <row r="82" spans="1:10" ht="15.75" x14ac:dyDescent="0.25">
      <c r="A82" s="210"/>
      <c r="B82" s="210"/>
      <c r="C82" s="210"/>
      <c r="D82" s="210"/>
      <c r="E82" s="210"/>
      <c r="F82" s="210"/>
      <c r="G82" s="210"/>
      <c r="H82" s="210"/>
      <c r="I82" s="210"/>
      <c r="J82" s="210"/>
    </row>
    <row r="83" spans="1:10" ht="15.75" x14ac:dyDescent="0.25">
      <c r="A83" s="210"/>
      <c r="B83" s="210"/>
      <c r="C83" s="210"/>
      <c r="D83" s="210"/>
      <c r="E83" s="210"/>
      <c r="F83" s="210"/>
      <c r="G83" s="210"/>
      <c r="H83" s="210"/>
      <c r="I83" s="210"/>
      <c r="J83" s="210"/>
    </row>
    <row r="84" spans="1:10" ht="15.75" x14ac:dyDescent="0.25">
      <c r="A84" s="210"/>
      <c r="B84" s="210"/>
      <c r="C84" s="210"/>
      <c r="D84" s="210"/>
      <c r="E84" s="210"/>
      <c r="F84" s="210"/>
      <c r="G84" s="210"/>
      <c r="H84" s="210"/>
      <c r="I84" s="210"/>
      <c r="J84" s="210"/>
    </row>
    <row r="85" spans="1:10" ht="15.75" x14ac:dyDescent="0.25">
      <c r="A85" s="210"/>
      <c r="B85" s="210"/>
      <c r="C85" s="210"/>
      <c r="D85" s="210"/>
      <c r="E85" s="210"/>
      <c r="F85" s="210"/>
      <c r="G85" s="210"/>
      <c r="H85" s="210"/>
      <c r="I85" s="210"/>
      <c r="J85" s="210"/>
    </row>
    <row r="86" spans="1:10" ht="15.75" x14ac:dyDescent="0.25">
      <c r="A86" s="210"/>
      <c r="B86" s="210"/>
      <c r="C86" s="210"/>
      <c r="D86" s="210"/>
      <c r="E86" s="210"/>
      <c r="F86" s="210"/>
      <c r="G86" s="210"/>
      <c r="H86" s="210"/>
      <c r="I86" s="210"/>
      <c r="J86" s="210"/>
    </row>
    <row r="87" spans="1:10" ht="15.75" x14ac:dyDescent="0.25">
      <c r="A87" s="210"/>
      <c r="B87" s="210"/>
      <c r="C87" s="210"/>
      <c r="D87" s="210"/>
      <c r="E87" s="210"/>
      <c r="F87" s="210"/>
      <c r="G87" s="210"/>
      <c r="H87" s="210"/>
      <c r="I87" s="210"/>
      <c r="J87" s="210"/>
    </row>
    <row r="88" spans="1:10" ht="15.75" x14ac:dyDescent="0.25">
      <c r="A88" s="210"/>
      <c r="B88" s="210"/>
      <c r="C88" s="210"/>
      <c r="D88" s="210"/>
      <c r="E88" s="210"/>
      <c r="F88" s="210"/>
      <c r="G88" s="210"/>
      <c r="H88" s="210"/>
      <c r="I88" s="210"/>
      <c r="J88" s="210"/>
    </row>
    <row r="89" spans="1:10" ht="15.75" x14ac:dyDescent="0.25">
      <c r="A89" s="210"/>
      <c r="B89" s="210"/>
      <c r="C89" s="210"/>
      <c r="D89" s="210"/>
      <c r="E89" s="210"/>
      <c r="F89" s="210"/>
      <c r="G89" s="210"/>
      <c r="H89" s="210"/>
      <c r="I89" s="210"/>
      <c r="J89" s="210"/>
    </row>
    <row r="90" spans="1:10" ht="15.75" x14ac:dyDescent="0.25">
      <c r="A90" s="210"/>
      <c r="B90" s="210"/>
      <c r="C90" s="210"/>
      <c r="D90" s="210"/>
      <c r="E90" s="210"/>
      <c r="F90" s="210"/>
      <c r="G90" s="210"/>
      <c r="H90" s="210"/>
      <c r="I90" s="210"/>
      <c r="J90" s="210"/>
    </row>
    <row r="91" spans="1:10" ht="15.75" x14ac:dyDescent="0.25">
      <c r="A91" s="210"/>
      <c r="B91" s="210"/>
      <c r="C91" s="210"/>
      <c r="D91" s="210"/>
      <c r="E91" s="210"/>
      <c r="F91" s="210"/>
      <c r="G91" s="210"/>
      <c r="H91" s="210"/>
      <c r="I91" s="210"/>
      <c r="J91" s="210"/>
    </row>
    <row r="92" spans="1:10" ht="15.75" x14ac:dyDescent="0.25">
      <c r="A92" s="210"/>
      <c r="B92" s="210"/>
      <c r="C92" s="210"/>
      <c r="D92" s="210"/>
      <c r="E92" s="210"/>
      <c r="F92" s="210"/>
      <c r="G92" s="210"/>
      <c r="H92" s="210"/>
      <c r="I92" s="210"/>
      <c r="J92" s="210"/>
    </row>
    <row r="93" spans="1:10" ht="15.75" x14ac:dyDescent="0.25">
      <c r="A93" s="210"/>
      <c r="B93" s="210"/>
      <c r="C93" s="210"/>
      <c r="D93" s="210"/>
      <c r="E93" s="210"/>
      <c r="F93" s="210"/>
      <c r="G93" s="210"/>
      <c r="H93" s="210"/>
      <c r="I93" s="210"/>
      <c r="J93" s="210"/>
    </row>
    <row r="94" spans="1:10" ht="15.75" x14ac:dyDescent="0.25">
      <c r="A94" s="210"/>
      <c r="B94" s="210"/>
      <c r="C94" s="210"/>
      <c r="D94" s="210"/>
      <c r="E94" s="210"/>
      <c r="F94" s="210"/>
      <c r="G94" s="210"/>
      <c r="H94" s="210"/>
      <c r="I94" s="210"/>
      <c r="J94" s="210"/>
    </row>
    <row r="95" spans="1:10" ht="15.75" x14ac:dyDescent="0.25">
      <c r="A95" s="210"/>
      <c r="B95" s="210"/>
      <c r="C95" s="210"/>
      <c r="D95" s="210"/>
      <c r="E95" s="210"/>
      <c r="F95" s="210"/>
      <c r="G95" s="210"/>
      <c r="H95" s="210"/>
      <c r="I95" s="210"/>
      <c r="J95" s="210"/>
    </row>
    <row r="96" spans="1:10" ht="15.75" x14ac:dyDescent="0.25">
      <c r="A96" s="210"/>
      <c r="B96" s="210"/>
      <c r="C96" s="210"/>
      <c r="D96" s="210"/>
      <c r="E96" s="210"/>
      <c r="F96" s="210"/>
      <c r="G96" s="210"/>
      <c r="H96" s="210"/>
      <c r="I96" s="210"/>
      <c r="J96" s="210"/>
    </row>
    <row r="97" spans="1:10" ht="15.75" x14ac:dyDescent="0.25">
      <c r="A97" s="210"/>
      <c r="B97" s="210"/>
      <c r="C97" s="210"/>
      <c r="D97" s="210"/>
      <c r="E97" s="210"/>
      <c r="F97" s="210"/>
      <c r="G97" s="210"/>
      <c r="H97" s="210"/>
      <c r="I97" s="210"/>
      <c r="J97" s="210"/>
    </row>
    <row r="98" spans="1:10" ht="15.75" x14ac:dyDescent="0.25">
      <c r="A98" s="210"/>
      <c r="B98" s="210"/>
      <c r="C98" s="210"/>
      <c r="D98" s="210"/>
      <c r="E98" s="210"/>
      <c r="F98" s="210"/>
      <c r="G98" s="210"/>
      <c r="H98" s="210"/>
      <c r="I98" s="210"/>
      <c r="J98" s="210"/>
    </row>
    <row r="99" spans="1:10" ht="15.75" x14ac:dyDescent="0.25">
      <c r="A99" s="210"/>
      <c r="B99" s="210"/>
      <c r="C99" s="210"/>
      <c r="D99" s="210"/>
      <c r="E99" s="210"/>
      <c r="F99" s="210"/>
      <c r="G99" s="210"/>
      <c r="H99" s="210"/>
      <c r="I99" s="210"/>
      <c r="J99" s="210"/>
    </row>
    <row r="100" spans="1:10" ht="15.75" x14ac:dyDescent="0.25">
      <c r="A100" s="210"/>
      <c r="B100" s="210"/>
      <c r="C100" s="210"/>
      <c r="D100" s="210"/>
      <c r="E100" s="210"/>
      <c r="F100" s="210"/>
      <c r="G100" s="210"/>
      <c r="H100" s="210"/>
      <c r="I100" s="210"/>
      <c r="J100" s="210"/>
    </row>
    <row r="101" spans="1:10" ht="15.75" x14ac:dyDescent="0.25">
      <c r="A101" s="210"/>
      <c r="B101" s="210"/>
      <c r="C101" s="210"/>
      <c r="D101" s="210"/>
      <c r="E101" s="210"/>
      <c r="F101" s="210"/>
      <c r="G101" s="210"/>
      <c r="H101" s="210"/>
      <c r="I101" s="210"/>
      <c r="J101" s="210"/>
    </row>
    <row r="102" spans="1:10" ht="15.75" x14ac:dyDescent="0.25">
      <c r="A102" s="210"/>
      <c r="B102" s="210"/>
      <c r="C102" s="210"/>
      <c r="D102" s="210"/>
      <c r="E102" s="210"/>
      <c r="F102" s="210"/>
      <c r="G102" s="210"/>
      <c r="H102" s="210"/>
      <c r="I102" s="210"/>
      <c r="J102" s="210"/>
    </row>
    <row r="103" spans="1:10" ht="15.75" x14ac:dyDescent="0.25">
      <c r="A103" s="210"/>
      <c r="B103" s="210"/>
      <c r="C103" s="210"/>
      <c r="D103" s="210"/>
      <c r="E103" s="210"/>
      <c r="F103" s="210"/>
      <c r="G103" s="210"/>
      <c r="H103" s="210"/>
      <c r="I103" s="210"/>
      <c r="J103" s="210"/>
    </row>
    <row r="104" spans="1:10" ht="15.75" x14ac:dyDescent="0.25">
      <c r="A104" s="210"/>
      <c r="B104" s="210"/>
      <c r="C104" s="210"/>
      <c r="D104" s="210"/>
      <c r="E104" s="210"/>
      <c r="F104" s="210"/>
      <c r="G104" s="210"/>
      <c r="H104" s="210"/>
      <c r="I104" s="210"/>
      <c r="J104" s="210"/>
    </row>
    <row r="105" spans="1:10" ht="15.75" x14ac:dyDescent="0.25">
      <c r="A105" s="210"/>
      <c r="B105" s="210"/>
      <c r="C105" s="210"/>
      <c r="D105" s="210"/>
      <c r="E105" s="210"/>
      <c r="F105" s="210"/>
      <c r="G105" s="210"/>
      <c r="H105" s="210"/>
      <c r="I105" s="210"/>
      <c r="J105" s="210"/>
    </row>
    <row r="106" spans="1:10" ht="15.75" x14ac:dyDescent="0.25">
      <c r="A106" s="210"/>
      <c r="B106" s="210"/>
      <c r="C106" s="210"/>
      <c r="D106" s="210"/>
      <c r="E106" s="210"/>
      <c r="F106" s="210"/>
      <c r="G106" s="210"/>
      <c r="H106" s="210"/>
      <c r="I106" s="210"/>
      <c r="J106" s="210"/>
    </row>
    <row r="107" spans="1:10" ht="15.75" x14ac:dyDescent="0.25">
      <c r="A107" s="210"/>
      <c r="B107" s="210"/>
      <c r="C107" s="210"/>
      <c r="D107" s="210"/>
      <c r="E107" s="210"/>
      <c r="F107" s="210"/>
      <c r="G107" s="210"/>
      <c r="H107" s="210"/>
      <c r="I107" s="210"/>
      <c r="J107" s="210"/>
    </row>
    <row r="108" spans="1:10" ht="15.75" x14ac:dyDescent="0.25">
      <c r="A108" s="210"/>
      <c r="B108" s="210"/>
      <c r="C108" s="210"/>
      <c r="D108" s="210"/>
      <c r="E108" s="210"/>
      <c r="F108" s="210"/>
      <c r="G108" s="210"/>
      <c r="H108" s="210"/>
      <c r="I108" s="210"/>
      <c r="J108" s="210"/>
    </row>
    <row r="109" spans="1:10" ht="15.75" x14ac:dyDescent="0.25">
      <c r="A109" s="210"/>
      <c r="B109" s="210"/>
      <c r="C109" s="210"/>
      <c r="D109" s="210"/>
      <c r="E109" s="210"/>
      <c r="F109" s="210"/>
      <c r="G109" s="210"/>
      <c r="H109" s="210"/>
      <c r="I109" s="210"/>
      <c r="J109" s="210"/>
    </row>
    <row r="110" spans="1:10" ht="15.75" x14ac:dyDescent="0.25">
      <c r="A110" s="210"/>
      <c r="B110" s="210"/>
      <c r="C110" s="210"/>
      <c r="D110" s="210"/>
      <c r="E110" s="210"/>
      <c r="F110" s="210"/>
      <c r="G110" s="210"/>
      <c r="H110" s="210"/>
      <c r="I110" s="210"/>
      <c r="J110" s="210"/>
    </row>
    <row r="111" spans="1:10" ht="15.75" x14ac:dyDescent="0.25">
      <c r="A111" s="210"/>
      <c r="B111" s="210"/>
      <c r="C111" s="210"/>
      <c r="D111" s="210"/>
      <c r="E111" s="210"/>
      <c r="F111" s="210"/>
      <c r="G111" s="210"/>
      <c r="H111" s="210"/>
      <c r="I111" s="210"/>
      <c r="J111" s="210"/>
    </row>
    <row r="112" spans="1:10" ht="15.75" x14ac:dyDescent="0.25">
      <c r="A112" s="210"/>
      <c r="B112" s="210"/>
      <c r="C112" s="210"/>
      <c r="D112" s="210"/>
      <c r="E112" s="210"/>
      <c r="F112" s="210"/>
      <c r="G112" s="210"/>
      <c r="H112" s="210"/>
      <c r="I112" s="210"/>
      <c r="J112" s="210"/>
    </row>
    <row r="113" spans="1:10" ht="15.75" x14ac:dyDescent="0.25">
      <c r="A113" s="210"/>
      <c r="B113" s="210"/>
      <c r="C113" s="210"/>
      <c r="D113" s="210"/>
      <c r="E113" s="210"/>
      <c r="F113" s="210"/>
      <c r="G113" s="210"/>
      <c r="H113" s="210"/>
      <c r="I113" s="210"/>
      <c r="J113" s="210"/>
    </row>
    <row r="114" spans="1:10" ht="15.75" x14ac:dyDescent="0.25">
      <c r="A114" s="210"/>
      <c r="B114" s="210"/>
      <c r="C114" s="210"/>
      <c r="D114" s="210"/>
      <c r="E114" s="210"/>
      <c r="F114" s="210"/>
      <c r="G114" s="210"/>
      <c r="H114" s="210"/>
      <c r="I114" s="210"/>
      <c r="J114" s="210"/>
    </row>
    <row r="115" spans="1:10" ht="15.75" x14ac:dyDescent="0.25">
      <c r="A115" s="210"/>
      <c r="B115" s="210"/>
      <c r="C115" s="210"/>
      <c r="D115" s="210"/>
      <c r="E115" s="210"/>
      <c r="F115" s="210"/>
      <c r="G115" s="210"/>
      <c r="H115" s="210"/>
      <c r="I115" s="210"/>
      <c r="J115" s="210"/>
    </row>
    <row r="116" spans="1:10" ht="15.75" x14ac:dyDescent="0.25">
      <c r="A116" s="210"/>
      <c r="B116" s="210"/>
      <c r="C116" s="210"/>
      <c r="D116" s="210"/>
      <c r="E116" s="210"/>
      <c r="F116" s="210"/>
      <c r="G116" s="210"/>
      <c r="H116" s="210"/>
      <c r="I116" s="210"/>
      <c r="J116" s="210"/>
    </row>
    <row r="117" spans="1:10" ht="15.75" x14ac:dyDescent="0.25">
      <c r="A117" s="210"/>
      <c r="B117" s="210"/>
      <c r="C117" s="210"/>
      <c r="D117" s="210"/>
      <c r="E117" s="210"/>
      <c r="F117" s="210"/>
      <c r="G117" s="210"/>
      <c r="H117" s="210"/>
      <c r="I117" s="210"/>
      <c r="J117" s="210"/>
    </row>
    <row r="118" spans="1:10" ht="15.75" x14ac:dyDescent="0.25">
      <c r="A118" s="210"/>
      <c r="B118" s="210"/>
      <c r="C118" s="210"/>
      <c r="D118" s="210"/>
      <c r="E118" s="210"/>
      <c r="F118" s="210"/>
      <c r="G118" s="210"/>
      <c r="H118" s="210"/>
      <c r="I118" s="210"/>
      <c r="J118" s="210"/>
    </row>
    <row r="119" spans="1:10" ht="15.75" x14ac:dyDescent="0.25">
      <c r="A119" s="210"/>
      <c r="B119" s="210"/>
      <c r="C119" s="210"/>
      <c r="D119" s="210"/>
      <c r="E119" s="210"/>
      <c r="F119" s="210"/>
      <c r="G119" s="210"/>
      <c r="H119" s="210"/>
      <c r="I119" s="210"/>
      <c r="J119" s="210"/>
    </row>
    <row r="120" spans="1:10" ht="15.75" x14ac:dyDescent="0.25">
      <c r="A120" s="210"/>
      <c r="B120" s="210"/>
      <c r="C120" s="210"/>
      <c r="D120" s="210"/>
      <c r="E120" s="210"/>
      <c r="F120" s="210"/>
      <c r="G120" s="210"/>
      <c r="H120" s="210"/>
      <c r="I120" s="210"/>
      <c r="J120" s="210"/>
    </row>
    <row r="121" spans="1:10" ht="15.75" x14ac:dyDescent="0.25">
      <c r="A121" s="210"/>
      <c r="B121" s="210"/>
      <c r="C121" s="210"/>
      <c r="D121" s="210"/>
      <c r="E121" s="210"/>
      <c r="F121" s="210"/>
      <c r="G121" s="210"/>
      <c r="H121" s="210"/>
      <c r="I121" s="210"/>
      <c r="J121" s="210"/>
    </row>
    <row r="122" spans="1:10" ht="15.75" x14ac:dyDescent="0.25">
      <c r="A122" s="210"/>
      <c r="B122" s="210"/>
      <c r="C122" s="210"/>
      <c r="D122" s="210"/>
      <c r="E122" s="210"/>
      <c r="F122" s="210"/>
      <c r="G122" s="210"/>
      <c r="H122" s="210"/>
      <c r="I122" s="210"/>
      <c r="J122" s="210"/>
    </row>
    <row r="123" spans="1:10" ht="15.75" x14ac:dyDescent="0.25">
      <c r="A123" s="210"/>
      <c r="B123" s="210"/>
      <c r="C123" s="210"/>
      <c r="D123" s="210"/>
      <c r="E123" s="210"/>
      <c r="F123" s="210"/>
      <c r="G123" s="210"/>
      <c r="H123" s="210"/>
      <c r="I123" s="210"/>
      <c r="J123" s="210"/>
    </row>
    <row r="124" spans="1:10" ht="15.75" x14ac:dyDescent="0.25">
      <c r="A124" s="210"/>
      <c r="B124" s="210"/>
      <c r="C124" s="210"/>
      <c r="D124" s="210"/>
      <c r="E124" s="210"/>
      <c r="F124" s="210"/>
      <c r="G124" s="210"/>
      <c r="H124" s="210"/>
      <c r="I124" s="210"/>
      <c r="J124" s="210"/>
    </row>
    <row r="125" spans="1:10" ht="15.75" x14ac:dyDescent="0.25">
      <c r="A125" s="210"/>
      <c r="B125" s="210"/>
      <c r="C125" s="210"/>
      <c r="D125" s="210"/>
      <c r="E125" s="210"/>
      <c r="F125" s="210"/>
      <c r="G125" s="210"/>
      <c r="H125" s="210"/>
      <c r="I125" s="210"/>
      <c r="J125" s="210"/>
    </row>
    <row r="126" spans="1:10" ht="15.75" x14ac:dyDescent="0.25">
      <c r="A126" s="210"/>
      <c r="B126" s="210"/>
      <c r="C126" s="210"/>
      <c r="D126" s="210"/>
      <c r="E126" s="210"/>
      <c r="F126" s="210"/>
      <c r="G126" s="210"/>
      <c r="H126" s="210"/>
      <c r="I126" s="210"/>
      <c r="J126" s="210"/>
    </row>
    <row r="127" spans="1:10" ht="15.75" x14ac:dyDescent="0.25">
      <c r="A127" s="210"/>
      <c r="B127" s="210"/>
      <c r="C127" s="210"/>
      <c r="D127" s="210"/>
      <c r="E127" s="210"/>
      <c r="F127" s="210"/>
      <c r="G127" s="210"/>
      <c r="H127" s="210"/>
      <c r="I127" s="210"/>
      <c r="J127" s="210"/>
    </row>
    <row r="128" spans="1:10" ht="15.75" x14ac:dyDescent="0.25">
      <c r="A128" s="210"/>
      <c r="B128" s="210"/>
      <c r="C128" s="210"/>
      <c r="D128" s="210"/>
      <c r="E128" s="210"/>
      <c r="F128" s="210"/>
      <c r="G128" s="210"/>
      <c r="H128" s="210"/>
      <c r="I128" s="210"/>
      <c r="J128" s="210"/>
    </row>
    <row r="129" spans="1:10" ht="15.75" x14ac:dyDescent="0.25">
      <c r="A129" s="210"/>
      <c r="B129" s="210"/>
      <c r="C129" s="210"/>
      <c r="D129" s="210"/>
      <c r="E129" s="210"/>
      <c r="F129" s="210"/>
      <c r="G129" s="210"/>
      <c r="H129" s="210"/>
      <c r="I129" s="210"/>
      <c r="J129" s="210"/>
    </row>
    <row r="130" spans="1:10" ht="15.75" x14ac:dyDescent="0.25">
      <c r="A130" s="210"/>
      <c r="B130" s="210"/>
      <c r="C130" s="210"/>
      <c r="D130" s="210"/>
      <c r="E130" s="210"/>
      <c r="F130" s="210"/>
      <c r="G130" s="210"/>
      <c r="H130" s="210"/>
      <c r="I130" s="210"/>
      <c r="J130" s="210"/>
    </row>
    <row r="131" spans="1:10" ht="15.75" x14ac:dyDescent="0.25">
      <c r="A131" s="210"/>
      <c r="B131" s="210"/>
      <c r="C131" s="210"/>
      <c r="D131" s="210"/>
      <c r="E131" s="210"/>
      <c r="F131" s="210"/>
      <c r="G131" s="210"/>
      <c r="H131" s="210"/>
      <c r="I131" s="210"/>
      <c r="J131" s="210"/>
    </row>
    <row r="132" spans="1:10" ht="15.75" x14ac:dyDescent="0.25">
      <c r="A132" s="210"/>
      <c r="B132" s="210"/>
      <c r="C132" s="210"/>
      <c r="D132" s="210"/>
      <c r="E132" s="210"/>
      <c r="F132" s="210"/>
      <c r="G132" s="210"/>
      <c r="H132" s="210"/>
      <c r="I132" s="210"/>
      <c r="J132" s="210"/>
    </row>
    <row r="133" spans="1:10" ht="15.75" x14ac:dyDescent="0.25">
      <c r="A133" s="210"/>
      <c r="B133" s="210"/>
      <c r="C133" s="210"/>
      <c r="D133" s="210"/>
      <c r="E133" s="210"/>
      <c r="F133" s="210"/>
      <c r="G133" s="210"/>
      <c r="H133" s="210"/>
      <c r="I133" s="210"/>
      <c r="J133" s="210"/>
    </row>
    <row r="134" spans="1:10" ht="15.75" x14ac:dyDescent="0.25">
      <c r="A134" s="210"/>
      <c r="B134" s="210"/>
      <c r="C134" s="210"/>
      <c r="D134" s="210"/>
      <c r="E134" s="210"/>
      <c r="F134" s="210"/>
      <c r="G134" s="210"/>
      <c r="H134" s="210"/>
      <c r="I134" s="210"/>
      <c r="J134" s="210"/>
    </row>
    <row r="135" spans="1:10" ht="15.75" x14ac:dyDescent="0.25">
      <c r="A135" s="210"/>
      <c r="B135" s="210"/>
      <c r="C135" s="210"/>
      <c r="D135" s="210"/>
      <c r="E135" s="210"/>
      <c r="F135" s="210"/>
      <c r="G135" s="210"/>
      <c r="H135" s="210"/>
      <c r="I135" s="210"/>
      <c r="J135" s="210"/>
    </row>
    <row r="136" spans="1:10" ht="15.75" x14ac:dyDescent="0.25">
      <c r="A136" s="210"/>
      <c r="B136" s="210"/>
      <c r="C136" s="210"/>
      <c r="D136" s="210"/>
      <c r="E136" s="210"/>
      <c r="F136" s="210"/>
      <c r="G136" s="210"/>
      <c r="H136" s="210"/>
      <c r="I136" s="210"/>
      <c r="J136" s="210"/>
    </row>
    <row r="137" spans="1:10" ht="15.75" x14ac:dyDescent="0.25">
      <c r="A137" s="210"/>
      <c r="B137" s="210"/>
      <c r="C137" s="210"/>
      <c r="D137" s="210"/>
      <c r="E137" s="210"/>
      <c r="F137" s="210"/>
      <c r="G137" s="210"/>
      <c r="H137" s="210"/>
      <c r="I137" s="210"/>
      <c r="J137" s="210"/>
    </row>
    <row r="138" spans="1:10" ht="15.75" x14ac:dyDescent="0.25">
      <c r="A138" s="210"/>
      <c r="B138" s="210"/>
      <c r="C138" s="210"/>
      <c r="D138" s="210"/>
      <c r="E138" s="210"/>
      <c r="F138" s="210"/>
      <c r="G138" s="210"/>
      <c r="H138" s="210"/>
      <c r="I138" s="210"/>
      <c r="J138" s="210"/>
    </row>
    <row r="139" spans="1:10" ht="15.75" x14ac:dyDescent="0.25">
      <c r="A139" s="210"/>
      <c r="B139" s="210"/>
      <c r="C139" s="210"/>
      <c r="D139" s="210"/>
      <c r="E139" s="210"/>
      <c r="F139" s="210"/>
      <c r="G139" s="210"/>
      <c r="H139" s="210"/>
      <c r="I139" s="210"/>
      <c r="J139" s="210"/>
    </row>
    <row r="140" spans="1:10" ht="15.75" x14ac:dyDescent="0.25">
      <c r="A140" s="210"/>
      <c r="B140" s="210"/>
      <c r="C140" s="210"/>
      <c r="D140" s="210"/>
      <c r="E140" s="210"/>
      <c r="F140" s="210"/>
      <c r="G140" s="210"/>
      <c r="H140" s="210"/>
      <c r="I140" s="210"/>
      <c r="J140" s="210"/>
    </row>
    <row r="141" spans="1:10" ht="15.75" x14ac:dyDescent="0.25">
      <c r="A141" s="210"/>
      <c r="B141" s="210"/>
      <c r="C141" s="210"/>
      <c r="D141" s="210"/>
      <c r="E141" s="210"/>
      <c r="F141" s="210"/>
      <c r="G141" s="210"/>
      <c r="H141" s="210"/>
      <c r="I141" s="210"/>
      <c r="J141" s="210"/>
    </row>
    <row r="142" spans="1:10" ht="15.75" x14ac:dyDescent="0.25">
      <c r="A142" s="210"/>
      <c r="B142" s="210"/>
      <c r="C142" s="210"/>
      <c r="D142" s="210"/>
      <c r="E142" s="210"/>
      <c r="F142" s="210"/>
      <c r="G142" s="210"/>
      <c r="H142" s="210"/>
      <c r="I142" s="210"/>
      <c r="J142" s="210"/>
    </row>
    <row r="143" spans="1:10" ht="15.75" x14ac:dyDescent="0.25">
      <c r="A143" s="210"/>
      <c r="B143" s="210"/>
      <c r="C143" s="210"/>
      <c r="D143" s="210"/>
      <c r="E143" s="210"/>
      <c r="F143" s="210"/>
      <c r="G143" s="210"/>
      <c r="H143" s="210"/>
      <c r="I143" s="210"/>
      <c r="J143" s="210"/>
    </row>
    <row r="144" spans="1:10" ht="15.75" x14ac:dyDescent="0.25">
      <c r="A144" s="210"/>
      <c r="B144" s="210"/>
      <c r="C144" s="210"/>
      <c r="D144" s="210"/>
      <c r="E144" s="210"/>
      <c r="F144" s="210"/>
      <c r="G144" s="210"/>
      <c r="H144" s="210"/>
      <c r="I144" s="210"/>
      <c r="J144" s="210"/>
    </row>
    <row r="145" spans="1:10" ht="15.75" x14ac:dyDescent="0.25">
      <c r="A145" s="210"/>
      <c r="B145" s="210"/>
      <c r="C145" s="210"/>
      <c r="D145" s="210"/>
      <c r="E145" s="210"/>
      <c r="F145" s="210"/>
      <c r="G145" s="210"/>
      <c r="H145" s="210"/>
      <c r="I145" s="210"/>
      <c r="J145" s="210"/>
    </row>
    <row r="146" spans="1:10" ht="15.75" x14ac:dyDescent="0.25">
      <c r="A146" s="210"/>
      <c r="B146" s="210"/>
      <c r="C146" s="210"/>
      <c r="D146" s="210"/>
      <c r="E146" s="210"/>
      <c r="F146" s="210"/>
      <c r="G146" s="210"/>
      <c r="H146" s="210"/>
      <c r="I146" s="210"/>
      <c r="J146" s="210"/>
    </row>
    <row r="147" spans="1:10" ht="15.75" x14ac:dyDescent="0.25">
      <c r="A147" s="210"/>
      <c r="B147" s="210"/>
      <c r="C147" s="210"/>
      <c r="D147" s="210"/>
      <c r="E147" s="210"/>
      <c r="F147" s="210"/>
      <c r="G147" s="210"/>
      <c r="H147" s="210"/>
      <c r="I147" s="210"/>
      <c r="J147" s="210"/>
    </row>
    <row r="148" spans="1:10" ht="15.75" x14ac:dyDescent="0.25">
      <c r="A148" s="210"/>
      <c r="B148" s="210"/>
      <c r="C148" s="210"/>
      <c r="D148" s="210"/>
      <c r="E148" s="210"/>
      <c r="F148" s="210"/>
      <c r="G148" s="210"/>
      <c r="H148" s="210"/>
      <c r="I148" s="210"/>
      <c r="J148" s="210"/>
    </row>
    <row r="149" spans="1:10" ht="15.75" x14ac:dyDescent="0.25">
      <c r="A149" s="210"/>
      <c r="B149" s="210"/>
      <c r="C149" s="210"/>
      <c r="D149" s="210"/>
      <c r="E149" s="210"/>
      <c r="F149" s="210"/>
      <c r="G149" s="210"/>
      <c r="H149" s="210"/>
      <c r="I149" s="210"/>
      <c r="J149" s="210"/>
    </row>
    <row r="150" spans="1:10" ht="15.75" x14ac:dyDescent="0.25">
      <c r="A150" s="210"/>
      <c r="B150" s="210"/>
      <c r="C150" s="210"/>
      <c r="D150" s="210"/>
      <c r="E150" s="210"/>
      <c r="F150" s="210"/>
      <c r="G150" s="210"/>
      <c r="H150" s="210"/>
      <c r="I150" s="210"/>
      <c r="J150" s="210"/>
    </row>
    <row r="151" spans="1:10" ht="15.75" x14ac:dyDescent="0.25">
      <c r="A151" s="210"/>
      <c r="B151" s="210"/>
      <c r="C151" s="210"/>
      <c r="D151" s="210"/>
      <c r="E151" s="210"/>
      <c r="F151" s="210"/>
      <c r="G151" s="210"/>
      <c r="H151" s="210"/>
      <c r="I151" s="210"/>
      <c r="J151" s="210"/>
    </row>
    <row r="152" spans="1:10" ht="15.75" x14ac:dyDescent="0.25">
      <c r="A152" s="210"/>
      <c r="B152" s="210"/>
      <c r="C152" s="210"/>
      <c r="D152" s="210"/>
      <c r="E152" s="210"/>
      <c r="F152" s="210"/>
      <c r="G152" s="210"/>
      <c r="H152" s="210"/>
      <c r="I152" s="210"/>
      <c r="J152" s="210"/>
    </row>
    <row r="153" spans="1:10" ht="15.75" x14ac:dyDescent="0.25">
      <c r="A153" s="210"/>
      <c r="B153" s="210"/>
      <c r="C153" s="210"/>
      <c r="D153" s="210"/>
      <c r="E153" s="210"/>
      <c r="F153" s="210"/>
      <c r="G153" s="210"/>
      <c r="H153" s="210"/>
      <c r="I153" s="210"/>
      <c r="J153" s="210"/>
    </row>
    <row r="154" spans="1:10" ht="15.75" x14ac:dyDescent="0.25">
      <c r="A154" s="210"/>
      <c r="B154" s="210"/>
      <c r="C154" s="210"/>
      <c r="D154" s="210"/>
      <c r="E154" s="210"/>
      <c r="F154" s="210"/>
      <c r="G154" s="210"/>
      <c r="H154" s="210"/>
      <c r="I154" s="210"/>
      <c r="J154" s="210"/>
    </row>
    <row r="155" spans="1:10" ht="15.75" x14ac:dyDescent="0.25">
      <c r="A155" s="210"/>
      <c r="B155" s="210"/>
      <c r="C155" s="210"/>
      <c r="D155" s="210"/>
      <c r="E155" s="210"/>
      <c r="F155" s="210"/>
      <c r="G155" s="210"/>
      <c r="H155" s="210"/>
      <c r="I155" s="210"/>
      <c r="J155" s="210"/>
    </row>
    <row r="156" spans="1:10" ht="15.75" x14ac:dyDescent="0.25">
      <c r="A156" s="210"/>
      <c r="B156" s="210"/>
      <c r="C156" s="210"/>
      <c r="D156" s="210"/>
      <c r="E156" s="210"/>
      <c r="F156" s="210"/>
      <c r="G156" s="210"/>
      <c r="H156" s="210"/>
      <c r="I156" s="210"/>
      <c r="J156" s="210"/>
    </row>
    <row r="157" spans="1:10" ht="15.75" x14ac:dyDescent="0.25">
      <c r="A157" s="210"/>
      <c r="B157" s="210"/>
      <c r="C157" s="210"/>
      <c r="D157" s="210"/>
      <c r="E157" s="210"/>
      <c r="F157" s="210"/>
      <c r="G157" s="210"/>
      <c r="H157" s="210"/>
      <c r="I157" s="210"/>
      <c r="J157" s="210"/>
    </row>
    <row r="158" spans="1:10" ht="15.75" x14ac:dyDescent="0.25">
      <c r="A158" s="210"/>
      <c r="B158" s="210"/>
      <c r="C158" s="210"/>
      <c r="D158" s="210"/>
      <c r="E158" s="210"/>
      <c r="F158" s="210"/>
      <c r="G158" s="210"/>
      <c r="H158" s="210"/>
      <c r="I158" s="210"/>
      <c r="J158" s="210"/>
    </row>
    <row r="159" spans="1:10" ht="15.75" x14ac:dyDescent="0.25">
      <c r="A159" s="210"/>
      <c r="B159" s="210"/>
      <c r="C159" s="210"/>
      <c r="D159" s="210"/>
      <c r="E159" s="210"/>
      <c r="F159" s="210"/>
      <c r="G159" s="210"/>
      <c r="H159" s="210"/>
      <c r="I159" s="210"/>
      <c r="J159" s="210"/>
    </row>
    <row r="160" spans="1:10" ht="15.75" x14ac:dyDescent="0.25">
      <c r="A160" s="210"/>
      <c r="B160" s="210"/>
      <c r="C160" s="210"/>
      <c r="D160" s="210"/>
      <c r="E160" s="210"/>
      <c r="F160" s="210"/>
      <c r="G160" s="210"/>
      <c r="H160" s="210"/>
      <c r="I160" s="210"/>
      <c r="J160" s="210"/>
    </row>
    <row r="161" spans="1:10" ht="15.75" x14ac:dyDescent="0.25">
      <c r="A161" s="210"/>
      <c r="B161" s="210"/>
      <c r="C161" s="210"/>
      <c r="D161" s="210"/>
      <c r="E161" s="210"/>
      <c r="F161" s="210"/>
      <c r="G161" s="210"/>
      <c r="H161" s="210"/>
      <c r="I161" s="210"/>
      <c r="J161" s="210"/>
    </row>
    <row r="162" spans="1:10" ht="15.75" x14ac:dyDescent="0.25">
      <c r="A162" s="210"/>
      <c r="B162" s="210"/>
      <c r="C162" s="210"/>
      <c r="D162" s="210"/>
      <c r="E162" s="210"/>
      <c r="F162" s="210"/>
      <c r="G162" s="210"/>
      <c r="H162" s="210"/>
      <c r="I162" s="210"/>
      <c r="J162" s="210"/>
    </row>
    <row r="163" spans="1:10" ht="15.75" x14ac:dyDescent="0.25">
      <c r="A163" s="210"/>
      <c r="B163" s="210"/>
      <c r="C163" s="210"/>
      <c r="D163" s="210"/>
      <c r="E163" s="210"/>
      <c r="F163" s="210"/>
      <c r="G163" s="210"/>
      <c r="H163" s="210"/>
      <c r="I163" s="210"/>
      <c r="J163" s="210"/>
    </row>
    <row r="164" spans="1:10" ht="15.75" x14ac:dyDescent="0.25">
      <c r="A164" s="210"/>
      <c r="B164" s="210"/>
      <c r="C164" s="210"/>
      <c r="D164" s="210"/>
      <c r="E164" s="210"/>
      <c r="F164" s="210"/>
      <c r="G164" s="210"/>
      <c r="H164" s="210"/>
      <c r="I164" s="210"/>
      <c r="J164" s="210"/>
    </row>
    <row r="165" spans="1:10" ht="15.75" x14ac:dyDescent="0.25">
      <c r="A165" s="210"/>
      <c r="B165" s="210"/>
      <c r="C165" s="210"/>
      <c r="D165" s="210"/>
      <c r="E165" s="210"/>
      <c r="F165" s="210"/>
      <c r="G165" s="210"/>
      <c r="H165" s="210"/>
      <c r="I165" s="210"/>
      <c r="J165" s="210"/>
    </row>
    <row r="166" spans="1:10" ht="15.75" x14ac:dyDescent="0.25">
      <c r="A166" s="210"/>
      <c r="B166" s="210"/>
      <c r="C166" s="210"/>
      <c r="D166" s="210"/>
      <c r="E166" s="210"/>
      <c r="F166" s="210"/>
      <c r="G166" s="210"/>
      <c r="H166" s="210"/>
      <c r="I166" s="210"/>
      <c r="J166" s="210"/>
    </row>
    <row r="167" spans="1:10" ht="15.75" x14ac:dyDescent="0.25">
      <c r="A167" s="210"/>
      <c r="B167" s="210"/>
      <c r="C167" s="210"/>
      <c r="D167" s="210"/>
      <c r="E167" s="210"/>
      <c r="F167" s="210"/>
      <c r="G167" s="210"/>
      <c r="H167" s="210"/>
      <c r="I167" s="210"/>
      <c r="J167" s="210"/>
    </row>
  </sheetData>
  <sortState ref="K22:L53">
    <sortCondition ref="L22:L53"/>
  </sortState>
  <dataConsolidate/>
  <mergeCells count="5">
    <mergeCell ref="D20:E20"/>
    <mergeCell ref="B20:C20"/>
    <mergeCell ref="F20:G20"/>
    <mergeCell ref="H20:I20"/>
    <mergeCell ref="A7:I7"/>
  </mergeCells>
  <printOptions horizontalCentered="1"/>
  <pageMargins left="0.59055118110236227" right="0.59055118110236227" top="0.35433070866141736" bottom="0.35433070866141736" header="0.31496062992125984" footer="0.31496062992125984"/>
  <pageSetup scale="98" orientation="portrait" r:id="rId1"/>
  <drawing r:id="rId2"/>
  <legacyDrawingHF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O57"/>
  <sheetViews>
    <sheetView topLeftCell="A31" zoomScale="80" zoomScaleNormal="80" zoomScaleSheetLayoutView="85" workbookViewId="0">
      <selection activeCell="I19" sqref="I19"/>
    </sheetView>
  </sheetViews>
  <sheetFormatPr baseColWidth="10" defaultRowHeight="14.25" x14ac:dyDescent="0.2"/>
  <cols>
    <col min="1" max="1" width="15.5703125" style="69" customWidth="1"/>
    <col min="2" max="7" width="10.7109375" style="69" customWidth="1"/>
    <col min="8" max="16384" width="11.42578125" style="43"/>
  </cols>
  <sheetData>
    <row r="1" spans="1:7" x14ac:dyDescent="0.2">
      <c r="A1" s="1"/>
      <c r="B1" s="1"/>
      <c r="C1" s="1"/>
      <c r="D1" s="1"/>
      <c r="E1" s="1"/>
      <c r="F1" s="1"/>
      <c r="G1" s="1"/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1"/>
      <c r="B3" s="1"/>
      <c r="C3" s="1"/>
      <c r="D3" s="1"/>
      <c r="E3" s="1"/>
      <c r="F3" s="1"/>
      <c r="G3" s="1"/>
    </row>
    <row r="4" spans="1:7" x14ac:dyDescent="0.2">
      <c r="A4" s="44"/>
      <c r="B4" s="44"/>
      <c r="C4" s="44"/>
      <c r="D4" s="44"/>
      <c r="E4" s="44"/>
      <c r="F4" s="44"/>
      <c r="G4" s="44"/>
    </row>
    <row r="5" spans="1:7" x14ac:dyDescent="0.2">
      <c r="A5" s="7"/>
      <c r="B5" s="7"/>
      <c r="C5" s="7"/>
      <c r="D5" s="7"/>
      <c r="E5" s="7"/>
      <c r="F5" s="7"/>
      <c r="G5" s="7"/>
    </row>
    <row r="6" spans="1:7" ht="17.25" customHeight="1" x14ac:dyDescent="0.2">
      <c r="A6" s="45" t="s">
        <v>51</v>
      </c>
      <c r="B6" s="46"/>
      <c r="C6" s="46"/>
      <c r="D6" s="46"/>
      <c r="E6" s="46"/>
      <c r="F6" s="46"/>
      <c r="G6" s="46"/>
    </row>
    <row r="7" spans="1:7" ht="17.25" customHeight="1" x14ac:dyDescent="0.2">
      <c r="A7" s="45"/>
      <c r="B7" s="46"/>
      <c r="C7" s="46"/>
      <c r="D7" s="46"/>
      <c r="E7" s="46"/>
      <c r="F7" s="46"/>
      <c r="G7" s="46"/>
    </row>
    <row r="8" spans="1:7" ht="17.25" customHeight="1" x14ac:dyDescent="0.2">
      <c r="A8" s="43"/>
      <c r="B8" s="43"/>
      <c r="C8" s="43"/>
      <c r="D8" s="43"/>
      <c r="E8" s="46"/>
      <c r="F8" s="46"/>
      <c r="G8" s="46"/>
    </row>
    <row r="9" spans="1:7" ht="17.25" customHeight="1" x14ac:dyDescent="0.2">
      <c r="A9" s="43"/>
      <c r="B9" s="43"/>
      <c r="C9" s="43"/>
      <c r="D9" s="43"/>
      <c r="E9" s="46"/>
      <c r="F9" s="46"/>
      <c r="G9" s="46"/>
    </row>
    <row r="10" spans="1:7" ht="17.25" customHeight="1" x14ac:dyDescent="0.2">
      <c r="A10" s="45"/>
      <c r="B10" s="46"/>
      <c r="C10" s="46"/>
      <c r="D10" s="46"/>
      <c r="E10" s="46"/>
      <c r="F10" s="46"/>
      <c r="G10" s="46"/>
    </row>
    <row r="11" spans="1:7" x14ac:dyDescent="0.2">
      <c r="A11" s="48"/>
      <c r="B11" s="48"/>
      <c r="C11" s="7"/>
      <c r="D11" s="48"/>
      <c r="E11" s="48"/>
      <c r="F11" s="48"/>
      <c r="G11" s="49" t="s">
        <v>52</v>
      </c>
    </row>
    <row r="12" spans="1:7" ht="12.75" customHeight="1" x14ac:dyDescent="0.2">
      <c r="A12" s="50" t="s">
        <v>5</v>
      </c>
      <c r="B12" s="51"/>
      <c r="C12" s="52" t="s">
        <v>53</v>
      </c>
      <c r="D12" s="52"/>
      <c r="E12" s="53"/>
      <c r="F12" s="53"/>
      <c r="G12" s="54"/>
    </row>
    <row r="13" spans="1:7" ht="9.75" customHeight="1" x14ac:dyDescent="0.2">
      <c r="A13" s="55"/>
      <c r="B13" s="55"/>
      <c r="C13" s="55"/>
      <c r="D13" s="55"/>
      <c r="E13" s="55"/>
      <c r="F13" s="55"/>
      <c r="G13" s="55"/>
    </row>
    <row r="14" spans="1:7" ht="21" customHeight="1" x14ac:dyDescent="0.2">
      <c r="A14" s="298" t="s">
        <v>253</v>
      </c>
      <c r="B14" s="56" t="s">
        <v>54</v>
      </c>
      <c r="C14" s="56">
        <f>D51</f>
        <v>16.417537139058375</v>
      </c>
      <c r="D14" s="57"/>
      <c r="E14" s="464" t="s">
        <v>55</v>
      </c>
      <c r="F14" s="466"/>
      <c r="G14" s="58">
        <v>1.1999999999999999E-3</v>
      </c>
    </row>
    <row r="15" spans="1:7" ht="12.75" customHeight="1" x14ac:dyDescent="0.2">
      <c r="A15" s="310"/>
      <c r="B15" s="56" t="s">
        <v>56</v>
      </c>
      <c r="C15" s="56">
        <f>G51</f>
        <v>4.8641399162595951</v>
      </c>
      <c r="D15" s="57"/>
      <c r="E15" s="59"/>
      <c r="F15" s="47"/>
      <c r="G15" s="49"/>
    </row>
    <row r="16" spans="1:7" ht="10.5" customHeight="1" x14ac:dyDescent="0.2">
      <c r="A16" s="55"/>
      <c r="B16" s="55"/>
      <c r="C16" s="55"/>
      <c r="D16" s="55"/>
      <c r="E16" s="55"/>
      <c r="F16" s="55"/>
      <c r="G16" s="55"/>
    </row>
    <row r="17" spans="1:15" ht="10.5" customHeight="1" x14ac:dyDescent="0.2">
      <c r="A17" s="469" t="s">
        <v>11</v>
      </c>
      <c r="B17" s="60" t="s">
        <v>249</v>
      </c>
      <c r="C17" s="61"/>
      <c r="D17" s="62"/>
      <c r="E17" s="60" t="s">
        <v>250</v>
      </c>
      <c r="F17" s="61"/>
      <c r="G17" s="62"/>
      <c r="H17" s="60" t="s">
        <v>283</v>
      </c>
      <c r="I17" s="61"/>
      <c r="J17" s="62"/>
    </row>
    <row r="18" spans="1:15" ht="33.75" customHeight="1" x14ac:dyDescent="0.2">
      <c r="A18" s="470"/>
      <c r="B18" s="63" t="s">
        <v>251</v>
      </c>
      <c r="C18" s="64" t="s">
        <v>58</v>
      </c>
      <c r="D18" s="64" t="s">
        <v>59</v>
      </c>
      <c r="E18" s="63" t="s">
        <v>252</v>
      </c>
      <c r="F18" s="64" t="s">
        <v>187</v>
      </c>
      <c r="G18" s="64" t="s">
        <v>57</v>
      </c>
      <c r="H18" s="63" t="s">
        <v>284</v>
      </c>
      <c r="I18" s="64" t="s">
        <v>285</v>
      </c>
      <c r="J18" s="64" t="s">
        <v>303</v>
      </c>
      <c r="N18" s="43" t="s">
        <v>286</v>
      </c>
      <c r="O18" s="43" t="s">
        <v>287</v>
      </c>
    </row>
    <row r="19" spans="1:15" ht="12.75" customHeight="1" x14ac:dyDescent="0.2">
      <c r="A19" s="25" t="s">
        <v>14</v>
      </c>
      <c r="B19" s="65">
        <v>4876</v>
      </c>
      <c r="C19" s="65">
        <v>808</v>
      </c>
      <c r="D19" s="66">
        <f t="shared" ref="D19:D51" si="0">IF(B19=0,0,(C19/B19*100))</f>
        <v>16.570959803117312</v>
      </c>
      <c r="E19" s="65">
        <v>4575</v>
      </c>
      <c r="F19" s="65">
        <v>344</v>
      </c>
      <c r="G19" s="66">
        <f t="shared" ref="G19:G51" si="1">IF(E19=0,0,(F19/E19*100))</f>
        <v>7.5191256830601096</v>
      </c>
      <c r="H19" s="65">
        <v>4724</v>
      </c>
      <c r="I19" s="65">
        <v>949</v>
      </c>
      <c r="J19" s="66">
        <f>IF(H19=0,0,(I19/H19*100))</f>
        <v>20.088907705334464</v>
      </c>
      <c r="K19" s="209"/>
      <c r="L19" s="43" t="str">
        <f>IF(A19=M19,"OK","OJO")</f>
        <v>OK</v>
      </c>
      <c r="M19" s="43" t="s">
        <v>14</v>
      </c>
      <c r="N19" s="43">
        <v>4724</v>
      </c>
      <c r="O19" s="43">
        <v>949</v>
      </c>
    </row>
    <row r="20" spans="1:15" ht="12.75" customHeight="1" x14ac:dyDescent="0.2">
      <c r="A20" s="25" t="s">
        <v>15</v>
      </c>
      <c r="B20" s="65">
        <v>8368</v>
      </c>
      <c r="C20" s="65">
        <v>1279</v>
      </c>
      <c r="D20" s="66">
        <f t="shared" si="0"/>
        <v>15.284416826003824</v>
      </c>
      <c r="E20" s="65">
        <v>7556</v>
      </c>
      <c r="F20" s="65">
        <v>379</v>
      </c>
      <c r="G20" s="66">
        <f t="shared" si="1"/>
        <v>5.015881418740074</v>
      </c>
      <c r="H20" s="65">
        <v>7923</v>
      </c>
      <c r="I20" s="65">
        <v>1515</v>
      </c>
      <c r="J20" s="66">
        <f t="shared" ref="J20:J51" si="2">IF(H20=0,0,(I20/H20*100))</f>
        <v>19.121544869367664</v>
      </c>
      <c r="L20" s="43" t="str">
        <f t="shared" ref="L20:L50" si="3">IF(A20=M20,"OK","OJO")</f>
        <v>OK</v>
      </c>
      <c r="M20" s="43" t="s">
        <v>15</v>
      </c>
      <c r="N20" s="43">
        <v>7923</v>
      </c>
      <c r="O20" s="43">
        <v>1515</v>
      </c>
    </row>
    <row r="21" spans="1:15" ht="12.75" customHeight="1" x14ac:dyDescent="0.2">
      <c r="A21" s="25" t="s">
        <v>16</v>
      </c>
      <c r="B21" s="65">
        <v>1902</v>
      </c>
      <c r="C21" s="65">
        <v>436</v>
      </c>
      <c r="D21" s="66">
        <f t="shared" si="0"/>
        <v>22.923238696109358</v>
      </c>
      <c r="E21" s="65">
        <v>1705</v>
      </c>
      <c r="F21" s="65">
        <v>124</v>
      </c>
      <c r="G21" s="66">
        <f t="shared" si="1"/>
        <v>7.2727272727272725</v>
      </c>
      <c r="H21" s="65">
        <v>2058</v>
      </c>
      <c r="I21" s="65">
        <v>452</v>
      </c>
      <c r="J21" s="66">
        <f t="shared" si="2"/>
        <v>21.963070942662778</v>
      </c>
      <c r="L21" s="43" t="str">
        <f t="shared" si="3"/>
        <v>OK</v>
      </c>
      <c r="M21" s="43" t="s">
        <v>16</v>
      </c>
      <c r="N21" s="43">
        <v>2058</v>
      </c>
      <c r="O21" s="43">
        <v>452</v>
      </c>
    </row>
    <row r="22" spans="1:15" ht="12.75" customHeight="1" x14ac:dyDescent="0.2">
      <c r="A22" s="25" t="s">
        <v>17</v>
      </c>
      <c r="B22" s="65">
        <v>1863</v>
      </c>
      <c r="C22" s="65">
        <v>417</v>
      </c>
      <c r="D22" s="66">
        <f t="shared" si="0"/>
        <v>22.383252818035427</v>
      </c>
      <c r="E22" s="65">
        <v>1671</v>
      </c>
      <c r="F22" s="65">
        <v>147</v>
      </c>
      <c r="G22" s="66">
        <f t="shared" si="1"/>
        <v>8.7971274685816869</v>
      </c>
      <c r="H22" s="65">
        <v>1930</v>
      </c>
      <c r="I22" s="65">
        <v>486</v>
      </c>
      <c r="J22" s="66">
        <f t="shared" si="2"/>
        <v>25.181347150259064</v>
      </c>
      <c r="L22" s="43" t="str">
        <f t="shared" si="3"/>
        <v>OK</v>
      </c>
      <c r="M22" s="43" t="s">
        <v>17</v>
      </c>
      <c r="N22" s="43">
        <v>1930</v>
      </c>
      <c r="O22" s="43">
        <v>486</v>
      </c>
    </row>
    <row r="23" spans="1:15" ht="12.75" customHeight="1" x14ac:dyDescent="0.2">
      <c r="A23" s="25" t="s">
        <v>18</v>
      </c>
      <c r="B23" s="65">
        <v>7730</v>
      </c>
      <c r="C23" s="65">
        <v>866</v>
      </c>
      <c r="D23" s="66">
        <f t="shared" si="0"/>
        <v>11.203104786545925</v>
      </c>
      <c r="E23" s="65">
        <v>7186</v>
      </c>
      <c r="F23" s="65">
        <v>346</v>
      </c>
      <c r="G23" s="66">
        <f t="shared" si="1"/>
        <v>4.814917895908712</v>
      </c>
      <c r="H23" s="65">
        <v>7916</v>
      </c>
      <c r="I23" s="65">
        <v>1229</v>
      </c>
      <c r="J23" s="66">
        <f t="shared" si="2"/>
        <v>15.525517938352703</v>
      </c>
      <c r="L23" s="43" t="str">
        <f t="shared" si="3"/>
        <v>OK</v>
      </c>
      <c r="M23" s="43" t="s">
        <v>18</v>
      </c>
      <c r="N23" s="43">
        <v>7916</v>
      </c>
      <c r="O23" s="43">
        <v>1229</v>
      </c>
    </row>
    <row r="24" spans="1:15" ht="12.75" customHeight="1" x14ac:dyDescent="0.2">
      <c r="A24" s="25" t="s">
        <v>19</v>
      </c>
      <c r="B24" s="65">
        <v>9183</v>
      </c>
      <c r="C24" s="65">
        <v>1595</v>
      </c>
      <c r="D24" s="66">
        <f t="shared" si="0"/>
        <v>17.369051508221713</v>
      </c>
      <c r="E24" s="65">
        <v>8240</v>
      </c>
      <c r="F24" s="65">
        <v>498</v>
      </c>
      <c r="G24" s="66">
        <f t="shared" si="1"/>
        <v>6.0436893203883493</v>
      </c>
      <c r="H24" s="65">
        <v>9072</v>
      </c>
      <c r="I24" s="65">
        <v>1805</v>
      </c>
      <c r="J24" s="66">
        <f t="shared" si="2"/>
        <v>19.896384479717813</v>
      </c>
      <c r="L24" s="43" t="str">
        <f t="shared" si="3"/>
        <v>OK</v>
      </c>
      <c r="M24" s="43" t="s">
        <v>19</v>
      </c>
      <c r="N24" s="43">
        <v>9072</v>
      </c>
      <c r="O24" s="43">
        <v>1805</v>
      </c>
    </row>
    <row r="25" spans="1:15" ht="12.75" customHeight="1" x14ac:dyDescent="0.2">
      <c r="A25" s="25" t="s">
        <v>20</v>
      </c>
      <c r="B25" s="65">
        <v>8067</v>
      </c>
      <c r="C25" s="65">
        <v>1404</v>
      </c>
      <c r="D25" s="66">
        <f t="shared" si="0"/>
        <v>17.404239494235778</v>
      </c>
      <c r="E25" s="65">
        <v>7266</v>
      </c>
      <c r="F25" s="65">
        <v>495</v>
      </c>
      <c r="G25" s="66">
        <f t="shared" si="1"/>
        <v>6.8125516102394714</v>
      </c>
      <c r="H25" s="65">
        <v>7891</v>
      </c>
      <c r="I25" s="65">
        <v>1469</v>
      </c>
      <c r="J25" s="66">
        <f t="shared" si="2"/>
        <v>18.616144975288304</v>
      </c>
      <c r="L25" s="43" t="str">
        <f t="shared" si="3"/>
        <v>OJO</v>
      </c>
      <c r="M25" s="43" t="s">
        <v>221</v>
      </c>
      <c r="N25" s="43">
        <v>7891</v>
      </c>
      <c r="O25" s="43">
        <v>1469</v>
      </c>
    </row>
    <row r="26" spans="1:15" ht="12.75" customHeight="1" x14ac:dyDescent="0.2">
      <c r="A26" s="25" t="s">
        <v>21</v>
      </c>
      <c r="B26" s="65">
        <v>1864</v>
      </c>
      <c r="C26" s="65">
        <v>180</v>
      </c>
      <c r="D26" s="66">
        <f t="shared" si="0"/>
        <v>9.6566523605150216</v>
      </c>
      <c r="E26" s="65">
        <v>1531</v>
      </c>
      <c r="F26" s="65">
        <v>123</v>
      </c>
      <c r="G26" s="66">
        <f t="shared" si="1"/>
        <v>8.0339647289353362</v>
      </c>
      <c r="H26" s="65">
        <v>1883</v>
      </c>
      <c r="I26" s="65">
        <v>357</v>
      </c>
      <c r="J26" s="66">
        <f t="shared" si="2"/>
        <v>18.959107806691449</v>
      </c>
      <c r="L26" s="43" t="str">
        <f t="shared" si="3"/>
        <v>OK</v>
      </c>
      <c r="M26" s="43" t="s">
        <v>21</v>
      </c>
      <c r="N26" s="43">
        <v>1883</v>
      </c>
      <c r="O26" s="43">
        <v>357</v>
      </c>
    </row>
    <row r="27" spans="1:15" ht="12.75" customHeight="1" x14ac:dyDescent="0.2">
      <c r="A27" s="25" t="s">
        <v>22</v>
      </c>
      <c r="B27" s="65">
        <v>43638</v>
      </c>
      <c r="C27" s="65">
        <v>6876</v>
      </c>
      <c r="D27" s="66">
        <f t="shared" si="0"/>
        <v>15.756909115908154</v>
      </c>
      <c r="E27" s="65">
        <v>38777</v>
      </c>
      <c r="F27" s="65">
        <v>949</v>
      </c>
      <c r="G27" s="66">
        <f t="shared" si="1"/>
        <v>2.447327023751193</v>
      </c>
      <c r="H27" s="65">
        <v>42808</v>
      </c>
      <c r="I27" s="65">
        <v>3930</v>
      </c>
      <c r="J27" s="66">
        <f t="shared" si="2"/>
        <v>9.1805270042982627</v>
      </c>
      <c r="L27" s="43" t="str">
        <f t="shared" si="3"/>
        <v>OK</v>
      </c>
      <c r="M27" s="43" t="s">
        <v>22</v>
      </c>
      <c r="N27" s="43">
        <v>42808</v>
      </c>
      <c r="O27" s="43">
        <v>3930</v>
      </c>
    </row>
    <row r="28" spans="1:15" ht="12.75" customHeight="1" x14ac:dyDescent="0.2">
      <c r="A28" s="25" t="s">
        <v>23</v>
      </c>
      <c r="B28" s="65">
        <v>2386</v>
      </c>
      <c r="C28" s="65">
        <v>499</v>
      </c>
      <c r="D28" s="66">
        <f t="shared" si="0"/>
        <v>20.91366303436714</v>
      </c>
      <c r="E28" s="65">
        <v>2124</v>
      </c>
      <c r="F28" s="65">
        <v>225</v>
      </c>
      <c r="G28" s="66">
        <f t="shared" si="1"/>
        <v>10.59322033898305</v>
      </c>
      <c r="H28" s="65">
        <v>2413</v>
      </c>
      <c r="I28" s="65">
        <v>711</v>
      </c>
      <c r="J28" s="66">
        <f t="shared" si="2"/>
        <v>29.465395772896809</v>
      </c>
      <c r="L28" s="43" t="str">
        <f t="shared" si="3"/>
        <v>OK</v>
      </c>
      <c r="M28" s="43" t="s">
        <v>23</v>
      </c>
      <c r="N28" s="43">
        <v>2413</v>
      </c>
      <c r="O28" s="43">
        <v>711</v>
      </c>
    </row>
    <row r="29" spans="1:15" ht="12.75" customHeight="1" x14ac:dyDescent="0.2">
      <c r="A29" s="25" t="s">
        <v>24</v>
      </c>
      <c r="B29" s="65">
        <v>16609</v>
      </c>
      <c r="C29" s="65">
        <v>2604</v>
      </c>
      <c r="D29" s="66">
        <f t="shared" si="0"/>
        <v>15.678246733698597</v>
      </c>
      <c r="E29" s="65">
        <v>15495</v>
      </c>
      <c r="F29" s="65">
        <v>725</v>
      </c>
      <c r="G29" s="66">
        <f t="shared" si="1"/>
        <v>4.678928686673121</v>
      </c>
      <c r="H29" s="65">
        <v>18280</v>
      </c>
      <c r="I29" s="65">
        <v>3092</v>
      </c>
      <c r="J29" s="66">
        <f t="shared" si="2"/>
        <v>16.914660831509849</v>
      </c>
      <c r="L29" s="43" t="str">
        <f t="shared" si="3"/>
        <v>OK</v>
      </c>
      <c r="M29" s="43" t="s">
        <v>24</v>
      </c>
      <c r="N29" s="43">
        <v>18280</v>
      </c>
      <c r="O29" s="43">
        <v>3092</v>
      </c>
    </row>
    <row r="30" spans="1:15" ht="12.75" customHeight="1" x14ac:dyDescent="0.2">
      <c r="A30" s="25" t="s">
        <v>25</v>
      </c>
      <c r="B30" s="65">
        <v>7047</v>
      </c>
      <c r="C30" s="65">
        <v>1520</v>
      </c>
      <c r="D30" s="66">
        <f t="shared" si="0"/>
        <v>21.569462182489001</v>
      </c>
      <c r="E30" s="65">
        <v>6498</v>
      </c>
      <c r="F30" s="65">
        <v>386</v>
      </c>
      <c r="G30" s="66">
        <f t="shared" si="1"/>
        <v>5.940289319790705</v>
      </c>
      <c r="H30" s="65">
        <v>6996</v>
      </c>
      <c r="I30" s="65">
        <v>1657</v>
      </c>
      <c r="J30" s="66">
        <f t="shared" si="2"/>
        <v>23.68496283590623</v>
      </c>
      <c r="L30" s="43" t="str">
        <f t="shared" si="3"/>
        <v>OK</v>
      </c>
      <c r="M30" s="43" t="s">
        <v>25</v>
      </c>
      <c r="N30" s="43">
        <v>6996</v>
      </c>
      <c r="O30" s="43">
        <v>1657</v>
      </c>
    </row>
    <row r="31" spans="1:15" ht="12.75" customHeight="1" x14ac:dyDescent="0.2">
      <c r="A31" s="25" t="s">
        <v>26</v>
      </c>
      <c r="B31" s="65">
        <v>3690</v>
      </c>
      <c r="C31" s="65">
        <v>614</v>
      </c>
      <c r="D31" s="66">
        <f t="shared" si="0"/>
        <v>16.639566395663959</v>
      </c>
      <c r="E31" s="65">
        <v>3315</v>
      </c>
      <c r="F31" s="65">
        <v>201</v>
      </c>
      <c r="G31" s="66">
        <f t="shared" si="1"/>
        <v>6.0633484162895925</v>
      </c>
      <c r="H31" s="65">
        <v>3924</v>
      </c>
      <c r="I31" s="65">
        <v>874</v>
      </c>
      <c r="J31" s="66">
        <f t="shared" si="2"/>
        <v>22.273190621814475</v>
      </c>
      <c r="L31" s="43" t="str">
        <f t="shared" si="3"/>
        <v>OK</v>
      </c>
      <c r="M31" s="43" t="s">
        <v>26</v>
      </c>
      <c r="N31" s="43">
        <v>3924</v>
      </c>
      <c r="O31" s="43">
        <v>874</v>
      </c>
    </row>
    <row r="32" spans="1:15" ht="12.75" customHeight="1" x14ac:dyDescent="0.2">
      <c r="A32" s="25" t="s">
        <v>27</v>
      </c>
      <c r="B32" s="65">
        <v>15407</v>
      </c>
      <c r="C32" s="65">
        <v>2987</v>
      </c>
      <c r="D32" s="66">
        <f t="shared" si="0"/>
        <v>19.387291490880767</v>
      </c>
      <c r="E32" s="65">
        <v>14141</v>
      </c>
      <c r="F32" s="65">
        <v>638</v>
      </c>
      <c r="G32" s="66">
        <f t="shared" si="1"/>
        <v>4.5117035570327415</v>
      </c>
      <c r="H32" s="65">
        <v>14705</v>
      </c>
      <c r="I32" s="65">
        <v>3720</v>
      </c>
      <c r="J32" s="66">
        <f t="shared" si="2"/>
        <v>25.297517851071067</v>
      </c>
      <c r="L32" s="43" t="str">
        <f t="shared" si="3"/>
        <v>OK</v>
      </c>
      <c r="M32" s="43" t="s">
        <v>27</v>
      </c>
      <c r="N32" s="43">
        <v>14705</v>
      </c>
      <c r="O32" s="43">
        <v>3720</v>
      </c>
    </row>
    <row r="33" spans="1:15" ht="12.75" customHeight="1" x14ac:dyDescent="0.2">
      <c r="A33" s="25" t="s">
        <v>28</v>
      </c>
      <c r="B33" s="65">
        <v>48214</v>
      </c>
      <c r="C33" s="65">
        <v>9326</v>
      </c>
      <c r="D33" s="66">
        <f t="shared" si="0"/>
        <v>19.342929439581862</v>
      </c>
      <c r="E33" s="65">
        <v>42614</v>
      </c>
      <c r="F33" s="65">
        <v>1751</v>
      </c>
      <c r="G33" s="66">
        <f t="shared" si="1"/>
        <v>4.1089782700520958</v>
      </c>
      <c r="H33" s="65">
        <v>47473</v>
      </c>
      <c r="I33" s="65">
        <v>9530</v>
      </c>
      <c r="J33" s="66">
        <f t="shared" si="2"/>
        <v>20.074568702209678</v>
      </c>
      <c r="L33" s="43" t="str">
        <f t="shared" si="3"/>
        <v>OK</v>
      </c>
      <c r="M33" s="43" t="s">
        <v>28</v>
      </c>
      <c r="N33" s="43">
        <v>47473</v>
      </c>
      <c r="O33" s="43">
        <v>9530</v>
      </c>
    </row>
    <row r="34" spans="1:15" ht="12.75" customHeight="1" x14ac:dyDescent="0.2">
      <c r="A34" s="25" t="s">
        <v>29</v>
      </c>
      <c r="B34" s="65">
        <v>12281</v>
      </c>
      <c r="C34" s="65">
        <v>2214</v>
      </c>
      <c r="D34" s="66">
        <f t="shared" si="0"/>
        <v>18.027847895122548</v>
      </c>
      <c r="E34" s="65">
        <v>10726</v>
      </c>
      <c r="F34" s="65">
        <v>461</v>
      </c>
      <c r="G34" s="66">
        <f t="shared" si="1"/>
        <v>4.2979675554726828</v>
      </c>
      <c r="H34" s="65">
        <v>11807</v>
      </c>
      <c r="I34" s="65">
        <v>2065</v>
      </c>
      <c r="J34" s="66">
        <f t="shared" si="2"/>
        <v>17.489624798848141</v>
      </c>
      <c r="L34" s="43" t="str">
        <f t="shared" si="3"/>
        <v>OJO</v>
      </c>
      <c r="M34" s="43" t="s">
        <v>222</v>
      </c>
      <c r="N34" s="43">
        <v>11807</v>
      </c>
      <c r="O34" s="43">
        <v>2065</v>
      </c>
    </row>
    <row r="35" spans="1:15" ht="12.75" customHeight="1" x14ac:dyDescent="0.2">
      <c r="A35" s="25" t="s">
        <v>30</v>
      </c>
      <c r="B35" s="65">
        <v>5011</v>
      </c>
      <c r="C35" s="65">
        <v>988</v>
      </c>
      <c r="D35" s="66">
        <f t="shared" si="0"/>
        <v>19.716623428457396</v>
      </c>
      <c r="E35" s="65">
        <v>4573</v>
      </c>
      <c r="F35" s="65">
        <v>387</v>
      </c>
      <c r="G35" s="66">
        <f t="shared" si="1"/>
        <v>8.4627159413951443</v>
      </c>
      <c r="H35" s="65">
        <v>4693</v>
      </c>
      <c r="I35" s="65">
        <v>1239</v>
      </c>
      <c r="J35" s="66">
        <f t="shared" si="2"/>
        <v>26.401022799914763</v>
      </c>
      <c r="L35" s="43" t="str">
        <f t="shared" si="3"/>
        <v>OK</v>
      </c>
      <c r="M35" s="43" t="s">
        <v>30</v>
      </c>
      <c r="N35" s="43">
        <v>4693</v>
      </c>
      <c r="O35" s="43">
        <v>1239</v>
      </c>
    </row>
    <row r="36" spans="1:15" ht="12.75" customHeight="1" x14ac:dyDescent="0.2">
      <c r="A36" s="25" t="s">
        <v>31</v>
      </c>
      <c r="B36" s="65">
        <v>3043</v>
      </c>
      <c r="C36" s="65">
        <v>476</v>
      </c>
      <c r="D36" s="66">
        <f t="shared" si="0"/>
        <v>15.64245810055866</v>
      </c>
      <c r="E36" s="65">
        <v>2830</v>
      </c>
      <c r="F36" s="65">
        <v>185</v>
      </c>
      <c r="G36" s="66">
        <f t="shared" si="1"/>
        <v>6.5371024734982335</v>
      </c>
      <c r="H36" s="65">
        <v>3037</v>
      </c>
      <c r="I36" s="65">
        <v>604</v>
      </c>
      <c r="J36" s="66">
        <f t="shared" si="2"/>
        <v>19.88804741521238</v>
      </c>
      <c r="L36" s="43" t="str">
        <f t="shared" si="3"/>
        <v>OK</v>
      </c>
      <c r="M36" s="43" t="s">
        <v>31</v>
      </c>
      <c r="N36" s="43">
        <v>3037</v>
      </c>
      <c r="O36" s="43">
        <v>604</v>
      </c>
    </row>
    <row r="37" spans="1:15" ht="12.75" customHeight="1" x14ac:dyDescent="0.2">
      <c r="A37" s="25" t="s">
        <v>32</v>
      </c>
      <c r="B37" s="65">
        <v>16396</v>
      </c>
      <c r="C37" s="65">
        <v>1509</v>
      </c>
      <c r="D37" s="66">
        <f t="shared" si="0"/>
        <v>9.2034642595755063</v>
      </c>
      <c r="E37" s="65">
        <v>14596</v>
      </c>
      <c r="F37" s="65">
        <v>596</v>
      </c>
      <c r="G37" s="66">
        <f t="shared" si="1"/>
        <v>4.0833104960263089</v>
      </c>
      <c r="H37" s="65">
        <v>17191</v>
      </c>
      <c r="I37" s="65">
        <v>1779</v>
      </c>
      <c r="J37" s="66">
        <f t="shared" si="2"/>
        <v>10.348438136234076</v>
      </c>
      <c r="L37" s="43" t="str">
        <f t="shared" si="3"/>
        <v>OK</v>
      </c>
      <c r="M37" s="43" t="s">
        <v>32</v>
      </c>
      <c r="N37" s="43">
        <v>17191</v>
      </c>
      <c r="O37" s="43">
        <v>1779</v>
      </c>
    </row>
    <row r="38" spans="1:15" ht="12.75" customHeight="1" x14ac:dyDescent="0.2">
      <c r="A38" s="25" t="s">
        <v>33</v>
      </c>
      <c r="B38" s="65">
        <v>6750</v>
      </c>
      <c r="C38" s="65">
        <v>760</v>
      </c>
      <c r="D38" s="66">
        <f t="shared" si="0"/>
        <v>11.25925925925926</v>
      </c>
      <c r="E38" s="65">
        <v>6073</v>
      </c>
      <c r="F38" s="65">
        <v>296</v>
      </c>
      <c r="G38" s="66">
        <f t="shared" si="1"/>
        <v>4.8740326033261976</v>
      </c>
      <c r="H38" s="65">
        <v>6603</v>
      </c>
      <c r="I38" s="65">
        <v>1234</v>
      </c>
      <c r="J38" s="66">
        <f t="shared" si="2"/>
        <v>18.68847493563532</v>
      </c>
      <c r="L38" s="43" t="str">
        <f t="shared" si="3"/>
        <v>OK</v>
      </c>
      <c r="M38" s="43" t="s">
        <v>33</v>
      </c>
      <c r="N38" s="43">
        <v>6603</v>
      </c>
      <c r="O38" s="43">
        <v>1234</v>
      </c>
    </row>
    <row r="39" spans="1:15" ht="12.75" customHeight="1" x14ac:dyDescent="0.2">
      <c r="A39" s="25" t="s">
        <v>34</v>
      </c>
      <c r="B39" s="65">
        <v>7538</v>
      </c>
      <c r="C39" s="65">
        <v>1536</v>
      </c>
      <c r="D39" s="66">
        <f t="shared" si="0"/>
        <v>20.376757760679226</v>
      </c>
      <c r="E39" s="65">
        <v>6986</v>
      </c>
      <c r="F39" s="65">
        <v>338</v>
      </c>
      <c r="G39" s="66">
        <f t="shared" si="1"/>
        <v>4.8382479244202692</v>
      </c>
      <c r="H39" s="65">
        <v>7277</v>
      </c>
      <c r="I39" s="65">
        <v>1715</v>
      </c>
      <c r="J39" s="66">
        <f t="shared" si="2"/>
        <v>23.567404150061837</v>
      </c>
      <c r="L39" s="43" t="str">
        <f t="shared" si="3"/>
        <v>OK</v>
      </c>
      <c r="M39" s="43" t="s">
        <v>34</v>
      </c>
      <c r="N39" s="43">
        <v>7277</v>
      </c>
      <c r="O39" s="43">
        <v>1715</v>
      </c>
    </row>
    <row r="40" spans="1:15" ht="12.75" customHeight="1" x14ac:dyDescent="0.2">
      <c r="A40" s="25" t="s">
        <v>35</v>
      </c>
      <c r="B40" s="65">
        <v>3014</v>
      </c>
      <c r="C40" s="65">
        <v>527</v>
      </c>
      <c r="D40" s="66">
        <f t="shared" si="0"/>
        <v>17.485069674850699</v>
      </c>
      <c r="E40" s="65">
        <v>2853</v>
      </c>
      <c r="F40" s="65">
        <v>206</v>
      </c>
      <c r="G40" s="66">
        <f t="shared" si="1"/>
        <v>7.2204696810375042</v>
      </c>
      <c r="H40" s="65">
        <v>3224</v>
      </c>
      <c r="I40" s="65">
        <v>632</v>
      </c>
      <c r="J40" s="66">
        <f t="shared" si="2"/>
        <v>19.602977667493796</v>
      </c>
      <c r="L40" s="43" t="str">
        <f t="shared" si="3"/>
        <v>OJO</v>
      </c>
      <c r="M40" s="43" t="s">
        <v>223</v>
      </c>
      <c r="N40" s="43">
        <v>3224</v>
      </c>
      <c r="O40" s="43">
        <v>632</v>
      </c>
    </row>
    <row r="41" spans="1:15" ht="12.75" customHeight="1" x14ac:dyDescent="0.2">
      <c r="A41" s="25" t="s">
        <v>36</v>
      </c>
      <c r="B41" s="65">
        <v>8662</v>
      </c>
      <c r="C41" s="65">
        <v>882</v>
      </c>
      <c r="D41" s="66">
        <f t="shared" si="0"/>
        <v>10.182405910875087</v>
      </c>
      <c r="E41" s="65">
        <v>8228</v>
      </c>
      <c r="F41" s="65">
        <v>339</v>
      </c>
      <c r="G41" s="66">
        <f t="shared" si="1"/>
        <v>4.1200777831793882</v>
      </c>
      <c r="H41" s="65">
        <v>8835</v>
      </c>
      <c r="I41" s="65">
        <v>1495</v>
      </c>
      <c r="J41" s="66">
        <f t="shared" si="2"/>
        <v>16.921335597057158</v>
      </c>
      <c r="L41" s="43" t="str">
        <f t="shared" si="3"/>
        <v>OK</v>
      </c>
      <c r="M41" s="43" t="s">
        <v>36</v>
      </c>
      <c r="N41" s="43">
        <v>8835</v>
      </c>
      <c r="O41" s="43">
        <v>1495</v>
      </c>
    </row>
    <row r="42" spans="1:15" ht="12.75" customHeight="1" x14ac:dyDescent="0.2">
      <c r="A42" s="25" t="s">
        <v>37</v>
      </c>
      <c r="B42" s="65">
        <v>5471</v>
      </c>
      <c r="C42" s="65">
        <v>760</v>
      </c>
      <c r="D42" s="66">
        <f t="shared" si="0"/>
        <v>13.891427526960337</v>
      </c>
      <c r="E42" s="65">
        <v>4814</v>
      </c>
      <c r="F42" s="65">
        <v>263</v>
      </c>
      <c r="G42" s="66">
        <f t="shared" si="1"/>
        <v>5.4632322393020356</v>
      </c>
      <c r="H42" s="65">
        <v>5373</v>
      </c>
      <c r="I42" s="65">
        <v>862</v>
      </c>
      <c r="J42" s="66">
        <f t="shared" si="2"/>
        <v>16.04317885724921</v>
      </c>
      <c r="L42" s="43" t="str">
        <f t="shared" si="3"/>
        <v>OK</v>
      </c>
      <c r="M42" s="43" t="s">
        <v>37</v>
      </c>
      <c r="N42" s="43">
        <v>5373</v>
      </c>
      <c r="O42" s="43">
        <v>862</v>
      </c>
    </row>
    <row r="43" spans="1:15" ht="12.75" customHeight="1" x14ac:dyDescent="0.2">
      <c r="A43" s="25" t="s">
        <v>38</v>
      </c>
      <c r="B43" s="65">
        <v>9564</v>
      </c>
      <c r="C43" s="65">
        <v>1849</v>
      </c>
      <c r="D43" s="66">
        <f t="shared" si="0"/>
        <v>19.332915098285238</v>
      </c>
      <c r="E43" s="65">
        <v>8907</v>
      </c>
      <c r="F43" s="65">
        <v>567</v>
      </c>
      <c r="G43" s="66">
        <f t="shared" si="1"/>
        <v>6.3657797238127314</v>
      </c>
      <c r="H43" s="65">
        <v>9306</v>
      </c>
      <c r="I43" s="65">
        <v>2323</v>
      </c>
      <c r="J43" s="66">
        <f t="shared" si="2"/>
        <v>24.96238985600688</v>
      </c>
      <c r="L43" s="43" t="str">
        <f t="shared" si="3"/>
        <v>OK</v>
      </c>
      <c r="M43" s="43" t="s">
        <v>38</v>
      </c>
      <c r="N43" s="43">
        <v>9306</v>
      </c>
      <c r="O43" s="43">
        <v>2323</v>
      </c>
    </row>
    <row r="44" spans="1:15" ht="12.75" customHeight="1" x14ac:dyDescent="0.2">
      <c r="A44" s="25" t="s">
        <v>39</v>
      </c>
      <c r="B44" s="65">
        <v>12561</v>
      </c>
      <c r="C44" s="65">
        <v>1775</v>
      </c>
      <c r="D44" s="66">
        <f t="shared" si="0"/>
        <v>14.131040522251412</v>
      </c>
      <c r="E44" s="65">
        <v>11757</v>
      </c>
      <c r="F44" s="65">
        <v>661</v>
      </c>
      <c r="G44" s="66">
        <f t="shared" si="1"/>
        <v>5.6221825295568602</v>
      </c>
      <c r="H44" s="65">
        <v>12900</v>
      </c>
      <c r="I44" s="65">
        <v>2362</v>
      </c>
      <c r="J44" s="66">
        <f t="shared" si="2"/>
        <v>18.310077519379846</v>
      </c>
      <c r="L44" s="43" t="str">
        <f t="shared" si="3"/>
        <v>OK</v>
      </c>
      <c r="M44" s="43" t="s">
        <v>39</v>
      </c>
      <c r="N44" s="43">
        <v>12900</v>
      </c>
      <c r="O44" s="43">
        <v>2362</v>
      </c>
    </row>
    <row r="45" spans="1:15" ht="12.75" customHeight="1" x14ac:dyDescent="0.2">
      <c r="A45" s="25" t="s">
        <v>40</v>
      </c>
      <c r="B45" s="65">
        <v>5305</v>
      </c>
      <c r="C45" s="65">
        <v>742</v>
      </c>
      <c r="D45" s="66">
        <f t="shared" si="0"/>
        <v>13.986804901036759</v>
      </c>
      <c r="E45" s="65">
        <v>4752</v>
      </c>
      <c r="F45" s="65">
        <v>341</v>
      </c>
      <c r="G45" s="66">
        <f t="shared" si="1"/>
        <v>7.1759259259259256</v>
      </c>
      <c r="H45" s="65">
        <v>5452</v>
      </c>
      <c r="I45" s="65">
        <v>970</v>
      </c>
      <c r="J45" s="66">
        <f t="shared" si="2"/>
        <v>17.791636096845195</v>
      </c>
      <c r="L45" s="43" t="str">
        <f t="shared" si="3"/>
        <v>OK</v>
      </c>
      <c r="M45" s="43" t="s">
        <v>40</v>
      </c>
      <c r="N45" s="43">
        <v>5452</v>
      </c>
      <c r="O45" s="43">
        <v>970</v>
      </c>
    </row>
    <row r="46" spans="1:15" ht="12.75" customHeight="1" x14ac:dyDescent="0.2">
      <c r="A46" s="25" t="s">
        <v>41</v>
      </c>
      <c r="B46" s="65">
        <v>8923</v>
      </c>
      <c r="C46" s="65">
        <v>1056</v>
      </c>
      <c r="D46" s="66">
        <f t="shared" si="0"/>
        <v>11.834584780903283</v>
      </c>
      <c r="E46" s="65">
        <v>8141</v>
      </c>
      <c r="F46" s="65">
        <v>420</v>
      </c>
      <c r="G46" s="66">
        <f t="shared" si="1"/>
        <v>5.1590713671539126</v>
      </c>
      <c r="H46" s="65">
        <v>9144</v>
      </c>
      <c r="I46" s="65">
        <v>1377</v>
      </c>
      <c r="J46" s="66">
        <f t="shared" si="2"/>
        <v>15.059055118110237</v>
      </c>
      <c r="L46" s="43" t="str">
        <f t="shared" si="3"/>
        <v>OK</v>
      </c>
      <c r="M46" s="43" t="s">
        <v>41</v>
      </c>
      <c r="N46" s="43">
        <v>9144</v>
      </c>
      <c r="O46" s="43">
        <v>1377</v>
      </c>
    </row>
    <row r="47" spans="1:15" ht="12.75" customHeight="1" x14ac:dyDescent="0.2">
      <c r="A47" s="25" t="s">
        <v>42</v>
      </c>
      <c r="B47" s="65">
        <v>3109</v>
      </c>
      <c r="C47" s="65">
        <v>748</v>
      </c>
      <c r="D47" s="66">
        <f t="shared" si="0"/>
        <v>24.059183017047282</v>
      </c>
      <c r="E47" s="65">
        <v>2846</v>
      </c>
      <c r="F47" s="65">
        <v>193</v>
      </c>
      <c r="G47" s="66">
        <f t="shared" si="1"/>
        <v>6.7814476458186927</v>
      </c>
      <c r="H47" s="65">
        <v>3098</v>
      </c>
      <c r="I47" s="65">
        <v>702</v>
      </c>
      <c r="J47" s="66">
        <f t="shared" si="2"/>
        <v>22.659780503550678</v>
      </c>
      <c r="L47" s="43" t="str">
        <f t="shared" si="3"/>
        <v>OK</v>
      </c>
      <c r="M47" s="43" t="s">
        <v>42</v>
      </c>
      <c r="N47" s="43">
        <v>3098</v>
      </c>
      <c r="O47" s="43">
        <v>702</v>
      </c>
    </row>
    <row r="48" spans="1:15" ht="12.75" customHeight="1" x14ac:dyDescent="0.2">
      <c r="A48" s="25" t="s">
        <v>43</v>
      </c>
      <c r="B48" s="65">
        <v>9255</v>
      </c>
      <c r="C48" s="65">
        <v>1290</v>
      </c>
      <c r="D48" s="66">
        <f t="shared" si="0"/>
        <v>13.938411669367909</v>
      </c>
      <c r="E48" s="65">
        <v>8530</v>
      </c>
      <c r="F48" s="65">
        <v>342</v>
      </c>
      <c r="G48" s="66">
        <f t="shared" si="1"/>
        <v>4.0093786635404456</v>
      </c>
      <c r="H48" s="65">
        <v>9096</v>
      </c>
      <c r="I48" s="65">
        <v>1693</v>
      </c>
      <c r="J48" s="66">
        <f t="shared" si="2"/>
        <v>18.612576956904135</v>
      </c>
      <c r="L48" s="43" t="str">
        <f t="shared" si="3"/>
        <v>OJO</v>
      </c>
      <c r="M48" s="43" t="s">
        <v>224</v>
      </c>
      <c r="N48" s="43">
        <v>9096</v>
      </c>
      <c r="O48" s="43">
        <v>1693</v>
      </c>
    </row>
    <row r="49" spans="1:15" ht="12.75" customHeight="1" x14ac:dyDescent="0.2">
      <c r="A49" s="25" t="s">
        <v>44</v>
      </c>
      <c r="B49" s="65">
        <v>4409</v>
      </c>
      <c r="C49" s="65">
        <v>994</v>
      </c>
      <c r="D49" s="66">
        <f t="shared" si="0"/>
        <v>22.544794738035836</v>
      </c>
      <c r="E49" s="65">
        <v>4447</v>
      </c>
      <c r="F49" s="65">
        <v>302</v>
      </c>
      <c r="G49" s="66">
        <f t="shared" si="1"/>
        <v>6.7910951203058252</v>
      </c>
      <c r="H49" s="65">
        <v>4673</v>
      </c>
      <c r="I49" s="65">
        <v>1008</v>
      </c>
      <c r="J49" s="66">
        <f t="shared" si="2"/>
        <v>21.570725444040232</v>
      </c>
      <c r="L49" s="43" t="str">
        <f t="shared" si="3"/>
        <v>OK</v>
      </c>
      <c r="M49" s="43" t="s">
        <v>44</v>
      </c>
      <c r="N49" s="43">
        <v>4673</v>
      </c>
      <c r="O49" s="43">
        <v>1008</v>
      </c>
    </row>
    <row r="50" spans="1:15" ht="12.75" customHeight="1" x14ac:dyDescent="0.2">
      <c r="A50" s="25" t="s">
        <v>45</v>
      </c>
      <c r="B50" s="65">
        <v>1722</v>
      </c>
      <c r="C50" s="65">
        <v>369</v>
      </c>
      <c r="D50" s="66">
        <f t="shared" si="0"/>
        <v>21.428571428571427</v>
      </c>
      <c r="E50" s="65">
        <v>1383</v>
      </c>
      <c r="F50" s="65">
        <v>155</v>
      </c>
      <c r="G50" s="66">
        <f t="shared" si="1"/>
        <v>11.207519884309471</v>
      </c>
      <c r="H50" s="65">
        <v>1759</v>
      </c>
      <c r="I50" s="65">
        <v>544</v>
      </c>
      <c r="J50" s="66">
        <f t="shared" si="2"/>
        <v>30.926662876634452</v>
      </c>
      <c r="L50" s="43" t="str">
        <f t="shared" si="3"/>
        <v>OK</v>
      </c>
      <c r="M50" s="43" t="s">
        <v>45</v>
      </c>
      <c r="N50" s="43">
        <v>1759</v>
      </c>
      <c r="O50" s="43">
        <v>544</v>
      </c>
    </row>
    <row r="51" spans="1:15" x14ac:dyDescent="0.2">
      <c r="A51" s="40" t="s">
        <v>13</v>
      </c>
      <c r="B51" s="41">
        <f>SUM(B19:B50)</f>
        <v>303858</v>
      </c>
      <c r="C51" s="41">
        <f>SUM(C19:C50)</f>
        <v>49886</v>
      </c>
      <c r="D51" s="309">
        <f t="shared" si="0"/>
        <v>16.417537139058375</v>
      </c>
      <c r="E51" s="41">
        <f>SUM(E19:E50)</f>
        <v>275136</v>
      </c>
      <c r="F51" s="41">
        <f>SUM(F19:F50)</f>
        <v>13383</v>
      </c>
      <c r="G51" s="309">
        <f t="shared" si="1"/>
        <v>4.8641399162595951</v>
      </c>
      <c r="H51" s="41">
        <f>SUM(H19:H50)</f>
        <v>303464</v>
      </c>
      <c r="I51" s="41">
        <f>SUM(I19:I50)</f>
        <v>54380</v>
      </c>
      <c r="J51" s="371">
        <f t="shared" si="2"/>
        <v>17.919753249149817</v>
      </c>
    </row>
    <row r="52" spans="1:15" x14ac:dyDescent="0.2">
      <c r="A52" s="518"/>
      <c r="B52" s="518"/>
      <c r="C52" s="518"/>
      <c r="D52" s="518"/>
      <c r="E52" s="518"/>
      <c r="F52" s="518"/>
      <c r="G52" s="518"/>
    </row>
    <row r="53" spans="1:15" x14ac:dyDescent="0.2">
      <c r="A53" s="519"/>
      <c r="B53" s="519"/>
      <c r="C53" s="519"/>
      <c r="D53" s="519"/>
      <c r="E53" s="519"/>
      <c r="F53" s="519"/>
      <c r="G53" s="519"/>
    </row>
    <row r="54" spans="1:15" x14ac:dyDescent="0.2">
      <c r="A54" s="519"/>
      <c r="B54" s="519"/>
      <c r="C54" s="519"/>
      <c r="D54" s="519"/>
      <c r="E54" s="519"/>
      <c r="F54" s="519"/>
      <c r="G54" s="519"/>
    </row>
    <row r="55" spans="1:15" x14ac:dyDescent="0.2">
      <c r="A55" s="519"/>
      <c r="B55" s="519"/>
      <c r="C55" s="519"/>
      <c r="D55" s="519"/>
      <c r="E55" s="519"/>
      <c r="F55" s="519"/>
      <c r="G55" s="519"/>
    </row>
    <row r="56" spans="1:15" x14ac:dyDescent="0.2">
      <c r="A56" s="519"/>
      <c r="B56" s="519"/>
      <c r="C56" s="519"/>
      <c r="D56" s="519"/>
      <c r="E56" s="519"/>
      <c r="F56" s="519"/>
      <c r="G56" s="519"/>
    </row>
    <row r="57" spans="1:15" x14ac:dyDescent="0.2">
      <c r="A57" s="519"/>
      <c r="B57" s="519"/>
      <c r="C57" s="519"/>
      <c r="D57" s="519"/>
      <c r="E57" s="519"/>
      <c r="F57" s="519"/>
      <c r="G57" s="519"/>
    </row>
  </sheetData>
  <sheetProtection selectLockedCells="1"/>
  <sortState ref="M19:O50">
    <sortCondition ref="M19:M50"/>
  </sortState>
  <mergeCells count="3">
    <mergeCell ref="E14:F14"/>
    <mergeCell ref="A17:A18"/>
    <mergeCell ref="A52:G5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zoomScale="90" zoomScaleNormal="90" zoomScaleSheetLayoutView="90" workbookViewId="0">
      <selection activeCell="I25" sqref="I25"/>
    </sheetView>
  </sheetViews>
  <sheetFormatPr baseColWidth="10" defaultRowHeight="15" x14ac:dyDescent="0.25"/>
  <cols>
    <col min="1" max="1" width="20.7109375" customWidth="1"/>
    <col min="2" max="8" width="9.7109375" customWidth="1"/>
    <col min="252" max="252" width="9.140625" customWidth="1"/>
    <col min="253" max="253" width="12.7109375" customWidth="1"/>
    <col min="254" max="259" width="8.140625" customWidth="1"/>
    <col min="260" max="260" width="7.7109375" customWidth="1"/>
    <col min="262" max="262" width="17.140625" customWidth="1"/>
    <col min="508" max="508" width="9.140625" customWidth="1"/>
    <col min="509" max="509" width="12.7109375" customWidth="1"/>
    <col min="510" max="515" width="8.140625" customWidth="1"/>
    <col min="516" max="516" width="7.7109375" customWidth="1"/>
    <col min="518" max="518" width="17.140625" customWidth="1"/>
    <col min="764" max="764" width="9.140625" customWidth="1"/>
    <col min="765" max="765" width="12.7109375" customWidth="1"/>
    <col min="766" max="771" width="8.140625" customWidth="1"/>
    <col min="772" max="772" width="7.7109375" customWidth="1"/>
    <col min="774" max="774" width="17.140625" customWidth="1"/>
    <col min="1020" max="1020" width="9.140625" customWidth="1"/>
    <col min="1021" max="1021" width="12.7109375" customWidth="1"/>
    <col min="1022" max="1027" width="8.140625" customWidth="1"/>
    <col min="1028" max="1028" width="7.7109375" customWidth="1"/>
    <col min="1030" max="1030" width="17.140625" customWidth="1"/>
    <col min="1276" max="1276" width="9.140625" customWidth="1"/>
    <col min="1277" max="1277" width="12.7109375" customWidth="1"/>
    <col min="1278" max="1283" width="8.140625" customWidth="1"/>
    <col min="1284" max="1284" width="7.7109375" customWidth="1"/>
    <col min="1286" max="1286" width="17.140625" customWidth="1"/>
    <col min="1532" max="1532" width="9.140625" customWidth="1"/>
    <col min="1533" max="1533" width="12.7109375" customWidth="1"/>
    <col min="1534" max="1539" width="8.140625" customWidth="1"/>
    <col min="1540" max="1540" width="7.7109375" customWidth="1"/>
    <col min="1542" max="1542" width="17.140625" customWidth="1"/>
    <col min="1788" max="1788" width="9.140625" customWidth="1"/>
    <col min="1789" max="1789" width="12.7109375" customWidth="1"/>
    <col min="1790" max="1795" width="8.140625" customWidth="1"/>
    <col min="1796" max="1796" width="7.7109375" customWidth="1"/>
    <col min="1798" max="1798" width="17.140625" customWidth="1"/>
    <col min="2044" max="2044" width="9.140625" customWidth="1"/>
    <col min="2045" max="2045" width="12.7109375" customWidth="1"/>
    <col min="2046" max="2051" width="8.140625" customWidth="1"/>
    <col min="2052" max="2052" width="7.7109375" customWidth="1"/>
    <col min="2054" max="2054" width="17.140625" customWidth="1"/>
    <col min="2300" max="2300" width="9.140625" customWidth="1"/>
    <col min="2301" max="2301" width="12.7109375" customWidth="1"/>
    <col min="2302" max="2307" width="8.140625" customWidth="1"/>
    <col min="2308" max="2308" width="7.7109375" customWidth="1"/>
    <col min="2310" max="2310" width="17.140625" customWidth="1"/>
    <col min="2556" max="2556" width="9.140625" customWidth="1"/>
    <col min="2557" max="2557" width="12.7109375" customWidth="1"/>
    <col min="2558" max="2563" width="8.140625" customWidth="1"/>
    <col min="2564" max="2564" width="7.7109375" customWidth="1"/>
    <col min="2566" max="2566" width="17.140625" customWidth="1"/>
    <col min="2812" max="2812" width="9.140625" customWidth="1"/>
    <col min="2813" max="2813" width="12.7109375" customWidth="1"/>
    <col min="2814" max="2819" width="8.140625" customWidth="1"/>
    <col min="2820" max="2820" width="7.7109375" customWidth="1"/>
    <col min="2822" max="2822" width="17.140625" customWidth="1"/>
    <col min="3068" max="3068" width="9.140625" customWidth="1"/>
    <col min="3069" max="3069" width="12.7109375" customWidth="1"/>
    <col min="3070" max="3075" width="8.140625" customWidth="1"/>
    <col min="3076" max="3076" width="7.7109375" customWidth="1"/>
    <col min="3078" max="3078" width="17.140625" customWidth="1"/>
    <col min="3324" max="3324" width="9.140625" customWidth="1"/>
    <col min="3325" max="3325" width="12.7109375" customWidth="1"/>
    <col min="3326" max="3331" width="8.140625" customWidth="1"/>
    <col min="3332" max="3332" width="7.7109375" customWidth="1"/>
    <col min="3334" max="3334" width="17.140625" customWidth="1"/>
    <col min="3580" max="3580" width="9.140625" customWidth="1"/>
    <col min="3581" max="3581" width="12.7109375" customWidth="1"/>
    <col min="3582" max="3587" width="8.140625" customWidth="1"/>
    <col min="3588" max="3588" width="7.7109375" customWidth="1"/>
    <col min="3590" max="3590" width="17.140625" customWidth="1"/>
    <col min="3836" max="3836" width="9.140625" customWidth="1"/>
    <col min="3837" max="3837" width="12.7109375" customWidth="1"/>
    <col min="3838" max="3843" width="8.140625" customWidth="1"/>
    <col min="3844" max="3844" width="7.7109375" customWidth="1"/>
    <col min="3846" max="3846" width="17.140625" customWidth="1"/>
    <col min="4092" max="4092" width="9.140625" customWidth="1"/>
    <col min="4093" max="4093" width="12.7109375" customWidth="1"/>
    <col min="4094" max="4099" width="8.140625" customWidth="1"/>
    <col min="4100" max="4100" width="7.7109375" customWidth="1"/>
    <col min="4102" max="4102" width="17.140625" customWidth="1"/>
    <col min="4348" max="4348" width="9.140625" customWidth="1"/>
    <col min="4349" max="4349" width="12.7109375" customWidth="1"/>
    <col min="4350" max="4355" width="8.140625" customWidth="1"/>
    <col min="4356" max="4356" width="7.7109375" customWidth="1"/>
    <col min="4358" max="4358" width="17.140625" customWidth="1"/>
    <col min="4604" max="4604" width="9.140625" customWidth="1"/>
    <col min="4605" max="4605" width="12.7109375" customWidth="1"/>
    <col min="4606" max="4611" width="8.140625" customWidth="1"/>
    <col min="4612" max="4612" width="7.7109375" customWidth="1"/>
    <col min="4614" max="4614" width="17.140625" customWidth="1"/>
    <col min="4860" max="4860" width="9.140625" customWidth="1"/>
    <col min="4861" max="4861" width="12.7109375" customWidth="1"/>
    <col min="4862" max="4867" width="8.140625" customWidth="1"/>
    <col min="4868" max="4868" width="7.7109375" customWidth="1"/>
    <col min="4870" max="4870" width="17.140625" customWidth="1"/>
    <col min="5116" max="5116" width="9.140625" customWidth="1"/>
    <col min="5117" max="5117" width="12.7109375" customWidth="1"/>
    <col min="5118" max="5123" width="8.140625" customWidth="1"/>
    <col min="5124" max="5124" width="7.7109375" customWidth="1"/>
    <col min="5126" max="5126" width="17.140625" customWidth="1"/>
    <col min="5372" max="5372" width="9.140625" customWidth="1"/>
    <col min="5373" max="5373" width="12.7109375" customWidth="1"/>
    <col min="5374" max="5379" width="8.140625" customWidth="1"/>
    <col min="5380" max="5380" width="7.7109375" customWidth="1"/>
    <col min="5382" max="5382" width="17.140625" customWidth="1"/>
    <col min="5628" max="5628" width="9.140625" customWidth="1"/>
    <col min="5629" max="5629" width="12.7109375" customWidth="1"/>
    <col min="5630" max="5635" width="8.140625" customWidth="1"/>
    <col min="5636" max="5636" width="7.7109375" customWidth="1"/>
    <col min="5638" max="5638" width="17.140625" customWidth="1"/>
    <col min="5884" max="5884" width="9.140625" customWidth="1"/>
    <col min="5885" max="5885" width="12.7109375" customWidth="1"/>
    <col min="5886" max="5891" width="8.140625" customWidth="1"/>
    <col min="5892" max="5892" width="7.7109375" customWidth="1"/>
    <col min="5894" max="5894" width="17.140625" customWidth="1"/>
    <col min="6140" max="6140" width="9.140625" customWidth="1"/>
    <col min="6141" max="6141" width="12.7109375" customWidth="1"/>
    <col min="6142" max="6147" width="8.140625" customWidth="1"/>
    <col min="6148" max="6148" width="7.7109375" customWidth="1"/>
    <col min="6150" max="6150" width="17.140625" customWidth="1"/>
    <col min="6396" max="6396" width="9.140625" customWidth="1"/>
    <col min="6397" max="6397" width="12.7109375" customWidth="1"/>
    <col min="6398" max="6403" width="8.140625" customWidth="1"/>
    <col min="6404" max="6404" width="7.7109375" customWidth="1"/>
    <col min="6406" max="6406" width="17.140625" customWidth="1"/>
    <col min="6652" max="6652" width="9.140625" customWidth="1"/>
    <col min="6653" max="6653" width="12.7109375" customWidth="1"/>
    <col min="6654" max="6659" width="8.140625" customWidth="1"/>
    <col min="6660" max="6660" width="7.7109375" customWidth="1"/>
    <col min="6662" max="6662" width="17.140625" customWidth="1"/>
    <col min="6908" max="6908" width="9.140625" customWidth="1"/>
    <col min="6909" max="6909" width="12.7109375" customWidth="1"/>
    <col min="6910" max="6915" width="8.140625" customWidth="1"/>
    <col min="6916" max="6916" width="7.7109375" customWidth="1"/>
    <col min="6918" max="6918" width="17.140625" customWidth="1"/>
    <col min="7164" max="7164" width="9.140625" customWidth="1"/>
    <col min="7165" max="7165" width="12.7109375" customWidth="1"/>
    <col min="7166" max="7171" width="8.140625" customWidth="1"/>
    <col min="7172" max="7172" width="7.7109375" customWidth="1"/>
    <col min="7174" max="7174" width="17.140625" customWidth="1"/>
    <col min="7420" max="7420" width="9.140625" customWidth="1"/>
    <col min="7421" max="7421" width="12.7109375" customWidth="1"/>
    <col min="7422" max="7427" width="8.140625" customWidth="1"/>
    <col min="7428" max="7428" width="7.7109375" customWidth="1"/>
    <col min="7430" max="7430" width="17.140625" customWidth="1"/>
    <col min="7676" max="7676" width="9.140625" customWidth="1"/>
    <col min="7677" max="7677" width="12.7109375" customWidth="1"/>
    <col min="7678" max="7683" width="8.140625" customWidth="1"/>
    <col min="7684" max="7684" width="7.7109375" customWidth="1"/>
    <col min="7686" max="7686" width="17.140625" customWidth="1"/>
    <col min="7932" max="7932" width="9.140625" customWidth="1"/>
    <col min="7933" max="7933" width="12.7109375" customWidth="1"/>
    <col min="7934" max="7939" width="8.140625" customWidth="1"/>
    <col min="7940" max="7940" width="7.7109375" customWidth="1"/>
    <col min="7942" max="7942" width="17.140625" customWidth="1"/>
    <col min="8188" max="8188" width="9.140625" customWidth="1"/>
    <col min="8189" max="8189" width="12.7109375" customWidth="1"/>
    <col min="8190" max="8195" width="8.140625" customWidth="1"/>
    <col min="8196" max="8196" width="7.7109375" customWidth="1"/>
    <col min="8198" max="8198" width="17.140625" customWidth="1"/>
    <col min="8444" max="8444" width="9.140625" customWidth="1"/>
    <col min="8445" max="8445" width="12.7109375" customWidth="1"/>
    <col min="8446" max="8451" width="8.140625" customWidth="1"/>
    <col min="8452" max="8452" width="7.7109375" customWidth="1"/>
    <col min="8454" max="8454" width="17.140625" customWidth="1"/>
    <col min="8700" max="8700" width="9.140625" customWidth="1"/>
    <col min="8701" max="8701" width="12.7109375" customWidth="1"/>
    <col min="8702" max="8707" width="8.140625" customWidth="1"/>
    <col min="8708" max="8708" width="7.7109375" customWidth="1"/>
    <col min="8710" max="8710" width="17.140625" customWidth="1"/>
    <col min="8956" max="8956" width="9.140625" customWidth="1"/>
    <col min="8957" max="8957" width="12.7109375" customWidth="1"/>
    <col min="8958" max="8963" width="8.140625" customWidth="1"/>
    <col min="8964" max="8964" width="7.7109375" customWidth="1"/>
    <col min="8966" max="8966" width="17.140625" customWidth="1"/>
    <col min="9212" max="9212" width="9.140625" customWidth="1"/>
    <col min="9213" max="9213" width="12.7109375" customWidth="1"/>
    <col min="9214" max="9219" width="8.140625" customWidth="1"/>
    <col min="9220" max="9220" width="7.7109375" customWidth="1"/>
    <col min="9222" max="9222" width="17.140625" customWidth="1"/>
    <col min="9468" max="9468" width="9.140625" customWidth="1"/>
    <col min="9469" max="9469" width="12.7109375" customWidth="1"/>
    <col min="9470" max="9475" width="8.140625" customWidth="1"/>
    <col min="9476" max="9476" width="7.7109375" customWidth="1"/>
    <col min="9478" max="9478" width="17.140625" customWidth="1"/>
    <col min="9724" max="9724" width="9.140625" customWidth="1"/>
    <col min="9725" max="9725" width="12.7109375" customWidth="1"/>
    <col min="9726" max="9731" width="8.140625" customWidth="1"/>
    <col min="9732" max="9732" width="7.7109375" customWidth="1"/>
    <col min="9734" max="9734" width="17.140625" customWidth="1"/>
    <col min="9980" max="9980" width="9.140625" customWidth="1"/>
    <col min="9981" max="9981" width="12.7109375" customWidth="1"/>
    <col min="9982" max="9987" width="8.140625" customWidth="1"/>
    <col min="9988" max="9988" width="7.7109375" customWidth="1"/>
    <col min="9990" max="9990" width="17.140625" customWidth="1"/>
    <col min="10236" max="10236" width="9.140625" customWidth="1"/>
    <col min="10237" max="10237" width="12.7109375" customWidth="1"/>
    <col min="10238" max="10243" width="8.140625" customWidth="1"/>
    <col min="10244" max="10244" width="7.7109375" customWidth="1"/>
    <col min="10246" max="10246" width="17.140625" customWidth="1"/>
    <col min="10492" max="10492" width="9.140625" customWidth="1"/>
    <col min="10493" max="10493" width="12.7109375" customWidth="1"/>
    <col min="10494" max="10499" width="8.140625" customWidth="1"/>
    <col min="10500" max="10500" width="7.7109375" customWidth="1"/>
    <col min="10502" max="10502" width="17.140625" customWidth="1"/>
    <col min="10748" max="10748" width="9.140625" customWidth="1"/>
    <col min="10749" max="10749" width="12.7109375" customWidth="1"/>
    <col min="10750" max="10755" width="8.140625" customWidth="1"/>
    <col min="10756" max="10756" width="7.7109375" customWidth="1"/>
    <col min="10758" max="10758" width="17.140625" customWidth="1"/>
    <col min="11004" max="11004" width="9.140625" customWidth="1"/>
    <col min="11005" max="11005" width="12.7109375" customWidth="1"/>
    <col min="11006" max="11011" width="8.140625" customWidth="1"/>
    <col min="11012" max="11012" width="7.7109375" customWidth="1"/>
    <col min="11014" max="11014" width="17.140625" customWidth="1"/>
    <col min="11260" max="11260" width="9.140625" customWidth="1"/>
    <col min="11261" max="11261" width="12.7109375" customWidth="1"/>
    <col min="11262" max="11267" width="8.140625" customWidth="1"/>
    <col min="11268" max="11268" width="7.7109375" customWidth="1"/>
    <col min="11270" max="11270" width="17.140625" customWidth="1"/>
    <col min="11516" max="11516" width="9.140625" customWidth="1"/>
    <col min="11517" max="11517" width="12.7109375" customWidth="1"/>
    <col min="11518" max="11523" width="8.140625" customWidth="1"/>
    <col min="11524" max="11524" width="7.7109375" customWidth="1"/>
    <col min="11526" max="11526" width="17.140625" customWidth="1"/>
    <col min="11772" max="11772" width="9.140625" customWidth="1"/>
    <col min="11773" max="11773" width="12.7109375" customWidth="1"/>
    <col min="11774" max="11779" width="8.140625" customWidth="1"/>
    <col min="11780" max="11780" width="7.7109375" customWidth="1"/>
    <col min="11782" max="11782" width="17.140625" customWidth="1"/>
    <col min="12028" max="12028" width="9.140625" customWidth="1"/>
    <col min="12029" max="12029" width="12.7109375" customWidth="1"/>
    <col min="12030" max="12035" width="8.140625" customWidth="1"/>
    <col min="12036" max="12036" width="7.7109375" customWidth="1"/>
    <col min="12038" max="12038" width="17.140625" customWidth="1"/>
    <col min="12284" max="12284" width="9.140625" customWidth="1"/>
    <col min="12285" max="12285" width="12.7109375" customWidth="1"/>
    <col min="12286" max="12291" width="8.140625" customWidth="1"/>
    <col min="12292" max="12292" width="7.7109375" customWidth="1"/>
    <col min="12294" max="12294" width="17.140625" customWidth="1"/>
    <col min="12540" max="12540" width="9.140625" customWidth="1"/>
    <col min="12541" max="12541" width="12.7109375" customWidth="1"/>
    <col min="12542" max="12547" width="8.140625" customWidth="1"/>
    <col min="12548" max="12548" width="7.7109375" customWidth="1"/>
    <col min="12550" max="12550" width="17.140625" customWidth="1"/>
    <col min="12796" max="12796" width="9.140625" customWidth="1"/>
    <col min="12797" max="12797" width="12.7109375" customWidth="1"/>
    <col min="12798" max="12803" width="8.140625" customWidth="1"/>
    <col min="12804" max="12804" width="7.7109375" customWidth="1"/>
    <col min="12806" max="12806" width="17.140625" customWidth="1"/>
    <col min="13052" max="13052" width="9.140625" customWidth="1"/>
    <col min="13053" max="13053" width="12.7109375" customWidth="1"/>
    <col min="13054" max="13059" width="8.140625" customWidth="1"/>
    <col min="13060" max="13060" width="7.7109375" customWidth="1"/>
    <col min="13062" max="13062" width="17.140625" customWidth="1"/>
    <col min="13308" max="13308" width="9.140625" customWidth="1"/>
    <col min="13309" max="13309" width="12.7109375" customWidth="1"/>
    <col min="13310" max="13315" width="8.140625" customWidth="1"/>
    <col min="13316" max="13316" width="7.7109375" customWidth="1"/>
    <col min="13318" max="13318" width="17.140625" customWidth="1"/>
    <col min="13564" max="13564" width="9.140625" customWidth="1"/>
    <col min="13565" max="13565" width="12.7109375" customWidth="1"/>
    <col min="13566" max="13571" width="8.140625" customWidth="1"/>
    <col min="13572" max="13572" width="7.7109375" customWidth="1"/>
    <col min="13574" max="13574" width="17.140625" customWidth="1"/>
    <col min="13820" max="13820" width="9.140625" customWidth="1"/>
    <col min="13821" max="13821" width="12.7109375" customWidth="1"/>
    <col min="13822" max="13827" width="8.140625" customWidth="1"/>
    <col min="13828" max="13828" width="7.7109375" customWidth="1"/>
    <col min="13830" max="13830" width="17.140625" customWidth="1"/>
    <col min="14076" max="14076" width="9.140625" customWidth="1"/>
    <col min="14077" max="14077" width="12.7109375" customWidth="1"/>
    <col min="14078" max="14083" width="8.140625" customWidth="1"/>
    <col min="14084" max="14084" width="7.7109375" customWidth="1"/>
    <col min="14086" max="14086" width="17.140625" customWidth="1"/>
    <col min="14332" max="14332" width="9.140625" customWidth="1"/>
    <col min="14333" max="14333" width="12.7109375" customWidth="1"/>
    <col min="14334" max="14339" width="8.140625" customWidth="1"/>
    <col min="14340" max="14340" width="7.7109375" customWidth="1"/>
    <col min="14342" max="14342" width="17.140625" customWidth="1"/>
    <col min="14588" max="14588" width="9.140625" customWidth="1"/>
    <col min="14589" max="14589" width="12.7109375" customWidth="1"/>
    <col min="14590" max="14595" width="8.140625" customWidth="1"/>
    <col min="14596" max="14596" width="7.7109375" customWidth="1"/>
    <col min="14598" max="14598" width="17.140625" customWidth="1"/>
    <col min="14844" max="14844" width="9.140625" customWidth="1"/>
    <col min="14845" max="14845" width="12.7109375" customWidth="1"/>
    <col min="14846" max="14851" width="8.140625" customWidth="1"/>
    <col min="14852" max="14852" width="7.7109375" customWidth="1"/>
    <col min="14854" max="14854" width="17.140625" customWidth="1"/>
    <col min="15100" max="15100" width="9.140625" customWidth="1"/>
    <col min="15101" max="15101" width="12.7109375" customWidth="1"/>
    <col min="15102" max="15107" width="8.140625" customWidth="1"/>
    <col min="15108" max="15108" width="7.7109375" customWidth="1"/>
    <col min="15110" max="15110" width="17.140625" customWidth="1"/>
    <col min="15356" max="15356" width="9.140625" customWidth="1"/>
    <col min="15357" max="15357" width="12.7109375" customWidth="1"/>
    <col min="15358" max="15363" width="8.140625" customWidth="1"/>
    <col min="15364" max="15364" width="7.7109375" customWidth="1"/>
    <col min="15366" max="15366" width="17.140625" customWidth="1"/>
    <col min="15612" max="15612" width="9.140625" customWidth="1"/>
    <col min="15613" max="15613" width="12.7109375" customWidth="1"/>
    <col min="15614" max="15619" width="8.140625" customWidth="1"/>
    <col min="15620" max="15620" width="7.7109375" customWidth="1"/>
    <col min="15622" max="15622" width="17.140625" customWidth="1"/>
    <col min="15868" max="15868" width="9.140625" customWidth="1"/>
    <col min="15869" max="15869" width="12.7109375" customWidth="1"/>
    <col min="15870" max="15875" width="8.140625" customWidth="1"/>
    <col min="15876" max="15876" width="7.7109375" customWidth="1"/>
    <col min="15878" max="15878" width="17.140625" customWidth="1"/>
    <col min="16124" max="16124" width="9.140625" customWidth="1"/>
    <col min="16125" max="16125" width="12.7109375" customWidth="1"/>
    <col min="16126" max="16131" width="8.140625" customWidth="1"/>
    <col min="16132" max="16132" width="7.7109375" customWidth="1"/>
    <col min="16134" max="16134" width="17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</row>
    <row r="6" spans="1:8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</row>
    <row r="7" spans="1:8" ht="21.95" customHeight="1" x14ac:dyDescent="0.25">
      <c r="A7" s="451" t="s">
        <v>175</v>
      </c>
      <c r="B7" s="451"/>
      <c r="C7" s="451"/>
      <c r="D7" s="451"/>
      <c r="E7" s="451"/>
      <c r="F7" s="451"/>
      <c r="G7" s="451"/>
      <c r="H7" s="451"/>
    </row>
    <row r="8" spans="1:8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8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8" ht="15.95" customHeight="1" x14ac:dyDescent="0.25">
      <c r="A10" s="260">
        <v>2008</v>
      </c>
      <c r="B10" s="288">
        <v>15</v>
      </c>
      <c r="C10" s="211"/>
      <c r="D10" s="210"/>
      <c r="E10" s="210"/>
      <c r="F10" s="210"/>
      <c r="G10" s="210"/>
      <c r="H10" s="210"/>
    </row>
    <row r="11" spans="1:8" ht="15.95" customHeight="1" x14ac:dyDescent="0.25">
      <c r="A11" s="260">
        <v>2009</v>
      </c>
      <c r="B11" s="288">
        <v>12.619840154575796</v>
      </c>
      <c r="C11" s="211"/>
      <c r="D11" s="212"/>
      <c r="E11" s="210"/>
      <c r="F11" s="210"/>
      <c r="G11" s="210"/>
      <c r="H11" s="210"/>
    </row>
    <row r="12" spans="1:8" ht="15.95" customHeight="1" x14ac:dyDescent="0.25">
      <c r="A12" s="260">
        <v>2010</v>
      </c>
      <c r="B12" s="288">
        <v>13</v>
      </c>
      <c r="C12" s="211"/>
      <c r="D12" s="210"/>
      <c r="E12" s="210"/>
      <c r="F12" s="210"/>
      <c r="G12" s="210"/>
      <c r="H12" s="210"/>
    </row>
    <row r="13" spans="1:8" ht="15.95" customHeight="1" x14ac:dyDescent="0.25">
      <c r="A13" s="260">
        <v>2011</v>
      </c>
      <c r="B13" s="288">
        <v>11.677455791851679</v>
      </c>
      <c r="C13" s="211"/>
      <c r="D13" s="210"/>
      <c r="E13" s="210"/>
      <c r="F13" s="210"/>
      <c r="G13" s="210"/>
      <c r="H13" s="210"/>
    </row>
    <row r="14" spans="1:8" ht="15.95" customHeight="1" x14ac:dyDescent="0.25">
      <c r="A14" s="260">
        <v>2012</v>
      </c>
      <c r="B14" s="288">
        <v>10.828094932649135</v>
      </c>
      <c r="C14" s="211"/>
      <c r="D14" s="210"/>
      <c r="E14" s="210"/>
      <c r="F14" s="210"/>
      <c r="G14" s="210"/>
      <c r="H14" s="210"/>
    </row>
    <row r="15" spans="1:8" ht="15.95" customHeight="1" x14ac:dyDescent="0.25">
      <c r="A15" s="287" t="s">
        <v>262</v>
      </c>
      <c r="B15" s="289">
        <f>Alumno_PC!B10</f>
        <v>10.481262736158602</v>
      </c>
      <c r="C15" s="213"/>
      <c r="D15" s="210"/>
      <c r="E15" s="210"/>
      <c r="F15" s="210"/>
      <c r="G15" s="210"/>
      <c r="H15" s="210"/>
    </row>
    <row r="16" spans="1:8" ht="17.25" customHeight="1" x14ac:dyDescent="0.25">
      <c r="A16" s="264" t="s">
        <v>168</v>
      </c>
      <c r="B16" s="282">
        <f>AVERAGE(B10:B15)</f>
        <v>12.267775602539203</v>
      </c>
      <c r="C16" s="210"/>
      <c r="D16" s="210"/>
      <c r="E16" s="210"/>
      <c r="F16" s="210"/>
      <c r="G16" s="210"/>
      <c r="H16" s="210"/>
    </row>
    <row r="17" spans="1:8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8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168</v>
      </c>
    </row>
    <row r="19" spans="1:8" ht="14.1" customHeight="1" x14ac:dyDescent="0.25">
      <c r="A19" s="215" t="s">
        <v>14</v>
      </c>
      <c r="B19" s="216">
        <v>18.424657534246574</v>
      </c>
      <c r="C19" s="216">
        <v>18.710280373831775</v>
      </c>
      <c r="D19" s="216">
        <v>12.895705521472392</v>
      </c>
      <c r="E19" s="216">
        <v>13.352941176470589</v>
      </c>
      <c r="F19" s="216">
        <v>12.099255583126551</v>
      </c>
      <c r="G19" s="216">
        <f>Alumno_PC!D17</f>
        <v>10.712018140589569</v>
      </c>
      <c r="H19" s="216">
        <f>Tabla8[[#This Row],[2012]]-Tabla8[[#This Row],[2011]]+AVERAGE(Tabla8[[#This Row],[2013]:[2012]])</f>
        <v>10.151951268514022</v>
      </c>
    </row>
    <row r="20" spans="1:8" ht="14.1" customHeight="1" x14ac:dyDescent="0.25">
      <c r="A20" s="215" t="s">
        <v>15</v>
      </c>
      <c r="B20" s="216">
        <v>16.956790123456791</v>
      </c>
      <c r="C20" s="216">
        <v>18.086474501108647</v>
      </c>
      <c r="D20" s="216">
        <v>17.91130820399113</v>
      </c>
      <c r="E20" s="216">
        <v>14.591623036649215</v>
      </c>
      <c r="F20" s="216">
        <v>12.022988505747126</v>
      </c>
      <c r="G20" s="216">
        <f>Alumno_PC!D18</f>
        <v>11.096638655462185</v>
      </c>
      <c r="H20" s="216">
        <f>Tabla8[[#This Row],[2012]]-Tabla8[[#This Row],[2011]]+AVERAGE(Tabla8[[#This Row],[2013]:[2012]])</f>
        <v>8.9911790497025645</v>
      </c>
    </row>
    <row r="21" spans="1:8" ht="14.1" customHeight="1" x14ac:dyDescent="0.25">
      <c r="A21" s="215" t="s">
        <v>16</v>
      </c>
      <c r="B21" s="216">
        <v>13.198529411764707</v>
      </c>
      <c r="C21" s="216">
        <v>11.4125</v>
      </c>
      <c r="D21" s="216">
        <v>11.2</v>
      </c>
      <c r="E21" s="216">
        <v>10.248484848484848</v>
      </c>
      <c r="F21" s="216">
        <v>8.7649769585253452</v>
      </c>
      <c r="G21" s="216">
        <f>Alumno_PC!D19</f>
        <v>10.137931034482758</v>
      </c>
      <c r="H21" s="216">
        <f>Tabla8[[#This Row],[2012]]-Tabla8[[#This Row],[2011]]+AVERAGE(Tabla8[[#This Row],[2013]:[2012]])</f>
        <v>7.9679461065445487</v>
      </c>
    </row>
    <row r="22" spans="1:8" ht="14.1" customHeight="1" x14ac:dyDescent="0.25">
      <c r="A22" s="215" t="s">
        <v>17</v>
      </c>
      <c r="B22" s="216">
        <v>13.763157894736842</v>
      </c>
      <c r="C22" s="216">
        <v>10.038709677419355</v>
      </c>
      <c r="D22" s="216">
        <v>9.5739644970414197</v>
      </c>
      <c r="E22" s="216">
        <v>7.6753246753246751</v>
      </c>
      <c r="F22" s="216">
        <v>7.0568181818181817</v>
      </c>
      <c r="G22" s="216">
        <f>Alumno_PC!D20</f>
        <v>6.8928571428571432</v>
      </c>
      <c r="H22" s="216">
        <f>Tabla8[[#This Row],[2012]]-Tabla8[[#This Row],[2011]]+AVERAGE(Tabla8[[#This Row],[2013]:[2012]])</f>
        <v>6.3563311688311694</v>
      </c>
    </row>
    <row r="23" spans="1:8" ht="14.1" customHeight="1" x14ac:dyDescent="0.25">
      <c r="A23" s="215" t="s">
        <v>18</v>
      </c>
      <c r="B23" s="216"/>
      <c r="C23" s="216">
        <v>9</v>
      </c>
      <c r="D23" s="216">
        <v>11.411978221415607</v>
      </c>
      <c r="E23" s="216">
        <v>12.785340314136125</v>
      </c>
      <c r="F23" s="216">
        <v>11.606606606606606</v>
      </c>
      <c r="G23" s="216">
        <f>Alumno_PC!D21</f>
        <v>14.186379928315413</v>
      </c>
      <c r="H23" s="216">
        <f>Tabla8[[#This Row],[2012]]-Tabla8[[#This Row],[2011]]+AVERAGE(Tabla8[[#This Row],[2013]:[2012]])</f>
        <v>11.717759559931491</v>
      </c>
    </row>
    <row r="24" spans="1:8" ht="14.1" customHeight="1" x14ac:dyDescent="0.25">
      <c r="A24" s="215" t="s">
        <v>19</v>
      </c>
      <c r="B24" s="216">
        <v>17.124726477024069</v>
      </c>
      <c r="C24" s="216">
        <v>10.783673469387756</v>
      </c>
      <c r="D24" s="216">
        <v>10.669811320754716</v>
      </c>
      <c r="E24" s="216">
        <v>10.13663133097762</v>
      </c>
      <c r="F24" s="216">
        <v>10.603926096997691</v>
      </c>
      <c r="G24" s="216">
        <f>Alumno_PC!D22</f>
        <v>10.598130841121495</v>
      </c>
      <c r="H24" s="216">
        <f>Tabla8[[#This Row],[2012]]-Tabla8[[#This Row],[2011]]+AVERAGE(Tabla8[[#This Row],[2013]:[2012]])</f>
        <v>11.068323235079664</v>
      </c>
    </row>
    <row r="25" spans="1:8" ht="14.1" customHeight="1" x14ac:dyDescent="0.25">
      <c r="A25" s="215" t="s">
        <v>20</v>
      </c>
      <c r="B25" s="216">
        <v>15.519736842105264</v>
      </c>
      <c r="C25" s="216">
        <v>16.852607709750568</v>
      </c>
      <c r="D25" s="216">
        <v>15.440993788819876</v>
      </c>
      <c r="E25" s="216">
        <v>11.702662721893491</v>
      </c>
      <c r="F25" s="216">
        <v>10.422480620155039</v>
      </c>
      <c r="G25" s="216">
        <f>Alumno_PC!D23</f>
        <v>8.3679745493107109</v>
      </c>
      <c r="H25" s="216">
        <f>Tabla8[[#This Row],[2012]]-Tabla8[[#This Row],[2011]]+AVERAGE(Tabla8[[#This Row],[2013]:[2012]])</f>
        <v>8.1150454829944234</v>
      </c>
    </row>
    <row r="26" spans="1:8" ht="14.1" customHeight="1" x14ac:dyDescent="0.25">
      <c r="A26" s="215" t="s">
        <v>21</v>
      </c>
      <c r="B26" s="216">
        <v>9.1162790697674421</v>
      </c>
      <c r="C26" s="216">
        <v>7.4529411764705884</v>
      </c>
      <c r="D26" s="216">
        <v>9.0459770114942533</v>
      </c>
      <c r="E26" s="216">
        <v>8.3254716981132084</v>
      </c>
      <c r="F26" s="216">
        <v>7.224806201550388</v>
      </c>
      <c r="G26" s="216">
        <f>Alumno_PC!D24</f>
        <v>6.515570934256055</v>
      </c>
      <c r="H26" s="216">
        <f>Tabla8[[#This Row],[2012]]-Tabla8[[#This Row],[2011]]+AVERAGE(Tabla8[[#This Row],[2013]:[2012]])</f>
        <v>5.7695230713404015</v>
      </c>
    </row>
    <row r="27" spans="1:8" ht="14.1" customHeight="1" x14ac:dyDescent="0.25">
      <c r="A27" s="215" t="s">
        <v>22</v>
      </c>
      <c r="B27" s="216">
        <v>17.428000000000001</v>
      </c>
      <c r="C27" s="216">
        <v>17.8504</v>
      </c>
      <c r="D27" s="216">
        <v>16.426547352721851</v>
      </c>
      <c r="E27" s="216">
        <v>15.17457627118644</v>
      </c>
      <c r="F27" s="216">
        <v>14.274779195289499</v>
      </c>
      <c r="G27" s="216">
        <f>Alumno_PC!D25</f>
        <v>13.804579168010319</v>
      </c>
      <c r="H27" s="216">
        <f>Tabla8[[#This Row],[2012]]-Tabla8[[#This Row],[2011]]+AVERAGE(Tabla8[[#This Row],[2013]:[2012]])</f>
        <v>13.139882105752967</v>
      </c>
    </row>
    <row r="28" spans="1:8" ht="14.1" customHeight="1" x14ac:dyDescent="0.25">
      <c r="A28" s="215" t="s">
        <v>23</v>
      </c>
      <c r="B28" s="216">
        <v>13.900621118012422</v>
      </c>
      <c r="C28" s="216">
        <v>12.352941176470589</v>
      </c>
      <c r="D28" s="216">
        <v>13.087719298245615</v>
      </c>
      <c r="E28" s="216">
        <v>9.325396825396826</v>
      </c>
      <c r="F28" s="216">
        <v>9.3937007874015741</v>
      </c>
      <c r="G28" s="216">
        <f>Alumno_PC!D26</f>
        <v>9.8489795918367342</v>
      </c>
      <c r="H28" s="216">
        <f>Tabla8[[#This Row],[2012]]-Tabla8[[#This Row],[2011]]+AVERAGE(Tabla8[[#This Row],[2013]:[2012]])</f>
        <v>9.6896441516239022</v>
      </c>
    </row>
    <row r="29" spans="1:8" ht="14.1" customHeight="1" x14ac:dyDescent="0.25">
      <c r="A29" s="215" t="s">
        <v>24</v>
      </c>
      <c r="B29" s="216">
        <v>10.265932336742722</v>
      </c>
      <c r="C29" s="216">
        <v>12.176156583629894</v>
      </c>
      <c r="D29" s="216">
        <v>11.283661119515886</v>
      </c>
      <c r="E29" s="216">
        <v>11.352062588904694</v>
      </c>
      <c r="F29" s="216">
        <v>9.2943480693900398</v>
      </c>
      <c r="G29" s="216">
        <f>Alumno_PC!D27</f>
        <v>9.2044310171198394</v>
      </c>
      <c r="H29" s="216">
        <f>Tabla8[[#This Row],[2012]]-Tabla8[[#This Row],[2011]]+AVERAGE(Tabla8[[#This Row],[2013]:[2012]])</f>
        <v>7.1916750237402844</v>
      </c>
    </row>
    <row r="30" spans="1:8" ht="14.1" customHeight="1" x14ac:dyDescent="0.25">
      <c r="A30" s="215" t="s">
        <v>25</v>
      </c>
      <c r="B30" s="216">
        <v>10.891959798994975</v>
      </c>
      <c r="C30" s="216">
        <v>14.669270833333334</v>
      </c>
      <c r="D30" s="216">
        <v>16.038560411311053</v>
      </c>
      <c r="E30" s="216">
        <v>16.495348837209303</v>
      </c>
      <c r="F30" s="216">
        <v>13.844793713163066</v>
      </c>
      <c r="G30" s="216">
        <f>Alumno_PC!D28</f>
        <v>11.506578947368421</v>
      </c>
      <c r="H30" s="216">
        <f>Tabla8[[#This Row],[2012]]-Tabla8[[#This Row],[2011]]+AVERAGE(Tabla8[[#This Row],[2013]:[2012]])</f>
        <v>10.025131206219507</v>
      </c>
    </row>
    <row r="31" spans="1:8" ht="14.1" customHeight="1" x14ac:dyDescent="0.25">
      <c r="A31" s="215" t="s">
        <v>26</v>
      </c>
      <c r="B31" s="216">
        <v>17.283720930232558</v>
      </c>
      <c r="C31" s="216">
        <v>12.892361111111111</v>
      </c>
      <c r="D31" s="216">
        <v>10.926984126984127</v>
      </c>
      <c r="E31" s="216">
        <v>10.464589235127479</v>
      </c>
      <c r="F31" s="216">
        <v>10.63400576368876</v>
      </c>
      <c r="G31" s="216">
        <f>Alumno_PC!D29</f>
        <v>9.7128712871287135</v>
      </c>
      <c r="H31" s="216">
        <f>Tabla8[[#This Row],[2012]]-Tabla8[[#This Row],[2011]]+AVERAGE(Tabla8[[#This Row],[2013]:[2012]])</f>
        <v>10.34285505397002</v>
      </c>
    </row>
    <row r="32" spans="1:8" ht="14.1" customHeight="1" x14ac:dyDescent="0.25">
      <c r="A32" s="215" t="s">
        <v>27</v>
      </c>
      <c r="B32" s="216">
        <v>14.396085740913326</v>
      </c>
      <c r="C32" s="216">
        <v>13.648722627737227</v>
      </c>
      <c r="D32" s="216">
        <v>11.932841932841933</v>
      </c>
      <c r="E32" s="216">
        <v>10.908960573476703</v>
      </c>
      <c r="F32" s="216">
        <v>8.1604872881355934</v>
      </c>
      <c r="G32" s="216">
        <f>Alumno_PC!D30</f>
        <v>7.083333333333333</v>
      </c>
      <c r="H32" s="216">
        <f>Tabla8[[#This Row],[2012]]-Tabla8[[#This Row],[2011]]+AVERAGE(Tabla8[[#This Row],[2013]:[2012]])</f>
        <v>4.8734370253933541</v>
      </c>
    </row>
    <row r="33" spans="1:8" ht="14.1" customHeight="1" x14ac:dyDescent="0.25">
      <c r="A33" s="215" t="s">
        <v>28</v>
      </c>
      <c r="B33" s="216">
        <v>17.79815157116451</v>
      </c>
      <c r="C33" s="216">
        <v>14.409237065185618</v>
      </c>
      <c r="D33" s="216">
        <v>13.970166056853364</v>
      </c>
      <c r="E33" s="216">
        <v>13.072678331090176</v>
      </c>
      <c r="F33" s="216">
        <v>12.065565565565565</v>
      </c>
      <c r="G33" s="216">
        <f>Alumno_PC!D31</f>
        <v>11.684223480187054</v>
      </c>
      <c r="H33" s="216">
        <f>Tabla8[[#This Row],[2012]]-Tabla8[[#This Row],[2011]]+AVERAGE(Tabla8[[#This Row],[2013]:[2012]])</f>
        <v>10.8677817573517</v>
      </c>
    </row>
    <row r="34" spans="1:8" ht="14.1" customHeight="1" x14ac:dyDescent="0.25">
      <c r="A34" s="215" t="s">
        <v>29</v>
      </c>
      <c r="B34" s="216">
        <v>21.247357293868923</v>
      </c>
      <c r="C34" s="216">
        <v>11.832971800433839</v>
      </c>
      <c r="D34" s="216">
        <v>12.950108459869849</v>
      </c>
      <c r="E34" s="216">
        <v>13.27942794279428</v>
      </c>
      <c r="F34" s="216">
        <v>13.064893617021276</v>
      </c>
      <c r="G34" s="216">
        <f>Alumno_PC!D32</f>
        <v>11.180871212121213</v>
      </c>
      <c r="H34" s="216">
        <f>Tabla8[[#This Row],[2012]]-Tabla8[[#This Row],[2011]]+AVERAGE(Tabla8[[#This Row],[2013]:[2012]])</f>
        <v>11.90834808879824</v>
      </c>
    </row>
    <row r="35" spans="1:8" ht="14.1" customHeight="1" x14ac:dyDescent="0.25">
      <c r="A35" s="215" t="s">
        <v>30</v>
      </c>
      <c r="B35" s="216">
        <v>15.992805755395683</v>
      </c>
      <c r="C35" s="216">
        <v>9.891774891774892</v>
      </c>
      <c r="D35" s="216">
        <v>10.367965367965368</v>
      </c>
      <c r="E35" s="216">
        <v>10.61344537815126</v>
      </c>
      <c r="F35" s="216">
        <v>9.7300970873786401</v>
      </c>
      <c r="G35" s="216">
        <f>Alumno_PC!D33</f>
        <v>8.3357015985790408</v>
      </c>
      <c r="H35" s="216">
        <f>Tabla8[[#This Row],[2012]]-Tabla8[[#This Row],[2011]]+AVERAGE(Tabla8[[#This Row],[2013]:[2012]])</f>
        <v>8.1495510522062204</v>
      </c>
    </row>
    <row r="36" spans="1:8" ht="14.1" customHeight="1" x14ac:dyDescent="0.25">
      <c r="A36" s="215" t="s">
        <v>31</v>
      </c>
      <c r="B36" s="216">
        <v>13.383333333333333</v>
      </c>
      <c r="C36" s="216">
        <v>14.488888888888889</v>
      </c>
      <c r="D36" s="216">
        <v>9.8546712802768166</v>
      </c>
      <c r="E36" s="216">
        <v>9.4361370716510908</v>
      </c>
      <c r="F36" s="216">
        <v>9.1107784431137731</v>
      </c>
      <c r="G36" s="216">
        <f>Alumno_PC!D34</f>
        <v>7.2655502392344502</v>
      </c>
      <c r="H36" s="216">
        <f>Tabla8[[#This Row],[2012]]-Tabla8[[#This Row],[2011]]+AVERAGE(Tabla8[[#This Row],[2013]:[2012]])</f>
        <v>7.8628057126367938</v>
      </c>
    </row>
    <row r="37" spans="1:8" ht="14.1" customHeight="1" x14ac:dyDescent="0.25">
      <c r="A37" s="215" t="s">
        <v>32</v>
      </c>
      <c r="B37" s="216">
        <v>16.003886010362695</v>
      </c>
      <c r="C37" s="216">
        <v>10.591981132075471</v>
      </c>
      <c r="D37" s="216">
        <v>12.982374768089054</v>
      </c>
      <c r="E37" s="216">
        <v>8.8755787037037042</v>
      </c>
      <c r="F37" s="216">
        <v>8.9742747673782155</v>
      </c>
      <c r="G37" s="216">
        <f>Alumno_PC!D35</f>
        <v>10.094539048737522</v>
      </c>
      <c r="H37" s="216">
        <f>Tabla8[[#This Row],[2012]]-Tabla8[[#This Row],[2011]]+AVERAGE(Tabla8[[#This Row],[2013]:[2012]])</f>
        <v>9.6331029717323791</v>
      </c>
    </row>
    <row r="38" spans="1:8" ht="14.1" customHeight="1" x14ac:dyDescent="0.25">
      <c r="A38" s="215" t="s">
        <v>33</v>
      </c>
      <c r="B38" s="216">
        <v>21.64</v>
      </c>
      <c r="C38" s="216">
        <v>14.204433497536947</v>
      </c>
      <c r="D38" s="216">
        <v>16.173796791443849</v>
      </c>
      <c r="E38" s="216">
        <v>14.781321184510251</v>
      </c>
      <c r="F38" s="216">
        <v>14.673913043478262</v>
      </c>
      <c r="G38" s="216">
        <f>Alumno_PC!D36</f>
        <v>15.721428571428572</v>
      </c>
      <c r="H38" s="216">
        <f>Tabla8[[#This Row],[2012]]-Tabla8[[#This Row],[2011]]+AVERAGE(Tabla8[[#This Row],[2013]:[2012]])</f>
        <v>15.090262666421427</v>
      </c>
    </row>
    <row r="39" spans="1:8" ht="14.1" customHeight="1" x14ac:dyDescent="0.25">
      <c r="A39" s="215" t="s">
        <v>34</v>
      </c>
      <c r="B39" s="216"/>
      <c r="C39" s="216">
        <v>10.043537414965986</v>
      </c>
      <c r="D39" s="216">
        <v>7.9657458563535908</v>
      </c>
      <c r="E39" s="216">
        <v>8.1831735889243884</v>
      </c>
      <c r="F39" s="216">
        <v>7.2830917874396137</v>
      </c>
      <c r="G39" s="216">
        <f>Alumno_PC!D37</f>
        <v>8.3165714285714287</v>
      </c>
      <c r="H39" s="216">
        <f>Tabla8[[#This Row],[2012]]-Tabla8[[#This Row],[2011]]+AVERAGE(Tabla8[[#This Row],[2013]:[2012]])</f>
        <v>6.8997498065207461</v>
      </c>
    </row>
    <row r="40" spans="1:8" ht="14.1" customHeight="1" x14ac:dyDescent="0.25">
      <c r="A40" s="215" t="s">
        <v>35</v>
      </c>
      <c r="B40" s="216">
        <v>10.958333333333334</v>
      </c>
      <c r="C40" s="216">
        <v>8.1651090342679122</v>
      </c>
      <c r="D40" s="216">
        <v>7.5511363636363633</v>
      </c>
      <c r="E40" s="216">
        <v>10.296819787985866</v>
      </c>
      <c r="F40" s="216">
        <v>10.650176678445229</v>
      </c>
      <c r="G40" s="216">
        <f>Alumno_PC!D38</f>
        <v>9.1073446327683616</v>
      </c>
      <c r="H40" s="216">
        <f>Tabla8[[#This Row],[2012]]-Tabla8[[#This Row],[2011]]+AVERAGE(Tabla8[[#This Row],[2013]:[2012]])</f>
        <v>10.232117546066158</v>
      </c>
    </row>
    <row r="41" spans="1:8" ht="14.1" customHeight="1" x14ac:dyDescent="0.25">
      <c r="A41" s="215" t="s">
        <v>36</v>
      </c>
      <c r="B41" s="216">
        <v>20.341246290801188</v>
      </c>
      <c r="C41" s="216">
        <v>23.100890207715132</v>
      </c>
      <c r="D41" s="216">
        <v>11.897321428571429</v>
      </c>
      <c r="E41" s="216">
        <v>10.806241872561769</v>
      </c>
      <c r="F41" s="216">
        <v>12.303977272727273</v>
      </c>
      <c r="G41" s="216">
        <f>Alumno_PC!D39</f>
        <v>10.34543325526932</v>
      </c>
      <c r="H41" s="216">
        <f>Tabla8[[#This Row],[2012]]-Tabla8[[#This Row],[2011]]+AVERAGE(Tabla8[[#This Row],[2013]:[2012]])</f>
        <v>12.822440664163802</v>
      </c>
    </row>
    <row r="42" spans="1:8" ht="14.1" customHeight="1" x14ac:dyDescent="0.25">
      <c r="A42" s="215" t="s">
        <v>37</v>
      </c>
      <c r="B42" s="216">
        <v>10.084388185654008</v>
      </c>
      <c r="C42" s="216">
        <v>11.074468085106384</v>
      </c>
      <c r="D42" s="216">
        <v>13.091603053435115</v>
      </c>
      <c r="E42" s="216">
        <v>15.03305785123967</v>
      </c>
      <c r="F42" s="216">
        <v>12.294382022471909</v>
      </c>
      <c r="G42" s="216">
        <f>Alumno_PC!D40</f>
        <v>13.5</v>
      </c>
      <c r="H42" s="216">
        <f>Tabla8[[#This Row],[2012]]-Tabla8[[#This Row],[2011]]+AVERAGE(Tabla8[[#This Row],[2013]:[2012]])</f>
        <v>10.158515182468193</v>
      </c>
    </row>
    <row r="43" spans="1:8" ht="14.1" customHeight="1" x14ac:dyDescent="0.25">
      <c r="A43" s="215" t="s">
        <v>38</v>
      </c>
      <c r="B43" s="216">
        <v>11.792144026186579</v>
      </c>
      <c r="C43" s="216">
        <v>11.671130952380953</v>
      </c>
      <c r="D43" s="216">
        <v>9.7312572087658591</v>
      </c>
      <c r="E43" s="216">
        <v>10.318181818181818</v>
      </c>
      <c r="F43" s="216">
        <v>9.9937304075235112</v>
      </c>
      <c r="G43" s="216">
        <f>Alumno_PC!D41</f>
        <v>9.4381338742393517</v>
      </c>
      <c r="H43" s="216">
        <f>Tabla8[[#This Row],[2012]]-Tabla8[[#This Row],[2011]]+AVERAGE(Tabla8[[#This Row],[2013]:[2012]])</f>
        <v>9.3914807302231242</v>
      </c>
    </row>
    <row r="44" spans="1:8" ht="14.1" customHeight="1" x14ac:dyDescent="0.25">
      <c r="A44" s="215" t="s">
        <v>39</v>
      </c>
      <c r="B44" s="216">
        <v>12.161904761904761</v>
      </c>
      <c r="C44" s="216">
        <v>12.662933930571109</v>
      </c>
      <c r="D44" s="216">
        <v>14.27960927960928</v>
      </c>
      <c r="E44" s="216">
        <v>13.410569105691057</v>
      </c>
      <c r="F44" s="216">
        <v>13.070759625390219</v>
      </c>
      <c r="G44" s="216">
        <f>Alumno_PC!D42</f>
        <v>12.990936555891238</v>
      </c>
      <c r="H44" s="216">
        <f>Tabla8[[#This Row],[2012]]-Tabla8[[#This Row],[2011]]+AVERAGE(Tabla8[[#This Row],[2013]:[2012]])</f>
        <v>12.69103861033989</v>
      </c>
    </row>
    <row r="45" spans="1:8" ht="14.1" customHeight="1" x14ac:dyDescent="0.25">
      <c r="A45" s="215" t="s">
        <v>40</v>
      </c>
      <c r="B45" s="216">
        <v>13.542997542997544</v>
      </c>
      <c r="C45" s="216">
        <v>13.211302211302211</v>
      </c>
      <c r="D45" s="216">
        <v>15.934782608695652</v>
      </c>
      <c r="E45" s="216">
        <v>14.482758620689655</v>
      </c>
      <c r="F45" s="216">
        <v>13.672680412371134</v>
      </c>
      <c r="G45" s="216">
        <f>Alumno_PC!D43</f>
        <v>13.169082125603865</v>
      </c>
      <c r="H45" s="216">
        <f>Tabla8[[#This Row],[2012]]-Tabla8[[#This Row],[2011]]+AVERAGE(Tabla8[[#This Row],[2013]:[2012]])</f>
        <v>12.61080306066898</v>
      </c>
    </row>
    <row r="46" spans="1:8" ht="14.1" customHeight="1" x14ac:dyDescent="0.25">
      <c r="A46" s="215" t="s">
        <v>41</v>
      </c>
      <c r="B46" s="216">
        <v>13.01153212520593</v>
      </c>
      <c r="C46" s="216">
        <v>11.453769559032716</v>
      </c>
      <c r="D46" s="216">
        <v>12.673015873015872</v>
      </c>
      <c r="E46" s="216">
        <v>8.4039054470709154</v>
      </c>
      <c r="F46" s="216">
        <v>9.3141962421711906</v>
      </c>
      <c r="G46" s="216">
        <f>Alumno_PC!D44</f>
        <v>9.738019169329073</v>
      </c>
      <c r="H46" s="216">
        <f>Tabla8[[#This Row],[2012]]-Tabla8[[#This Row],[2011]]+AVERAGE(Tabla8[[#This Row],[2013]:[2012]])</f>
        <v>10.436398500850407</v>
      </c>
    </row>
    <row r="47" spans="1:8" ht="14.1" customHeight="1" x14ac:dyDescent="0.25">
      <c r="A47" s="215" t="s">
        <v>42</v>
      </c>
      <c r="B47" s="216">
        <v>16.22972972972973</v>
      </c>
      <c r="C47" s="216">
        <v>8.5934065934065931</v>
      </c>
      <c r="D47" s="216">
        <v>10.9004329004329</v>
      </c>
      <c r="E47" s="216">
        <v>8.4819672131147534</v>
      </c>
      <c r="F47" s="216">
        <v>7.7531172069825436</v>
      </c>
      <c r="G47" s="216">
        <f>Alumno_PC!D45</f>
        <v>8.6536312849162016</v>
      </c>
      <c r="H47" s="216">
        <f>Tabla8[[#This Row],[2012]]-Tabla8[[#This Row],[2011]]+AVERAGE(Tabla8[[#This Row],[2013]:[2012]])</f>
        <v>7.4745242398171632</v>
      </c>
    </row>
    <row r="48" spans="1:8" ht="14.1" customHeight="1" x14ac:dyDescent="0.25">
      <c r="A48" s="215" t="s">
        <v>43</v>
      </c>
      <c r="B48" s="216">
        <v>7.73943661971831</v>
      </c>
      <c r="C48" s="216">
        <v>7.3879443585780527</v>
      </c>
      <c r="D48" s="216">
        <v>6.5269286754002911</v>
      </c>
      <c r="E48" s="216">
        <v>6.9549211119459056</v>
      </c>
      <c r="F48" s="216">
        <v>6.8555555555555552</v>
      </c>
      <c r="G48" s="216">
        <f>Alumno_PC!D46</f>
        <v>6.9861751152073737</v>
      </c>
      <c r="H48" s="216">
        <f>Tabla8[[#This Row],[2012]]-Tabla8[[#This Row],[2011]]+AVERAGE(Tabla8[[#This Row],[2013]:[2012]])</f>
        <v>6.8214997789911136</v>
      </c>
    </row>
    <row r="49" spans="1:8" ht="14.1" customHeight="1" x14ac:dyDescent="0.25">
      <c r="A49" s="215" t="s">
        <v>44</v>
      </c>
      <c r="B49" s="216">
        <v>10.878552971576227</v>
      </c>
      <c r="C49" s="216">
        <v>11.439276485788113</v>
      </c>
      <c r="D49" s="216">
        <v>16.389705882352942</v>
      </c>
      <c r="E49" s="216">
        <v>12.892857142857142</v>
      </c>
      <c r="F49" s="216">
        <v>12.013623978201634</v>
      </c>
      <c r="G49" s="216">
        <f>Alumno_PC!D47</f>
        <v>11.982051282051282</v>
      </c>
      <c r="H49" s="216">
        <f>Tabla8[[#This Row],[2012]]-Tabla8[[#This Row],[2011]]+AVERAGE(Tabla8[[#This Row],[2013]:[2012]])</f>
        <v>11.11860446547095</v>
      </c>
    </row>
    <row r="50" spans="1:8" ht="14.1" customHeight="1" x14ac:dyDescent="0.25">
      <c r="A50" s="215" t="s">
        <v>45</v>
      </c>
      <c r="B50" s="216">
        <v>9.9172932330827059</v>
      </c>
      <c r="C50" s="216">
        <v>13.56637168141593</v>
      </c>
      <c r="D50" s="216">
        <v>15.168316831683168</v>
      </c>
      <c r="E50" s="216">
        <v>12.704000000000001</v>
      </c>
      <c r="F50" s="216">
        <v>11.109677419354838</v>
      </c>
      <c r="G50" s="216">
        <f>Alumno_PC!D48</f>
        <v>10.791411042944786</v>
      </c>
      <c r="H50" s="216">
        <f>Tabla8[[#This Row],[2012]]-Tabla8[[#This Row],[2011]]+AVERAGE(Tabla8[[#This Row],[2013]:[2012]])</f>
        <v>9.3562216505046507</v>
      </c>
    </row>
    <row r="51" spans="1:8" ht="11.25" customHeight="1" x14ac:dyDescent="0.25">
      <c r="A51" s="346"/>
      <c r="B51" s="210"/>
      <c r="C51" s="210"/>
      <c r="D51" s="210"/>
      <c r="E51" s="210"/>
      <c r="F51" s="210"/>
      <c r="G51" s="210"/>
      <c r="H51" s="210"/>
    </row>
    <row r="52" spans="1:8" ht="13.5" customHeight="1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3.5" customHeight="1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3.5" customHeight="1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3.5" customHeight="1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3.5" customHeight="1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3.5" customHeight="1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3.5" customHeight="1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3.5" customHeight="1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3.5" customHeight="1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3.5" customHeight="1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3.5" customHeight="1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3.5" customHeight="1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3.5" customHeight="1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3.5" customHeight="1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3.5" customHeight="1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3.5" customHeight="1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3.5" customHeight="1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3.5" customHeight="1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3.5" customHeight="1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3.5" customHeight="1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3.5" customHeight="1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3.5" customHeight="1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3.5" customHeight="1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3.5" customHeight="1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3.5" customHeight="1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3.5" customHeight="1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3.5" customHeight="1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3.5" customHeight="1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3.5" customHeight="1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3.5" customHeight="1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3.5" customHeight="1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3.5" customHeight="1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3.5" customHeight="1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3.5" customHeight="1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3.5" customHeight="1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3.5" customHeight="1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3.5" customHeight="1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3.5" customHeight="1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3.5" customHeight="1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3.5" customHeight="1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3.5" customHeight="1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3.5" customHeight="1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3.5" customHeight="1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3.5" customHeight="1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3.5" customHeight="1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3.5" customHeight="1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3.5" customHeight="1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3.5" customHeight="1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3.5" customHeight="1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3.5" customHeight="1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3.5" customHeight="1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3.5" customHeight="1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3.5" customHeight="1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3.5" customHeight="1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3.5" customHeight="1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3.5" customHeight="1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3.5" customHeight="1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3.5" customHeight="1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3.5" customHeight="1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3.5" customHeight="1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3.5" customHeight="1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3.5" customHeight="1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3.5" customHeight="1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3.5" customHeight="1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3.5" customHeight="1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3.5" customHeight="1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3.5" customHeight="1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3.5" customHeight="1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3.5" customHeight="1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3.5" customHeight="1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3.5" customHeight="1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3.5" customHeight="1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3.5" customHeight="1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3.5" customHeight="1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3.5" customHeight="1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3.5" customHeight="1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3.5" customHeight="1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3.5" customHeight="1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3.5" customHeight="1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3.5" customHeight="1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3.5" customHeight="1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3.5" customHeight="1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3.5" customHeight="1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3.5" customHeight="1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3.5" customHeight="1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3.5" customHeight="1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3.5" customHeight="1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3.5" customHeight="1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3.5" customHeight="1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3.5" customHeight="1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3.5" customHeight="1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3.5" customHeight="1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2"/>
  <sheetViews>
    <sheetView showGridLines="0" zoomScale="60" zoomScaleNormal="60" workbookViewId="0">
      <selection activeCell="M9" sqref="M9"/>
    </sheetView>
  </sheetViews>
  <sheetFormatPr baseColWidth="10" defaultRowHeight="15" x14ac:dyDescent="0.25"/>
  <cols>
    <col min="1" max="1" width="41.28515625" style="404" customWidth="1"/>
    <col min="2" max="2" width="17.85546875" style="404" customWidth="1"/>
    <col min="3" max="9" width="10.140625" style="404" customWidth="1"/>
    <col min="10" max="16384" width="11.42578125" style="404"/>
  </cols>
  <sheetData>
    <row r="2" spans="1:10" ht="28.5" x14ac:dyDescent="0.45">
      <c r="A2" s="414" t="s">
        <v>322</v>
      </c>
    </row>
    <row r="4" spans="1:10" s="400" customFormat="1" ht="54.75" customHeight="1" x14ac:dyDescent="0.25">
      <c r="A4" s="396" t="s">
        <v>208</v>
      </c>
      <c r="B4" s="397" t="s">
        <v>306</v>
      </c>
      <c r="C4" s="398" t="s">
        <v>307</v>
      </c>
      <c r="D4" s="398" t="s">
        <v>81</v>
      </c>
      <c r="E4" s="398" t="s">
        <v>84</v>
      </c>
      <c r="F4" s="398" t="s">
        <v>148</v>
      </c>
      <c r="G4" s="398" t="s">
        <v>166</v>
      </c>
      <c r="H4" s="398" t="s">
        <v>188</v>
      </c>
      <c r="I4" s="398" t="s">
        <v>210</v>
      </c>
      <c r="J4" s="399" t="s">
        <v>308</v>
      </c>
    </row>
    <row r="5" spans="1:10" ht="27.75" customHeight="1" x14ac:dyDescent="0.25">
      <c r="A5" s="401" t="s">
        <v>136</v>
      </c>
      <c r="B5" s="401"/>
      <c r="C5" s="402">
        <v>6.8439834005362101</v>
      </c>
      <c r="D5" s="402">
        <v>7.1845851473085709</v>
      </c>
      <c r="E5" s="402">
        <v>7.2390581873486166</v>
      </c>
      <c r="F5" s="402">
        <v>7.3</v>
      </c>
      <c r="G5" s="402">
        <v>7.1</v>
      </c>
      <c r="H5" s="402">
        <v>7</v>
      </c>
      <c r="I5" s="402">
        <v>6.8</v>
      </c>
      <c r="J5" s="403" t="s">
        <v>104</v>
      </c>
    </row>
    <row r="6" spans="1:10" ht="27.75" customHeight="1" x14ac:dyDescent="0.25">
      <c r="A6" s="401" t="s">
        <v>309</v>
      </c>
      <c r="B6" s="401"/>
      <c r="C6" s="405">
        <v>260007</v>
      </c>
      <c r="D6" s="405">
        <v>273602</v>
      </c>
      <c r="E6" s="405">
        <v>282648</v>
      </c>
      <c r="F6" s="405">
        <v>287379</v>
      </c>
      <c r="G6" s="405">
        <v>299807</v>
      </c>
      <c r="H6" s="405">
        <v>303955</v>
      </c>
      <c r="I6" s="405">
        <v>303464</v>
      </c>
      <c r="J6" s="403" t="s">
        <v>138</v>
      </c>
    </row>
    <row r="7" spans="1:10" ht="27.75" customHeight="1" x14ac:dyDescent="0.25">
      <c r="A7" s="415" t="s">
        <v>310</v>
      </c>
      <c r="B7" s="401"/>
      <c r="C7" s="402">
        <v>80.328410776075131</v>
      </c>
      <c r="D7" s="402">
        <v>82.1</v>
      </c>
      <c r="E7" s="402">
        <v>82.299091544374562</v>
      </c>
      <c r="F7" s="402">
        <v>82.523259820813237</v>
      </c>
      <c r="G7" s="402">
        <v>84.2</v>
      </c>
      <c r="H7" s="402">
        <v>84</v>
      </c>
      <c r="I7" s="402">
        <v>79.099999999999994</v>
      </c>
      <c r="J7" s="403" t="s">
        <v>104</v>
      </c>
    </row>
    <row r="8" spans="1:10" ht="27.75" customHeight="1" x14ac:dyDescent="0.25">
      <c r="A8" s="401" t="s">
        <v>311</v>
      </c>
      <c r="B8" s="401"/>
      <c r="C8" s="406">
        <v>42.746239262886732</v>
      </c>
      <c r="D8" s="406">
        <v>45</v>
      </c>
      <c r="E8" s="406">
        <v>44.352882838209439</v>
      </c>
      <c r="F8" s="406">
        <v>51.1</v>
      </c>
      <c r="G8" s="406">
        <v>46.1</v>
      </c>
      <c r="H8" s="406">
        <v>46.4</v>
      </c>
      <c r="I8" s="406">
        <v>48</v>
      </c>
      <c r="J8" s="403" t="s">
        <v>104</v>
      </c>
    </row>
    <row r="9" spans="1:10" ht="27.75" customHeight="1" x14ac:dyDescent="0.25">
      <c r="A9" s="401" t="s">
        <v>204</v>
      </c>
      <c r="B9" s="401"/>
      <c r="C9" s="406">
        <v>64.560904475569799</v>
      </c>
      <c r="D9" s="402">
        <v>65.599999999999994</v>
      </c>
      <c r="E9" s="402">
        <v>78.156229672993902</v>
      </c>
      <c r="F9" s="402">
        <v>85.88445745416108</v>
      </c>
      <c r="G9" s="402">
        <v>87.011229379275022</v>
      </c>
      <c r="H9" s="402">
        <v>89.2</v>
      </c>
      <c r="I9" s="402">
        <v>88.2</v>
      </c>
      <c r="J9" s="403" t="s">
        <v>104</v>
      </c>
    </row>
    <row r="10" spans="1:10" ht="27.75" customHeight="1" x14ac:dyDescent="0.25">
      <c r="A10" s="401" t="s">
        <v>312</v>
      </c>
      <c r="B10" s="401"/>
      <c r="C10" s="405">
        <v>10769.373136107874</v>
      </c>
      <c r="D10" s="405">
        <v>11229</v>
      </c>
      <c r="E10" s="405">
        <v>11539.433923919829</v>
      </c>
      <c r="F10" s="405">
        <v>11961.875801815622</v>
      </c>
      <c r="G10" s="405">
        <v>12282.596810338238</v>
      </c>
      <c r="H10" s="405">
        <v>13384.8</v>
      </c>
      <c r="I10" s="405">
        <v>14177</v>
      </c>
      <c r="J10" s="403" t="s">
        <v>142</v>
      </c>
    </row>
    <row r="11" spans="1:10" ht="27.75" customHeight="1" x14ac:dyDescent="0.25">
      <c r="A11" s="401" t="s">
        <v>230</v>
      </c>
      <c r="B11" s="401"/>
      <c r="C11" s="407">
        <v>19.239825366286812</v>
      </c>
      <c r="D11" s="407">
        <v>18</v>
      </c>
      <c r="E11" s="407">
        <v>18</v>
      </c>
      <c r="F11" s="407">
        <v>19.279417684154033</v>
      </c>
      <c r="G11" s="407">
        <v>19.861344816164294</v>
      </c>
      <c r="H11" s="407">
        <v>19.067498902201869</v>
      </c>
      <c r="I11" s="407">
        <v>19</v>
      </c>
      <c r="J11" s="403" t="s">
        <v>138</v>
      </c>
    </row>
    <row r="12" spans="1:10" ht="27.75" customHeight="1" x14ac:dyDescent="0.25">
      <c r="A12" s="401" t="s">
        <v>313</v>
      </c>
      <c r="B12" s="401"/>
      <c r="C12" s="407">
        <v>14.218133100016406</v>
      </c>
      <c r="D12" s="407">
        <v>15</v>
      </c>
      <c r="E12" s="407">
        <v>12.619840154575796</v>
      </c>
      <c r="F12" s="407">
        <v>13</v>
      </c>
      <c r="G12" s="407">
        <v>11.677455791851679</v>
      </c>
      <c r="H12" s="407">
        <v>10.828094932649135</v>
      </c>
      <c r="I12" s="407">
        <v>10</v>
      </c>
      <c r="J12" s="403" t="s">
        <v>138</v>
      </c>
    </row>
    <row r="13" spans="1:10" ht="27.75" customHeight="1" x14ac:dyDescent="0.25">
      <c r="A13" s="401" t="s">
        <v>314</v>
      </c>
      <c r="B13" s="401"/>
      <c r="C13" s="405">
        <v>223544</v>
      </c>
      <c r="D13" s="405">
        <v>233903</v>
      </c>
      <c r="E13" s="405">
        <v>242874</v>
      </c>
      <c r="F13" s="405">
        <v>199329</v>
      </c>
      <c r="G13" s="405">
        <v>292866</v>
      </c>
      <c r="H13" s="405">
        <v>414566</v>
      </c>
      <c r="I13" s="405">
        <v>321889</v>
      </c>
      <c r="J13" s="403" t="s">
        <v>144</v>
      </c>
    </row>
    <row r="14" spans="1:10" ht="27.75" customHeight="1" x14ac:dyDescent="0.25">
      <c r="A14" s="401" t="s">
        <v>315</v>
      </c>
      <c r="B14" s="401"/>
      <c r="C14" s="406">
        <v>61.4</v>
      </c>
      <c r="D14" s="406">
        <v>68.599999999999994</v>
      </c>
      <c r="E14" s="406">
        <v>63.454897964959954</v>
      </c>
      <c r="F14" s="406">
        <v>76.097766364278527</v>
      </c>
      <c r="G14" s="406">
        <v>76.527899615419244</v>
      </c>
      <c r="H14" s="406">
        <v>75.897419025842638</v>
      </c>
      <c r="I14" s="406">
        <v>76.19</v>
      </c>
      <c r="J14" s="403" t="s">
        <v>138</v>
      </c>
    </row>
    <row r="15" spans="1:10" ht="27.75" customHeight="1" x14ac:dyDescent="0.25">
      <c r="A15" s="401" t="s">
        <v>316</v>
      </c>
      <c r="B15" s="401"/>
      <c r="C15" s="406">
        <v>3.9</v>
      </c>
      <c r="D15" s="406">
        <v>2.7</v>
      </c>
      <c r="E15" s="406">
        <v>3.4332455916900173</v>
      </c>
      <c r="F15" s="406">
        <v>2.9530423280423284</v>
      </c>
      <c r="G15" s="406">
        <v>5.6593074878171628</v>
      </c>
      <c r="H15" s="406">
        <v>2</v>
      </c>
      <c r="I15" s="406">
        <v>9.6999999999999993</v>
      </c>
      <c r="J15" s="403" t="s">
        <v>104</v>
      </c>
    </row>
    <row r="16" spans="1:10" ht="27.75" customHeight="1" x14ac:dyDescent="0.25">
      <c r="A16" s="401" t="s">
        <v>317</v>
      </c>
      <c r="B16" s="401"/>
      <c r="C16" s="406">
        <v>1.7</v>
      </c>
      <c r="D16" s="406">
        <v>1.6</v>
      </c>
      <c r="E16" s="406">
        <v>1.5</v>
      </c>
      <c r="F16" s="406">
        <v>1.5</v>
      </c>
      <c r="G16" s="406">
        <v>1.5</v>
      </c>
      <c r="H16" s="406">
        <v>1.5</v>
      </c>
      <c r="I16" s="406">
        <v>1.1000000000000001</v>
      </c>
      <c r="J16" s="403" t="s">
        <v>104</v>
      </c>
    </row>
    <row r="18" spans="1:8" s="400" customFormat="1" ht="48" customHeight="1" x14ac:dyDescent="0.25">
      <c r="A18" s="396" t="s">
        <v>208</v>
      </c>
      <c r="B18" s="397" t="s">
        <v>306</v>
      </c>
      <c r="C18" s="397" t="s">
        <v>318</v>
      </c>
      <c r="D18" s="397" t="s">
        <v>147</v>
      </c>
      <c r="E18" s="397" t="s">
        <v>165</v>
      </c>
      <c r="F18" s="397" t="s">
        <v>186</v>
      </c>
      <c r="G18" s="397" t="s">
        <v>289</v>
      </c>
      <c r="H18" s="408" t="s">
        <v>308</v>
      </c>
    </row>
    <row r="19" spans="1:8" ht="26.25" customHeight="1" x14ac:dyDescent="0.25">
      <c r="A19" s="401" t="s">
        <v>319</v>
      </c>
      <c r="B19" s="406"/>
      <c r="C19" s="406">
        <v>5.96</v>
      </c>
      <c r="D19" s="406">
        <v>7.7320764237344477</v>
      </c>
      <c r="E19" s="406">
        <v>7.8211392945731273</v>
      </c>
      <c r="F19" s="406">
        <v>4.4885961892281099</v>
      </c>
      <c r="G19" s="406">
        <v>4.9000000000000004</v>
      </c>
      <c r="H19" s="403" t="s">
        <v>104</v>
      </c>
    </row>
    <row r="21" spans="1:8" s="400" customFormat="1" ht="46.5" customHeight="1" x14ac:dyDescent="0.25">
      <c r="B21" s="409" t="s">
        <v>306</v>
      </c>
      <c r="C21" s="409" t="s">
        <v>320</v>
      </c>
      <c r="D21" s="409" t="s">
        <v>164</v>
      </c>
      <c r="E21" s="409" t="s">
        <v>185</v>
      </c>
      <c r="F21" s="409" t="s">
        <v>248</v>
      </c>
      <c r="G21" s="410" t="s">
        <v>308</v>
      </c>
    </row>
    <row r="22" spans="1:8" ht="28.5" customHeight="1" x14ac:dyDescent="0.25">
      <c r="A22" s="411" t="s">
        <v>321</v>
      </c>
      <c r="B22" s="412"/>
      <c r="C22" s="412">
        <v>13.05</v>
      </c>
      <c r="D22" s="412">
        <v>16.649999999999999</v>
      </c>
      <c r="E22" s="412">
        <v>20.09</v>
      </c>
      <c r="F22" s="412">
        <v>16.399999999999999</v>
      </c>
      <c r="G22" s="413" t="s">
        <v>104</v>
      </c>
    </row>
  </sheetData>
  <pageMargins left="0.7" right="0.7" top="0.75" bottom="0.75" header="0.3" footer="0.3"/>
  <pageSetup orientation="portrait" r:id="rId1"/>
  <tableParts count="2">
    <tablePart r:id="rId2"/>
    <tablePart r:id="rId3"/>
  </tablePart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Nacional!C5:J5</xm:f>
              <xm:sqref>B5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Nacional!C6:J6</xm:f>
              <xm:sqref>B6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Nacional!C7:J7</xm:f>
              <xm:sqref>B7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Nacional!C8:J8</xm:f>
              <xm:sqref>B8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Nacional!C9:J9</xm:f>
              <xm:sqref>B9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Nacional!C10:J10</xm:f>
              <xm:sqref>B10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Nacional!C11:J11</xm:f>
              <xm:sqref>B11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Nacional!C12:J12</xm:f>
              <xm:sqref>B12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Nacional!C13:J13</xm:f>
              <xm:sqref>B13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Nacional!C14:J14</xm:f>
              <xm:sqref>B14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Nacional!C15:J15</xm:f>
              <xm:sqref>B15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Nacional!C16:J16</xm:f>
              <xm:sqref>B16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Nacional!C19:H19</xm:f>
              <xm:sqref>B19</xm:sqref>
            </x14:sparkline>
          </x14:sparklines>
        </x14:sparklineGroup>
        <x14:sparklineGroup type="column" displayEmptyCellsAs="gap">
          <x14:colorSeries theme="6"/>
          <x14:colorNegative theme="7"/>
          <x14:colorAxis rgb="FF000000"/>
          <x14:colorMarkers theme="6" tint="-0.249977111117893"/>
          <x14:colorFirst theme="6" tint="-0.249977111117893"/>
          <x14:colorLast theme="6" tint="-0.249977111117893"/>
          <x14:colorHigh theme="6" tint="-0.249977111117893"/>
          <x14:colorLow theme="6" tint="-0.249977111117893"/>
          <x14:sparklines>
            <x14:sparkline>
              <xm:f>Nacional!C22:F22</xm:f>
              <xm:sqref>B22</xm:sqref>
            </x14:sparkline>
          </x14:sparklines>
        </x14:sparklineGroup>
      </x14:sparklineGroup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7" workbookViewId="0">
      <selection activeCell="A17" sqref="A17:D48"/>
    </sheetView>
  </sheetViews>
  <sheetFormatPr baseColWidth="10" defaultRowHeight="14.25" x14ac:dyDescent="0.2"/>
  <cols>
    <col min="1" max="1" width="21.140625" style="102" customWidth="1"/>
    <col min="2" max="2" width="14.140625" style="102" customWidth="1"/>
    <col min="3" max="3" width="11.5703125" style="88" customWidth="1"/>
    <col min="4" max="4" width="17.42578125" style="88" customWidth="1"/>
    <col min="5" max="5" width="18.42578125" style="88" bestFit="1" customWidth="1"/>
    <col min="6" max="254" width="11.42578125" style="88"/>
    <col min="255" max="255" width="21.140625" style="88" customWidth="1"/>
    <col min="256" max="256" width="14.140625" style="88" customWidth="1"/>
    <col min="257" max="257" width="12" style="88" customWidth="1"/>
    <col min="258" max="258" width="11.5703125" style="88" customWidth="1"/>
    <col min="259" max="259" width="12.28515625" style="88" customWidth="1"/>
    <col min="260" max="260" width="26.140625" style="88" customWidth="1"/>
    <col min="261" max="510" width="11.42578125" style="88"/>
    <col min="511" max="511" width="21.140625" style="88" customWidth="1"/>
    <col min="512" max="512" width="14.140625" style="88" customWidth="1"/>
    <col min="513" max="513" width="12" style="88" customWidth="1"/>
    <col min="514" max="514" width="11.5703125" style="88" customWidth="1"/>
    <col min="515" max="515" width="12.28515625" style="88" customWidth="1"/>
    <col min="516" max="516" width="26.140625" style="88" customWidth="1"/>
    <col min="517" max="766" width="11.42578125" style="88"/>
    <col min="767" max="767" width="21.140625" style="88" customWidth="1"/>
    <col min="768" max="768" width="14.140625" style="88" customWidth="1"/>
    <col min="769" max="769" width="12" style="88" customWidth="1"/>
    <col min="770" max="770" width="11.5703125" style="88" customWidth="1"/>
    <col min="771" max="771" width="12.28515625" style="88" customWidth="1"/>
    <col min="772" max="772" width="26.140625" style="88" customWidth="1"/>
    <col min="773" max="1022" width="11.42578125" style="88"/>
    <col min="1023" max="1023" width="21.140625" style="88" customWidth="1"/>
    <col min="1024" max="1024" width="14.140625" style="88" customWidth="1"/>
    <col min="1025" max="1025" width="12" style="88" customWidth="1"/>
    <col min="1026" max="1026" width="11.5703125" style="88" customWidth="1"/>
    <col min="1027" max="1027" width="12.28515625" style="88" customWidth="1"/>
    <col min="1028" max="1028" width="26.140625" style="88" customWidth="1"/>
    <col min="1029" max="1278" width="11.42578125" style="88"/>
    <col min="1279" max="1279" width="21.140625" style="88" customWidth="1"/>
    <col min="1280" max="1280" width="14.140625" style="88" customWidth="1"/>
    <col min="1281" max="1281" width="12" style="88" customWidth="1"/>
    <col min="1282" max="1282" width="11.5703125" style="88" customWidth="1"/>
    <col min="1283" max="1283" width="12.28515625" style="88" customWidth="1"/>
    <col min="1284" max="1284" width="26.140625" style="88" customWidth="1"/>
    <col min="1285" max="1534" width="11.42578125" style="88"/>
    <col min="1535" max="1535" width="21.140625" style="88" customWidth="1"/>
    <col min="1536" max="1536" width="14.140625" style="88" customWidth="1"/>
    <col min="1537" max="1537" width="12" style="88" customWidth="1"/>
    <col min="1538" max="1538" width="11.5703125" style="88" customWidth="1"/>
    <col min="1539" max="1539" width="12.28515625" style="88" customWidth="1"/>
    <col min="1540" max="1540" width="26.140625" style="88" customWidth="1"/>
    <col min="1541" max="1790" width="11.42578125" style="88"/>
    <col min="1791" max="1791" width="21.140625" style="88" customWidth="1"/>
    <col min="1792" max="1792" width="14.140625" style="88" customWidth="1"/>
    <col min="1793" max="1793" width="12" style="88" customWidth="1"/>
    <col min="1794" max="1794" width="11.5703125" style="88" customWidth="1"/>
    <col min="1795" max="1795" width="12.28515625" style="88" customWidth="1"/>
    <col min="1796" max="1796" width="26.140625" style="88" customWidth="1"/>
    <col min="1797" max="2046" width="11.42578125" style="88"/>
    <col min="2047" max="2047" width="21.140625" style="88" customWidth="1"/>
    <col min="2048" max="2048" width="14.140625" style="88" customWidth="1"/>
    <col min="2049" max="2049" width="12" style="88" customWidth="1"/>
    <col min="2050" max="2050" width="11.5703125" style="88" customWidth="1"/>
    <col min="2051" max="2051" width="12.28515625" style="88" customWidth="1"/>
    <col min="2052" max="2052" width="26.140625" style="88" customWidth="1"/>
    <col min="2053" max="2302" width="11.42578125" style="88"/>
    <col min="2303" max="2303" width="21.140625" style="88" customWidth="1"/>
    <col min="2304" max="2304" width="14.140625" style="88" customWidth="1"/>
    <col min="2305" max="2305" width="12" style="88" customWidth="1"/>
    <col min="2306" max="2306" width="11.5703125" style="88" customWidth="1"/>
    <col min="2307" max="2307" width="12.28515625" style="88" customWidth="1"/>
    <col min="2308" max="2308" width="26.140625" style="88" customWidth="1"/>
    <col min="2309" max="2558" width="11.42578125" style="88"/>
    <col min="2559" max="2559" width="21.140625" style="88" customWidth="1"/>
    <col min="2560" max="2560" width="14.140625" style="88" customWidth="1"/>
    <col min="2561" max="2561" width="12" style="88" customWidth="1"/>
    <col min="2562" max="2562" width="11.5703125" style="88" customWidth="1"/>
    <col min="2563" max="2563" width="12.28515625" style="88" customWidth="1"/>
    <col min="2564" max="2564" width="26.140625" style="88" customWidth="1"/>
    <col min="2565" max="2814" width="11.42578125" style="88"/>
    <col min="2815" max="2815" width="21.140625" style="88" customWidth="1"/>
    <col min="2816" max="2816" width="14.140625" style="88" customWidth="1"/>
    <col min="2817" max="2817" width="12" style="88" customWidth="1"/>
    <col min="2818" max="2818" width="11.5703125" style="88" customWidth="1"/>
    <col min="2819" max="2819" width="12.28515625" style="88" customWidth="1"/>
    <col min="2820" max="2820" width="26.140625" style="88" customWidth="1"/>
    <col min="2821" max="3070" width="11.42578125" style="88"/>
    <col min="3071" max="3071" width="21.140625" style="88" customWidth="1"/>
    <col min="3072" max="3072" width="14.140625" style="88" customWidth="1"/>
    <col min="3073" max="3073" width="12" style="88" customWidth="1"/>
    <col min="3074" max="3074" width="11.5703125" style="88" customWidth="1"/>
    <col min="3075" max="3075" width="12.28515625" style="88" customWidth="1"/>
    <col min="3076" max="3076" width="26.140625" style="88" customWidth="1"/>
    <col min="3077" max="3326" width="11.42578125" style="88"/>
    <col min="3327" max="3327" width="21.140625" style="88" customWidth="1"/>
    <col min="3328" max="3328" width="14.140625" style="88" customWidth="1"/>
    <col min="3329" max="3329" width="12" style="88" customWidth="1"/>
    <col min="3330" max="3330" width="11.5703125" style="88" customWidth="1"/>
    <col min="3331" max="3331" width="12.28515625" style="88" customWidth="1"/>
    <col min="3332" max="3332" width="26.140625" style="88" customWidth="1"/>
    <col min="3333" max="3582" width="11.42578125" style="88"/>
    <col min="3583" max="3583" width="21.140625" style="88" customWidth="1"/>
    <col min="3584" max="3584" width="14.140625" style="88" customWidth="1"/>
    <col min="3585" max="3585" width="12" style="88" customWidth="1"/>
    <col min="3586" max="3586" width="11.5703125" style="88" customWidth="1"/>
    <col min="3587" max="3587" width="12.28515625" style="88" customWidth="1"/>
    <col min="3588" max="3588" width="26.140625" style="88" customWidth="1"/>
    <col min="3589" max="3838" width="11.42578125" style="88"/>
    <col min="3839" max="3839" width="21.140625" style="88" customWidth="1"/>
    <col min="3840" max="3840" width="14.140625" style="88" customWidth="1"/>
    <col min="3841" max="3841" width="12" style="88" customWidth="1"/>
    <col min="3842" max="3842" width="11.5703125" style="88" customWidth="1"/>
    <col min="3843" max="3843" width="12.28515625" style="88" customWidth="1"/>
    <col min="3844" max="3844" width="26.140625" style="88" customWidth="1"/>
    <col min="3845" max="4094" width="11.42578125" style="88"/>
    <col min="4095" max="4095" width="21.140625" style="88" customWidth="1"/>
    <col min="4096" max="4096" width="14.140625" style="88" customWidth="1"/>
    <col min="4097" max="4097" width="12" style="88" customWidth="1"/>
    <col min="4098" max="4098" width="11.5703125" style="88" customWidth="1"/>
    <col min="4099" max="4099" width="12.28515625" style="88" customWidth="1"/>
    <col min="4100" max="4100" width="26.140625" style="88" customWidth="1"/>
    <col min="4101" max="4350" width="11.42578125" style="88"/>
    <col min="4351" max="4351" width="21.140625" style="88" customWidth="1"/>
    <col min="4352" max="4352" width="14.140625" style="88" customWidth="1"/>
    <col min="4353" max="4353" width="12" style="88" customWidth="1"/>
    <col min="4354" max="4354" width="11.5703125" style="88" customWidth="1"/>
    <col min="4355" max="4355" width="12.28515625" style="88" customWidth="1"/>
    <col min="4356" max="4356" width="26.140625" style="88" customWidth="1"/>
    <col min="4357" max="4606" width="11.42578125" style="88"/>
    <col min="4607" max="4607" width="21.140625" style="88" customWidth="1"/>
    <col min="4608" max="4608" width="14.140625" style="88" customWidth="1"/>
    <col min="4609" max="4609" width="12" style="88" customWidth="1"/>
    <col min="4610" max="4610" width="11.5703125" style="88" customWidth="1"/>
    <col min="4611" max="4611" width="12.28515625" style="88" customWidth="1"/>
    <col min="4612" max="4612" width="26.140625" style="88" customWidth="1"/>
    <col min="4613" max="4862" width="11.42578125" style="88"/>
    <col min="4863" max="4863" width="21.140625" style="88" customWidth="1"/>
    <col min="4864" max="4864" width="14.140625" style="88" customWidth="1"/>
    <col min="4865" max="4865" width="12" style="88" customWidth="1"/>
    <col min="4866" max="4866" width="11.5703125" style="88" customWidth="1"/>
    <col min="4867" max="4867" width="12.28515625" style="88" customWidth="1"/>
    <col min="4868" max="4868" width="26.140625" style="88" customWidth="1"/>
    <col min="4869" max="5118" width="11.42578125" style="88"/>
    <col min="5119" max="5119" width="21.140625" style="88" customWidth="1"/>
    <col min="5120" max="5120" width="14.140625" style="88" customWidth="1"/>
    <col min="5121" max="5121" width="12" style="88" customWidth="1"/>
    <col min="5122" max="5122" width="11.5703125" style="88" customWidth="1"/>
    <col min="5123" max="5123" width="12.28515625" style="88" customWidth="1"/>
    <col min="5124" max="5124" width="26.140625" style="88" customWidth="1"/>
    <col min="5125" max="5374" width="11.42578125" style="88"/>
    <col min="5375" max="5375" width="21.140625" style="88" customWidth="1"/>
    <col min="5376" max="5376" width="14.140625" style="88" customWidth="1"/>
    <col min="5377" max="5377" width="12" style="88" customWidth="1"/>
    <col min="5378" max="5378" width="11.5703125" style="88" customWidth="1"/>
    <col min="5379" max="5379" width="12.28515625" style="88" customWidth="1"/>
    <col min="5380" max="5380" width="26.140625" style="88" customWidth="1"/>
    <col min="5381" max="5630" width="11.42578125" style="88"/>
    <col min="5631" max="5631" width="21.140625" style="88" customWidth="1"/>
    <col min="5632" max="5632" width="14.140625" style="88" customWidth="1"/>
    <col min="5633" max="5633" width="12" style="88" customWidth="1"/>
    <col min="5634" max="5634" width="11.5703125" style="88" customWidth="1"/>
    <col min="5635" max="5635" width="12.28515625" style="88" customWidth="1"/>
    <col min="5636" max="5636" width="26.140625" style="88" customWidth="1"/>
    <col min="5637" max="5886" width="11.42578125" style="88"/>
    <col min="5887" max="5887" width="21.140625" style="88" customWidth="1"/>
    <col min="5888" max="5888" width="14.140625" style="88" customWidth="1"/>
    <col min="5889" max="5889" width="12" style="88" customWidth="1"/>
    <col min="5890" max="5890" width="11.5703125" style="88" customWidth="1"/>
    <col min="5891" max="5891" width="12.28515625" style="88" customWidth="1"/>
    <col min="5892" max="5892" width="26.140625" style="88" customWidth="1"/>
    <col min="5893" max="6142" width="11.42578125" style="88"/>
    <col min="6143" max="6143" width="21.140625" style="88" customWidth="1"/>
    <col min="6144" max="6144" width="14.140625" style="88" customWidth="1"/>
    <col min="6145" max="6145" width="12" style="88" customWidth="1"/>
    <col min="6146" max="6146" width="11.5703125" style="88" customWidth="1"/>
    <col min="6147" max="6147" width="12.28515625" style="88" customWidth="1"/>
    <col min="6148" max="6148" width="26.140625" style="88" customWidth="1"/>
    <col min="6149" max="6398" width="11.42578125" style="88"/>
    <col min="6399" max="6399" width="21.140625" style="88" customWidth="1"/>
    <col min="6400" max="6400" width="14.140625" style="88" customWidth="1"/>
    <col min="6401" max="6401" width="12" style="88" customWidth="1"/>
    <col min="6402" max="6402" width="11.5703125" style="88" customWidth="1"/>
    <col min="6403" max="6403" width="12.28515625" style="88" customWidth="1"/>
    <col min="6404" max="6404" width="26.140625" style="88" customWidth="1"/>
    <col min="6405" max="6654" width="11.42578125" style="88"/>
    <col min="6655" max="6655" width="21.140625" style="88" customWidth="1"/>
    <col min="6656" max="6656" width="14.140625" style="88" customWidth="1"/>
    <col min="6657" max="6657" width="12" style="88" customWidth="1"/>
    <col min="6658" max="6658" width="11.5703125" style="88" customWidth="1"/>
    <col min="6659" max="6659" width="12.28515625" style="88" customWidth="1"/>
    <col min="6660" max="6660" width="26.140625" style="88" customWidth="1"/>
    <col min="6661" max="6910" width="11.42578125" style="88"/>
    <col min="6911" max="6911" width="21.140625" style="88" customWidth="1"/>
    <col min="6912" max="6912" width="14.140625" style="88" customWidth="1"/>
    <col min="6913" max="6913" width="12" style="88" customWidth="1"/>
    <col min="6914" max="6914" width="11.5703125" style="88" customWidth="1"/>
    <col min="6915" max="6915" width="12.28515625" style="88" customWidth="1"/>
    <col min="6916" max="6916" width="26.140625" style="88" customWidth="1"/>
    <col min="6917" max="7166" width="11.42578125" style="88"/>
    <col min="7167" max="7167" width="21.140625" style="88" customWidth="1"/>
    <col min="7168" max="7168" width="14.140625" style="88" customWidth="1"/>
    <col min="7169" max="7169" width="12" style="88" customWidth="1"/>
    <col min="7170" max="7170" width="11.5703125" style="88" customWidth="1"/>
    <col min="7171" max="7171" width="12.28515625" style="88" customWidth="1"/>
    <col min="7172" max="7172" width="26.140625" style="88" customWidth="1"/>
    <col min="7173" max="7422" width="11.42578125" style="88"/>
    <col min="7423" max="7423" width="21.140625" style="88" customWidth="1"/>
    <col min="7424" max="7424" width="14.140625" style="88" customWidth="1"/>
    <col min="7425" max="7425" width="12" style="88" customWidth="1"/>
    <col min="7426" max="7426" width="11.5703125" style="88" customWidth="1"/>
    <col min="7427" max="7427" width="12.28515625" style="88" customWidth="1"/>
    <col min="7428" max="7428" width="26.140625" style="88" customWidth="1"/>
    <col min="7429" max="7678" width="11.42578125" style="88"/>
    <col min="7679" max="7679" width="21.140625" style="88" customWidth="1"/>
    <col min="7680" max="7680" width="14.140625" style="88" customWidth="1"/>
    <col min="7681" max="7681" width="12" style="88" customWidth="1"/>
    <col min="7682" max="7682" width="11.5703125" style="88" customWidth="1"/>
    <col min="7683" max="7683" width="12.28515625" style="88" customWidth="1"/>
    <col min="7684" max="7684" width="26.140625" style="88" customWidth="1"/>
    <col min="7685" max="7934" width="11.42578125" style="88"/>
    <col min="7935" max="7935" width="21.140625" style="88" customWidth="1"/>
    <col min="7936" max="7936" width="14.140625" style="88" customWidth="1"/>
    <col min="7937" max="7937" width="12" style="88" customWidth="1"/>
    <col min="7938" max="7938" width="11.5703125" style="88" customWidth="1"/>
    <col min="7939" max="7939" width="12.28515625" style="88" customWidth="1"/>
    <col min="7940" max="7940" width="26.140625" style="88" customWidth="1"/>
    <col min="7941" max="8190" width="11.42578125" style="88"/>
    <col min="8191" max="8191" width="21.140625" style="88" customWidth="1"/>
    <col min="8192" max="8192" width="14.140625" style="88" customWidth="1"/>
    <col min="8193" max="8193" width="12" style="88" customWidth="1"/>
    <col min="8194" max="8194" width="11.5703125" style="88" customWidth="1"/>
    <col min="8195" max="8195" width="12.28515625" style="88" customWidth="1"/>
    <col min="8196" max="8196" width="26.140625" style="88" customWidth="1"/>
    <col min="8197" max="8446" width="11.42578125" style="88"/>
    <col min="8447" max="8447" width="21.140625" style="88" customWidth="1"/>
    <col min="8448" max="8448" width="14.140625" style="88" customWidth="1"/>
    <col min="8449" max="8449" width="12" style="88" customWidth="1"/>
    <col min="8450" max="8450" width="11.5703125" style="88" customWidth="1"/>
    <col min="8451" max="8451" width="12.28515625" style="88" customWidth="1"/>
    <col min="8452" max="8452" width="26.140625" style="88" customWidth="1"/>
    <col min="8453" max="8702" width="11.42578125" style="88"/>
    <col min="8703" max="8703" width="21.140625" style="88" customWidth="1"/>
    <col min="8704" max="8704" width="14.140625" style="88" customWidth="1"/>
    <col min="8705" max="8705" width="12" style="88" customWidth="1"/>
    <col min="8706" max="8706" width="11.5703125" style="88" customWidth="1"/>
    <col min="8707" max="8707" width="12.28515625" style="88" customWidth="1"/>
    <col min="8708" max="8708" width="26.140625" style="88" customWidth="1"/>
    <col min="8709" max="8958" width="11.42578125" style="88"/>
    <col min="8959" max="8959" width="21.140625" style="88" customWidth="1"/>
    <col min="8960" max="8960" width="14.140625" style="88" customWidth="1"/>
    <col min="8961" max="8961" width="12" style="88" customWidth="1"/>
    <col min="8962" max="8962" width="11.5703125" style="88" customWidth="1"/>
    <col min="8963" max="8963" width="12.28515625" style="88" customWidth="1"/>
    <col min="8964" max="8964" width="26.140625" style="88" customWidth="1"/>
    <col min="8965" max="9214" width="11.42578125" style="88"/>
    <col min="9215" max="9215" width="21.140625" style="88" customWidth="1"/>
    <col min="9216" max="9216" width="14.140625" style="88" customWidth="1"/>
    <col min="9217" max="9217" width="12" style="88" customWidth="1"/>
    <col min="9218" max="9218" width="11.5703125" style="88" customWidth="1"/>
    <col min="9219" max="9219" width="12.28515625" style="88" customWidth="1"/>
    <col min="9220" max="9220" width="26.140625" style="88" customWidth="1"/>
    <col min="9221" max="9470" width="11.42578125" style="88"/>
    <col min="9471" max="9471" width="21.140625" style="88" customWidth="1"/>
    <col min="9472" max="9472" width="14.140625" style="88" customWidth="1"/>
    <col min="9473" max="9473" width="12" style="88" customWidth="1"/>
    <col min="9474" max="9474" width="11.5703125" style="88" customWidth="1"/>
    <col min="9475" max="9475" width="12.28515625" style="88" customWidth="1"/>
    <col min="9476" max="9476" width="26.140625" style="88" customWidth="1"/>
    <col min="9477" max="9726" width="11.42578125" style="88"/>
    <col min="9727" max="9727" width="21.140625" style="88" customWidth="1"/>
    <col min="9728" max="9728" width="14.140625" style="88" customWidth="1"/>
    <col min="9729" max="9729" width="12" style="88" customWidth="1"/>
    <col min="9730" max="9730" width="11.5703125" style="88" customWidth="1"/>
    <col min="9731" max="9731" width="12.28515625" style="88" customWidth="1"/>
    <col min="9732" max="9732" width="26.140625" style="88" customWidth="1"/>
    <col min="9733" max="9982" width="11.42578125" style="88"/>
    <col min="9983" max="9983" width="21.140625" style="88" customWidth="1"/>
    <col min="9984" max="9984" width="14.140625" style="88" customWidth="1"/>
    <col min="9985" max="9985" width="12" style="88" customWidth="1"/>
    <col min="9986" max="9986" width="11.5703125" style="88" customWidth="1"/>
    <col min="9987" max="9987" width="12.28515625" style="88" customWidth="1"/>
    <col min="9988" max="9988" width="26.140625" style="88" customWidth="1"/>
    <col min="9989" max="10238" width="11.42578125" style="88"/>
    <col min="10239" max="10239" width="21.140625" style="88" customWidth="1"/>
    <col min="10240" max="10240" width="14.140625" style="88" customWidth="1"/>
    <col min="10241" max="10241" width="12" style="88" customWidth="1"/>
    <col min="10242" max="10242" width="11.5703125" style="88" customWidth="1"/>
    <col min="10243" max="10243" width="12.28515625" style="88" customWidth="1"/>
    <col min="10244" max="10244" width="26.140625" style="88" customWidth="1"/>
    <col min="10245" max="10494" width="11.42578125" style="88"/>
    <col min="10495" max="10495" width="21.140625" style="88" customWidth="1"/>
    <col min="10496" max="10496" width="14.140625" style="88" customWidth="1"/>
    <col min="10497" max="10497" width="12" style="88" customWidth="1"/>
    <col min="10498" max="10498" width="11.5703125" style="88" customWidth="1"/>
    <col min="10499" max="10499" width="12.28515625" style="88" customWidth="1"/>
    <col min="10500" max="10500" width="26.140625" style="88" customWidth="1"/>
    <col min="10501" max="10750" width="11.42578125" style="88"/>
    <col min="10751" max="10751" width="21.140625" style="88" customWidth="1"/>
    <col min="10752" max="10752" width="14.140625" style="88" customWidth="1"/>
    <col min="10753" max="10753" width="12" style="88" customWidth="1"/>
    <col min="10754" max="10754" width="11.5703125" style="88" customWidth="1"/>
    <col min="10755" max="10755" width="12.28515625" style="88" customWidth="1"/>
    <col min="10756" max="10756" width="26.140625" style="88" customWidth="1"/>
    <col min="10757" max="11006" width="11.42578125" style="88"/>
    <col min="11007" max="11007" width="21.140625" style="88" customWidth="1"/>
    <col min="11008" max="11008" width="14.140625" style="88" customWidth="1"/>
    <col min="11009" max="11009" width="12" style="88" customWidth="1"/>
    <col min="11010" max="11010" width="11.5703125" style="88" customWidth="1"/>
    <col min="11011" max="11011" width="12.28515625" style="88" customWidth="1"/>
    <col min="11012" max="11012" width="26.140625" style="88" customWidth="1"/>
    <col min="11013" max="11262" width="11.42578125" style="88"/>
    <col min="11263" max="11263" width="21.140625" style="88" customWidth="1"/>
    <col min="11264" max="11264" width="14.140625" style="88" customWidth="1"/>
    <col min="11265" max="11265" width="12" style="88" customWidth="1"/>
    <col min="11266" max="11266" width="11.5703125" style="88" customWidth="1"/>
    <col min="11267" max="11267" width="12.28515625" style="88" customWidth="1"/>
    <col min="11268" max="11268" width="26.140625" style="88" customWidth="1"/>
    <col min="11269" max="11518" width="11.42578125" style="88"/>
    <col min="11519" max="11519" width="21.140625" style="88" customWidth="1"/>
    <col min="11520" max="11520" width="14.140625" style="88" customWidth="1"/>
    <col min="11521" max="11521" width="12" style="88" customWidth="1"/>
    <col min="11522" max="11522" width="11.5703125" style="88" customWidth="1"/>
    <col min="11523" max="11523" width="12.28515625" style="88" customWidth="1"/>
    <col min="11524" max="11524" width="26.140625" style="88" customWidth="1"/>
    <col min="11525" max="11774" width="11.42578125" style="88"/>
    <col min="11775" max="11775" width="21.140625" style="88" customWidth="1"/>
    <col min="11776" max="11776" width="14.140625" style="88" customWidth="1"/>
    <col min="11777" max="11777" width="12" style="88" customWidth="1"/>
    <col min="11778" max="11778" width="11.5703125" style="88" customWidth="1"/>
    <col min="11779" max="11779" width="12.28515625" style="88" customWidth="1"/>
    <col min="11780" max="11780" width="26.140625" style="88" customWidth="1"/>
    <col min="11781" max="12030" width="11.42578125" style="88"/>
    <col min="12031" max="12031" width="21.140625" style="88" customWidth="1"/>
    <col min="12032" max="12032" width="14.140625" style="88" customWidth="1"/>
    <col min="12033" max="12033" width="12" style="88" customWidth="1"/>
    <col min="12034" max="12034" width="11.5703125" style="88" customWidth="1"/>
    <col min="12035" max="12035" width="12.28515625" style="88" customWidth="1"/>
    <col min="12036" max="12036" width="26.140625" style="88" customWidth="1"/>
    <col min="12037" max="12286" width="11.42578125" style="88"/>
    <col min="12287" max="12287" width="21.140625" style="88" customWidth="1"/>
    <col min="12288" max="12288" width="14.140625" style="88" customWidth="1"/>
    <col min="12289" max="12289" width="12" style="88" customWidth="1"/>
    <col min="12290" max="12290" width="11.5703125" style="88" customWidth="1"/>
    <col min="12291" max="12291" width="12.28515625" style="88" customWidth="1"/>
    <col min="12292" max="12292" width="26.140625" style="88" customWidth="1"/>
    <col min="12293" max="12542" width="11.42578125" style="88"/>
    <col min="12543" max="12543" width="21.140625" style="88" customWidth="1"/>
    <col min="12544" max="12544" width="14.140625" style="88" customWidth="1"/>
    <col min="12545" max="12545" width="12" style="88" customWidth="1"/>
    <col min="12546" max="12546" width="11.5703125" style="88" customWidth="1"/>
    <col min="12547" max="12547" width="12.28515625" style="88" customWidth="1"/>
    <col min="12548" max="12548" width="26.140625" style="88" customWidth="1"/>
    <col min="12549" max="12798" width="11.42578125" style="88"/>
    <col min="12799" max="12799" width="21.140625" style="88" customWidth="1"/>
    <col min="12800" max="12800" width="14.140625" style="88" customWidth="1"/>
    <col min="12801" max="12801" width="12" style="88" customWidth="1"/>
    <col min="12802" max="12802" width="11.5703125" style="88" customWidth="1"/>
    <col min="12803" max="12803" width="12.28515625" style="88" customWidth="1"/>
    <col min="12804" max="12804" width="26.140625" style="88" customWidth="1"/>
    <col min="12805" max="13054" width="11.42578125" style="88"/>
    <col min="13055" max="13055" width="21.140625" style="88" customWidth="1"/>
    <col min="13056" max="13056" width="14.140625" style="88" customWidth="1"/>
    <col min="13057" max="13057" width="12" style="88" customWidth="1"/>
    <col min="13058" max="13058" width="11.5703125" style="88" customWidth="1"/>
    <col min="13059" max="13059" width="12.28515625" style="88" customWidth="1"/>
    <col min="13060" max="13060" width="26.140625" style="88" customWidth="1"/>
    <col min="13061" max="13310" width="11.42578125" style="88"/>
    <col min="13311" max="13311" width="21.140625" style="88" customWidth="1"/>
    <col min="13312" max="13312" width="14.140625" style="88" customWidth="1"/>
    <col min="13313" max="13313" width="12" style="88" customWidth="1"/>
    <col min="13314" max="13314" width="11.5703125" style="88" customWidth="1"/>
    <col min="13315" max="13315" width="12.28515625" style="88" customWidth="1"/>
    <col min="13316" max="13316" width="26.140625" style="88" customWidth="1"/>
    <col min="13317" max="13566" width="11.42578125" style="88"/>
    <col min="13567" max="13567" width="21.140625" style="88" customWidth="1"/>
    <col min="13568" max="13568" width="14.140625" style="88" customWidth="1"/>
    <col min="13569" max="13569" width="12" style="88" customWidth="1"/>
    <col min="13570" max="13570" width="11.5703125" style="88" customWidth="1"/>
    <col min="13571" max="13571" width="12.28515625" style="88" customWidth="1"/>
    <col min="13572" max="13572" width="26.140625" style="88" customWidth="1"/>
    <col min="13573" max="13822" width="11.42578125" style="88"/>
    <col min="13823" max="13823" width="21.140625" style="88" customWidth="1"/>
    <col min="13824" max="13824" width="14.140625" style="88" customWidth="1"/>
    <col min="13825" max="13825" width="12" style="88" customWidth="1"/>
    <col min="13826" max="13826" width="11.5703125" style="88" customWidth="1"/>
    <col min="13827" max="13827" width="12.28515625" style="88" customWidth="1"/>
    <col min="13828" max="13828" width="26.140625" style="88" customWidth="1"/>
    <col min="13829" max="14078" width="11.42578125" style="88"/>
    <col min="14079" max="14079" width="21.140625" style="88" customWidth="1"/>
    <col min="14080" max="14080" width="14.140625" style="88" customWidth="1"/>
    <col min="14081" max="14081" width="12" style="88" customWidth="1"/>
    <col min="14082" max="14082" width="11.5703125" style="88" customWidth="1"/>
    <col min="14083" max="14083" width="12.28515625" style="88" customWidth="1"/>
    <col min="14084" max="14084" width="26.140625" style="88" customWidth="1"/>
    <col min="14085" max="14334" width="11.42578125" style="88"/>
    <col min="14335" max="14335" width="21.140625" style="88" customWidth="1"/>
    <col min="14336" max="14336" width="14.140625" style="88" customWidth="1"/>
    <col min="14337" max="14337" width="12" style="88" customWidth="1"/>
    <col min="14338" max="14338" width="11.5703125" style="88" customWidth="1"/>
    <col min="14339" max="14339" width="12.28515625" style="88" customWidth="1"/>
    <col min="14340" max="14340" width="26.140625" style="88" customWidth="1"/>
    <col min="14341" max="14590" width="11.42578125" style="88"/>
    <col min="14591" max="14591" width="21.140625" style="88" customWidth="1"/>
    <col min="14592" max="14592" width="14.140625" style="88" customWidth="1"/>
    <col min="14593" max="14593" width="12" style="88" customWidth="1"/>
    <col min="14594" max="14594" width="11.5703125" style="88" customWidth="1"/>
    <col min="14595" max="14595" width="12.28515625" style="88" customWidth="1"/>
    <col min="14596" max="14596" width="26.140625" style="88" customWidth="1"/>
    <col min="14597" max="14846" width="11.42578125" style="88"/>
    <col min="14847" max="14847" width="21.140625" style="88" customWidth="1"/>
    <col min="14848" max="14848" width="14.140625" style="88" customWidth="1"/>
    <col min="14849" max="14849" width="12" style="88" customWidth="1"/>
    <col min="14850" max="14850" width="11.5703125" style="88" customWidth="1"/>
    <col min="14851" max="14851" width="12.28515625" style="88" customWidth="1"/>
    <col min="14852" max="14852" width="26.140625" style="88" customWidth="1"/>
    <col min="14853" max="15102" width="11.42578125" style="88"/>
    <col min="15103" max="15103" width="21.140625" style="88" customWidth="1"/>
    <col min="15104" max="15104" width="14.140625" style="88" customWidth="1"/>
    <col min="15105" max="15105" width="12" style="88" customWidth="1"/>
    <col min="15106" max="15106" width="11.5703125" style="88" customWidth="1"/>
    <col min="15107" max="15107" width="12.28515625" style="88" customWidth="1"/>
    <col min="15108" max="15108" width="26.140625" style="88" customWidth="1"/>
    <col min="15109" max="15358" width="11.42578125" style="88"/>
    <col min="15359" max="15359" width="21.140625" style="88" customWidth="1"/>
    <col min="15360" max="15360" width="14.140625" style="88" customWidth="1"/>
    <col min="15361" max="15361" width="12" style="88" customWidth="1"/>
    <col min="15362" max="15362" width="11.5703125" style="88" customWidth="1"/>
    <col min="15363" max="15363" width="12.28515625" style="88" customWidth="1"/>
    <col min="15364" max="15364" width="26.140625" style="88" customWidth="1"/>
    <col min="15365" max="15614" width="11.42578125" style="88"/>
    <col min="15615" max="15615" width="21.140625" style="88" customWidth="1"/>
    <col min="15616" max="15616" width="14.140625" style="88" customWidth="1"/>
    <col min="15617" max="15617" width="12" style="88" customWidth="1"/>
    <col min="15618" max="15618" width="11.5703125" style="88" customWidth="1"/>
    <col min="15619" max="15619" width="12.28515625" style="88" customWidth="1"/>
    <col min="15620" max="15620" width="26.140625" style="88" customWidth="1"/>
    <col min="15621" max="15870" width="11.42578125" style="88"/>
    <col min="15871" max="15871" width="21.140625" style="88" customWidth="1"/>
    <col min="15872" max="15872" width="14.140625" style="88" customWidth="1"/>
    <col min="15873" max="15873" width="12" style="88" customWidth="1"/>
    <col min="15874" max="15874" width="11.5703125" style="88" customWidth="1"/>
    <col min="15875" max="15875" width="12.28515625" style="88" customWidth="1"/>
    <col min="15876" max="15876" width="26.140625" style="88" customWidth="1"/>
    <col min="15877" max="16126" width="11.42578125" style="88"/>
    <col min="16127" max="16127" width="21.140625" style="88" customWidth="1"/>
    <col min="16128" max="16128" width="14.140625" style="88" customWidth="1"/>
    <col min="16129" max="16129" width="12" style="88" customWidth="1"/>
    <col min="16130" max="16130" width="11.5703125" style="88" customWidth="1"/>
    <col min="16131" max="16131" width="12.28515625" style="88" customWidth="1"/>
    <col min="16132" max="16132" width="26.140625" style="88" customWidth="1"/>
    <col min="16133" max="16384" width="11.42578125" style="88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54"/>
      <c r="B4" s="454"/>
      <c r="C4" s="454"/>
      <c r="D4" s="454"/>
    </row>
    <row r="5" spans="1:4" x14ac:dyDescent="0.2">
      <c r="A5" s="160"/>
      <c r="B5" s="160"/>
      <c r="C5" s="160"/>
      <c r="D5" s="160"/>
    </row>
    <row r="6" spans="1:4" ht="17.25" customHeight="1" x14ac:dyDescent="0.2">
      <c r="A6" s="488" t="s">
        <v>124</v>
      </c>
      <c r="B6" s="488"/>
      <c r="C6" s="488"/>
      <c r="D6" s="488"/>
    </row>
    <row r="7" spans="1:4" ht="8.25" customHeight="1" x14ac:dyDescent="0.2">
      <c r="A7" s="162"/>
      <c r="B7" s="162"/>
      <c r="C7" s="162"/>
      <c r="D7" s="162"/>
    </row>
    <row r="8" spans="1:4" ht="21" customHeight="1" x14ac:dyDescent="0.2">
      <c r="A8" s="89"/>
      <c r="B8" s="89"/>
      <c r="C8" s="92" t="s">
        <v>125</v>
      </c>
      <c r="D8" s="166">
        <v>13</v>
      </c>
    </row>
    <row r="9" spans="1:4" ht="21" customHeight="1" x14ac:dyDescent="0.2">
      <c r="A9" s="89"/>
      <c r="B9" s="89"/>
      <c r="C9" s="92" t="s">
        <v>126</v>
      </c>
      <c r="D9" s="166">
        <f>D16</f>
        <v>10.481262736158602</v>
      </c>
    </row>
    <row r="10" spans="1:4" ht="21" customHeight="1" x14ac:dyDescent="0.2">
      <c r="A10" s="92" t="s">
        <v>154</v>
      </c>
      <c r="B10" s="164">
        <f>D16</f>
        <v>10.481262736158602</v>
      </c>
      <c r="C10" s="92" t="s">
        <v>4</v>
      </c>
      <c r="D10" s="167">
        <f>D9-D8</f>
        <v>-2.5187372638413983</v>
      </c>
    </row>
    <row r="11" spans="1:4" ht="15" customHeight="1" x14ac:dyDescent="0.2">
      <c r="A11" s="89"/>
      <c r="B11" s="89"/>
      <c r="C11" s="95"/>
      <c r="D11" s="95"/>
    </row>
    <row r="12" spans="1:4" ht="24" customHeight="1" x14ac:dyDescent="0.2">
      <c r="A12" s="489" t="s">
        <v>5</v>
      </c>
      <c r="B12" s="471" t="s">
        <v>127</v>
      </c>
      <c r="C12" s="489" t="s">
        <v>7</v>
      </c>
      <c r="D12" s="168" t="s">
        <v>9</v>
      </c>
    </row>
    <row r="13" spans="1:4" ht="24" customHeight="1" x14ac:dyDescent="0.2">
      <c r="A13" s="490"/>
      <c r="B13" s="473"/>
      <c r="C13" s="490"/>
      <c r="D13" s="168" t="s">
        <v>9</v>
      </c>
    </row>
    <row r="14" spans="1:4" ht="10.5" customHeight="1" x14ac:dyDescent="0.2">
      <c r="A14" s="89"/>
      <c r="B14" s="89"/>
      <c r="C14" s="95"/>
      <c r="D14" s="95"/>
    </row>
    <row r="15" spans="1:4" ht="46.5" customHeight="1" x14ac:dyDescent="0.2">
      <c r="A15" s="92" t="s">
        <v>11</v>
      </c>
      <c r="B15" s="124" t="s">
        <v>155</v>
      </c>
      <c r="C15" s="124" t="s">
        <v>128</v>
      </c>
      <c r="D15" s="92" t="s">
        <v>127</v>
      </c>
    </row>
    <row r="16" spans="1:4" ht="15.75" customHeight="1" x14ac:dyDescent="0.2">
      <c r="A16" s="98" t="s">
        <v>13</v>
      </c>
      <c r="B16" s="123">
        <f>SUM(B17:B48)</f>
        <v>303464</v>
      </c>
      <c r="C16" s="123">
        <f>SUM(C17:C48)</f>
        <v>28953</v>
      </c>
      <c r="D16" s="179">
        <f t="shared" ref="D16:D48" si="0">IF(C16=0,0,(B16/C16))</f>
        <v>10.481262736158602</v>
      </c>
    </row>
    <row r="17" spans="1:4" ht="12" customHeight="1" x14ac:dyDescent="0.2">
      <c r="A17" s="112" t="s">
        <v>14</v>
      </c>
      <c r="B17" s="174">
        <v>4724</v>
      </c>
      <c r="C17" s="174">
        <v>441</v>
      </c>
      <c r="D17" s="180">
        <f t="shared" si="0"/>
        <v>10.712018140589569</v>
      </c>
    </row>
    <row r="18" spans="1:4" ht="12" customHeight="1" x14ac:dyDescent="0.2">
      <c r="A18" s="112" t="s">
        <v>15</v>
      </c>
      <c r="B18" s="174">
        <v>7923</v>
      </c>
      <c r="C18" s="174">
        <v>714</v>
      </c>
      <c r="D18" s="180">
        <f t="shared" si="0"/>
        <v>11.096638655462185</v>
      </c>
    </row>
    <row r="19" spans="1:4" ht="12" customHeight="1" x14ac:dyDescent="0.2">
      <c r="A19" s="112" t="s">
        <v>16</v>
      </c>
      <c r="B19" s="174">
        <v>2058</v>
      </c>
      <c r="C19" s="175">
        <v>203</v>
      </c>
      <c r="D19" s="180">
        <f t="shared" si="0"/>
        <v>10.137931034482758</v>
      </c>
    </row>
    <row r="20" spans="1:4" ht="12" customHeight="1" x14ac:dyDescent="0.2">
      <c r="A20" s="112" t="s">
        <v>17</v>
      </c>
      <c r="B20" s="174">
        <v>1930</v>
      </c>
      <c r="C20" s="174">
        <v>280</v>
      </c>
      <c r="D20" s="180">
        <f t="shared" si="0"/>
        <v>6.8928571428571432</v>
      </c>
    </row>
    <row r="21" spans="1:4" ht="12" customHeight="1" x14ac:dyDescent="0.2">
      <c r="A21" s="112" t="s">
        <v>18</v>
      </c>
      <c r="B21" s="174">
        <v>7916</v>
      </c>
      <c r="C21" s="174">
        <v>558</v>
      </c>
      <c r="D21" s="180">
        <f t="shared" si="0"/>
        <v>14.186379928315413</v>
      </c>
    </row>
    <row r="22" spans="1:4" ht="12" customHeight="1" x14ac:dyDescent="0.2">
      <c r="A22" s="112" t="s">
        <v>19</v>
      </c>
      <c r="B22" s="174">
        <v>9072</v>
      </c>
      <c r="C22" s="174">
        <v>856</v>
      </c>
      <c r="D22" s="180">
        <f t="shared" si="0"/>
        <v>10.598130841121495</v>
      </c>
    </row>
    <row r="23" spans="1:4" ht="12" customHeight="1" x14ac:dyDescent="0.2">
      <c r="A23" s="112" t="s">
        <v>221</v>
      </c>
      <c r="B23" s="174">
        <v>7891</v>
      </c>
      <c r="C23" s="174">
        <v>943</v>
      </c>
      <c r="D23" s="180">
        <f t="shared" si="0"/>
        <v>8.3679745493107109</v>
      </c>
    </row>
    <row r="24" spans="1:4" ht="12" customHeight="1" x14ac:dyDescent="0.2">
      <c r="A24" s="112" t="s">
        <v>21</v>
      </c>
      <c r="B24" s="174">
        <v>1883</v>
      </c>
      <c r="C24" s="174">
        <v>289</v>
      </c>
      <c r="D24" s="180">
        <f t="shared" si="0"/>
        <v>6.515570934256055</v>
      </c>
    </row>
    <row r="25" spans="1:4" ht="12" customHeight="1" x14ac:dyDescent="0.2">
      <c r="A25" s="112" t="s">
        <v>22</v>
      </c>
      <c r="B25" s="174">
        <v>42808</v>
      </c>
      <c r="C25" s="175">
        <v>3101</v>
      </c>
      <c r="D25" s="180">
        <f t="shared" si="0"/>
        <v>13.804579168010319</v>
      </c>
    </row>
    <row r="26" spans="1:4" ht="12" customHeight="1" x14ac:dyDescent="0.2">
      <c r="A26" s="112" t="s">
        <v>23</v>
      </c>
      <c r="B26" s="174">
        <v>2413</v>
      </c>
      <c r="C26" s="174">
        <v>245</v>
      </c>
      <c r="D26" s="180">
        <f t="shared" si="0"/>
        <v>9.8489795918367342</v>
      </c>
    </row>
    <row r="27" spans="1:4" ht="12" customHeight="1" x14ac:dyDescent="0.2">
      <c r="A27" s="112" t="s">
        <v>24</v>
      </c>
      <c r="B27" s="174">
        <v>18280</v>
      </c>
      <c r="C27" s="174">
        <v>1986</v>
      </c>
      <c r="D27" s="180">
        <f t="shared" si="0"/>
        <v>9.2044310171198394</v>
      </c>
    </row>
    <row r="28" spans="1:4" ht="12" customHeight="1" x14ac:dyDescent="0.2">
      <c r="A28" s="112" t="s">
        <v>25</v>
      </c>
      <c r="B28" s="174">
        <v>6996</v>
      </c>
      <c r="C28" s="174">
        <v>608</v>
      </c>
      <c r="D28" s="180">
        <f t="shared" si="0"/>
        <v>11.506578947368421</v>
      </c>
    </row>
    <row r="29" spans="1:4" ht="12" customHeight="1" x14ac:dyDescent="0.2">
      <c r="A29" s="112" t="s">
        <v>26</v>
      </c>
      <c r="B29" s="174">
        <v>3924</v>
      </c>
      <c r="C29" s="174">
        <v>404</v>
      </c>
      <c r="D29" s="180">
        <f t="shared" si="0"/>
        <v>9.7128712871287135</v>
      </c>
    </row>
    <row r="30" spans="1:4" ht="12" customHeight="1" x14ac:dyDescent="0.2">
      <c r="A30" s="112" t="s">
        <v>27</v>
      </c>
      <c r="B30" s="174">
        <v>14705</v>
      </c>
      <c r="C30" s="174">
        <v>2076</v>
      </c>
      <c r="D30" s="180">
        <f t="shared" si="0"/>
        <v>7.083333333333333</v>
      </c>
    </row>
    <row r="31" spans="1:4" ht="12" customHeight="1" x14ac:dyDescent="0.2">
      <c r="A31" s="112" t="s">
        <v>28</v>
      </c>
      <c r="B31" s="174">
        <v>47473</v>
      </c>
      <c r="C31" s="174">
        <v>4063</v>
      </c>
      <c r="D31" s="180">
        <f t="shared" si="0"/>
        <v>11.684223480187054</v>
      </c>
    </row>
    <row r="32" spans="1:4" ht="12" customHeight="1" x14ac:dyDescent="0.2">
      <c r="A32" s="112" t="s">
        <v>222</v>
      </c>
      <c r="B32" s="174">
        <v>11807</v>
      </c>
      <c r="C32" s="174">
        <v>1056</v>
      </c>
      <c r="D32" s="180">
        <f t="shared" si="0"/>
        <v>11.180871212121213</v>
      </c>
    </row>
    <row r="33" spans="1:4" ht="12" customHeight="1" x14ac:dyDescent="0.2">
      <c r="A33" s="112" t="s">
        <v>30</v>
      </c>
      <c r="B33" s="174">
        <v>4693</v>
      </c>
      <c r="C33" s="174">
        <v>563</v>
      </c>
      <c r="D33" s="180">
        <f t="shared" si="0"/>
        <v>8.3357015985790408</v>
      </c>
    </row>
    <row r="34" spans="1:4" ht="12" customHeight="1" x14ac:dyDescent="0.2">
      <c r="A34" s="112" t="s">
        <v>31</v>
      </c>
      <c r="B34" s="174">
        <v>3037</v>
      </c>
      <c r="C34" s="175">
        <v>418</v>
      </c>
      <c r="D34" s="180">
        <f t="shared" si="0"/>
        <v>7.2655502392344502</v>
      </c>
    </row>
    <row r="35" spans="1:4" ht="12" customHeight="1" x14ac:dyDescent="0.2">
      <c r="A35" s="112" t="s">
        <v>32</v>
      </c>
      <c r="B35" s="174">
        <v>17191</v>
      </c>
      <c r="C35" s="174">
        <v>1703</v>
      </c>
      <c r="D35" s="180">
        <f t="shared" si="0"/>
        <v>10.094539048737522</v>
      </c>
    </row>
    <row r="36" spans="1:4" ht="12" customHeight="1" x14ac:dyDescent="0.2">
      <c r="A36" s="112" t="s">
        <v>33</v>
      </c>
      <c r="B36" s="174">
        <v>6603</v>
      </c>
      <c r="C36" s="174">
        <v>420</v>
      </c>
      <c r="D36" s="180">
        <f t="shared" si="0"/>
        <v>15.721428571428572</v>
      </c>
    </row>
    <row r="37" spans="1:4" ht="12" customHeight="1" x14ac:dyDescent="0.2">
      <c r="A37" s="112" t="s">
        <v>34</v>
      </c>
      <c r="B37" s="174">
        <v>7277</v>
      </c>
      <c r="C37" s="174">
        <v>875</v>
      </c>
      <c r="D37" s="180">
        <f t="shared" si="0"/>
        <v>8.3165714285714287</v>
      </c>
    </row>
    <row r="38" spans="1:4" ht="12" customHeight="1" x14ac:dyDescent="0.2">
      <c r="A38" s="112" t="s">
        <v>223</v>
      </c>
      <c r="B38" s="174">
        <v>3224</v>
      </c>
      <c r="C38" s="174">
        <v>354</v>
      </c>
      <c r="D38" s="180">
        <f t="shared" si="0"/>
        <v>9.1073446327683616</v>
      </c>
    </row>
    <row r="39" spans="1:4" ht="12" customHeight="1" x14ac:dyDescent="0.2">
      <c r="A39" s="112" t="s">
        <v>36</v>
      </c>
      <c r="B39" s="174">
        <v>8835</v>
      </c>
      <c r="C39" s="175">
        <v>854</v>
      </c>
      <c r="D39" s="180">
        <f t="shared" si="0"/>
        <v>10.34543325526932</v>
      </c>
    </row>
    <row r="40" spans="1:4" ht="12" customHeight="1" x14ac:dyDescent="0.2">
      <c r="A40" s="112" t="s">
        <v>37</v>
      </c>
      <c r="B40" s="174">
        <v>5373</v>
      </c>
      <c r="C40" s="174">
        <v>398</v>
      </c>
      <c r="D40" s="180">
        <f t="shared" si="0"/>
        <v>13.5</v>
      </c>
    </row>
    <row r="41" spans="1:4" ht="12" customHeight="1" x14ac:dyDescent="0.2">
      <c r="A41" s="112" t="s">
        <v>38</v>
      </c>
      <c r="B41" s="174">
        <v>9306</v>
      </c>
      <c r="C41" s="174">
        <v>986</v>
      </c>
      <c r="D41" s="180">
        <f t="shared" si="0"/>
        <v>9.4381338742393517</v>
      </c>
    </row>
    <row r="42" spans="1:4" ht="12" customHeight="1" x14ac:dyDescent="0.2">
      <c r="A42" s="112" t="s">
        <v>39</v>
      </c>
      <c r="B42" s="174">
        <v>12900</v>
      </c>
      <c r="C42" s="174">
        <v>993</v>
      </c>
      <c r="D42" s="180">
        <f t="shared" si="0"/>
        <v>12.990936555891238</v>
      </c>
    </row>
    <row r="43" spans="1:4" ht="12" customHeight="1" x14ac:dyDescent="0.2">
      <c r="A43" s="112" t="s">
        <v>40</v>
      </c>
      <c r="B43" s="174">
        <v>5452</v>
      </c>
      <c r="C43" s="175">
        <v>414</v>
      </c>
      <c r="D43" s="180">
        <f t="shared" si="0"/>
        <v>13.169082125603865</v>
      </c>
    </row>
    <row r="44" spans="1:4" ht="12" customHeight="1" x14ac:dyDescent="0.2">
      <c r="A44" s="112" t="s">
        <v>41</v>
      </c>
      <c r="B44" s="174">
        <v>9144</v>
      </c>
      <c r="C44" s="175">
        <v>939</v>
      </c>
      <c r="D44" s="180">
        <f t="shared" si="0"/>
        <v>9.738019169329073</v>
      </c>
    </row>
    <row r="45" spans="1:4" ht="12" customHeight="1" x14ac:dyDescent="0.2">
      <c r="A45" s="112" t="s">
        <v>42</v>
      </c>
      <c r="B45" s="174">
        <v>3098</v>
      </c>
      <c r="C45" s="174">
        <v>358</v>
      </c>
      <c r="D45" s="180">
        <f t="shared" si="0"/>
        <v>8.6536312849162016</v>
      </c>
    </row>
    <row r="46" spans="1:4" ht="12" customHeight="1" x14ac:dyDescent="0.2">
      <c r="A46" s="112" t="s">
        <v>224</v>
      </c>
      <c r="B46" s="174">
        <v>9096</v>
      </c>
      <c r="C46" s="174">
        <v>1302</v>
      </c>
      <c r="D46" s="180">
        <f t="shared" si="0"/>
        <v>6.9861751152073737</v>
      </c>
    </row>
    <row r="47" spans="1:4" ht="12" customHeight="1" x14ac:dyDescent="0.2">
      <c r="A47" s="112" t="s">
        <v>44</v>
      </c>
      <c r="B47" s="174">
        <v>4673</v>
      </c>
      <c r="C47" s="175">
        <v>390</v>
      </c>
      <c r="D47" s="180">
        <f t="shared" si="0"/>
        <v>11.982051282051282</v>
      </c>
    </row>
    <row r="48" spans="1:4" ht="12" customHeight="1" x14ac:dyDescent="0.2">
      <c r="A48" s="112" t="s">
        <v>45</v>
      </c>
      <c r="B48" s="174">
        <v>1759</v>
      </c>
      <c r="C48" s="174">
        <v>163</v>
      </c>
      <c r="D48" s="180">
        <f t="shared" si="0"/>
        <v>10.791411042944786</v>
      </c>
    </row>
    <row r="49" spans="1:4" x14ac:dyDescent="0.2">
      <c r="A49" s="165" t="s">
        <v>74</v>
      </c>
      <c r="B49" s="161"/>
      <c r="C49" s="161"/>
      <c r="D49" s="91"/>
    </row>
    <row r="50" spans="1:4" x14ac:dyDescent="0.2">
      <c r="A50" s="520"/>
      <c r="B50" s="521"/>
      <c r="C50" s="521"/>
      <c r="D50" s="522"/>
    </row>
    <row r="51" spans="1:4" x14ac:dyDescent="0.2">
      <c r="A51" s="523"/>
      <c r="B51" s="524"/>
      <c r="C51" s="524"/>
      <c r="D51" s="525"/>
    </row>
    <row r="52" spans="1:4" x14ac:dyDescent="0.2">
      <c r="A52" s="523"/>
      <c r="B52" s="524"/>
      <c r="C52" s="524"/>
      <c r="D52" s="525"/>
    </row>
    <row r="53" spans="1:4" x14ac:dyDescent="0.2">
      <c r="A53" s="523"/>
      <c r="B53" s="524"/>
      <c r="C53" s="524"/>
      <c r="D53" s="525"/>
    </row>
    <row r="54" spans="1:4" x14ac:dyDescent="0.2">
      <c r="A54" s="523"/>
      <c r="B54" s="524"/>
      <c r="C54" s="524"/>
      <c r="D54" s="525"/>
    </row>
    <row r="55" spans="1:4" x14ac:dyDescent="0.2">
      <c r="A55" s="523"/>
      <c r="B55" s="524"/>
      <c r="C55" s="524"/>
      <c r="D55" s="525"/>
    </row>
    <row r="56" spans="1:4" x14ac:dyDescent="0.2">
      <c r="A56" s="523"/>
      <c r="B56" s="524"/>
      <c r="C56" s="524"/>
      <c r="D56" s="525"/>
    </row>
    <row r="57" spans="1:4" x14ac:dyDescent="0.2">
      <c r="A57" s="523"/>
      <c r="B57" s="524"/>
      <c r="C57" s="524"/>
      <c r="D57" s="525"/>
    </row>
    <row r="58" spans="1:4" x14ac:dyDescent="0.2">
      <c r="A58" s="526"/>
      <c r="B58" s="527"/>
      <c r="C58" s="527"/>
      <c r="D58" s="528"/>
    </row>
  </sheetData>
  <sheetProtection selectLockedCells="1"/>
  <sortState ref="A17:D48">
    <sortCondition ref="A17:A48"/>
  </sortState>
  <mergeCells count="6">
    <mergeCell ref="A50:D58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view="pageBreakPreview" zoomScale="90" zoomScaleNormal="60" zoomScaleSheetLayoutView="90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</row>
    <row r="6" spans="1:8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</row>
    <row r="7" spans="1:8" ht="21.95" customHeight="1" x14ac:dyDescent="0.25">
      <c r="A7" s="529" t="s">
        <v>198</v>
      </c>
      <c r="B7" s="529"/>
      <c r="C7" s="529"/>
      <c r="D7" s="529"/>
      <c r="E7" s="529"/>
      <c r="F7" s="529"/>
      <c r="G7" s="529"/>
      <c r="H7" s="529"/>
    </row>
    <row r="8" spans="1:8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8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8" ht="15.95" customHeight="1" x14ac:dyDescent="0.25">
      <c r="A10" s="260">
        <v>2008</v>
      </c>
      <c r="B10" s="261">
        <v>1.6</v>
      </c>
      <c r="C10" s="210"/>
      <c r="D10" s="210"/>
      <c r="E10" s="210"/>
      <c r="F10" s="210"/>
      <c r="G10" s="210"/>
      <c r="H10" s="210"/>
    </row>
    <row r="11" spans="1:8" ht="15.95" customHeight="1" x14ac:dyDescent="0.25">
      <c r="A11" s="260">
        <v>2009</v>
      </c>
      <c r="B11" s="261">
        <v>1.5</v>
      </c>
      <c r="C11" s="210"/>
      <c r="D11" s="210"/>
      <c r="E11" s="210"/>
      <c r="F11" s="210"/>
      <c r="G11" s="210"/>
      <c r="H11" s="210"/>
    </row>
    <row r="12" spans="1:8" ht="15.95" customHeight="1" x14ac:dyDescent="0.25">
      <c r="A12" s="260">
        <v>2010</v>
      </c>
      <c r="B12" s="261">
        <v>1.5</v>
      </c>
      <c r="C12" s="210"/>
      <c r="D12" s="210"/>
      <c r="E12" s="210"/>
      <c r="F12" s="210"/>
      <c r="G12" s="210"/>
      <c r="H12" s="210"/>
    </row>
    <row r="13" spans="1:8" ht="15.95" customHeight="1" x14ac:dyDescent="0.25">
      <c r="A13" s="260">
        <v>2011</v>
      </c>
      <c r="B13" s="261">
        <v>1.5</v>
      </c>
      <c r="C13" s="210"/>
      <c r="D13" s="210"/>
      <c r="E13" s="210"/>
      <c r="F13" s="210"/>
      <c r="G13" s="210"/>
      <c r="H13" s="210"/>
    </row>
    <row r="14" spans="1:8" ht="15.95" customHeight="1" x14ac:dyDescent="0.25">
      <c r="A14" s="260">
        <v>2012</v>
      </c>
      <c r="B14" s="261">
        <v>1.5</v>
      </c>
      <c r="C14" s="210"/>
      <c r="D14" s="210"/>
      <c r="E14" s="210"/>
      <c r="F14" s="210"/>
      <c r="G14" s="210"/>
      <c r="H14" s="210"/>
    </row>
    <row r="15" spans="1:8" ht="15.95" customHeight="1" x14ac:dyDescent="0.25">
      <c r="A15" s="287">
        <v>2013</v>
      </c>
      <c r="B15" s="290">
        <f>'Administrativo_PC '!B9</f>
        <v>1.1191616766467065</v>
      </c>
      <c r="C15" s="210"/>
      <c r="D15" s="210"/>
      <c r="E15" s="210"/>
      <c r="F15" s="210"/>
      <c r="G15" s="210"/>
      <c r="H15" s="210"/>
    </row>
    <row r="16" spans="1:8" ht="15.95" customHeight="1" x14ac:dyDescent="0.25">
      <c r="A16" s="264" t="s">
        <v>168</v>
      </c>
      <c r="B16" s="261">
        <f>AVERAGE(B10:B15)</f>
        <v>1.4531936127744511</v>
      </c>
      <c r="C16" s="210"/>
      <c r="D16" s="210"/>
      <c r="E16" s="210"/>
      <c r="F16" s="210"/>
      <c r="G16" s="210"/>
      <c r="H16" s="210"/>
    </row>
    <row r="17" spans="1:9" ht="8.25" customHeight="1" x14ac:dyDescent="0.25">
      <c r="A17" s="284"/>
      <c r="B17" s="284"/>
      <c r="C17" s="210"/>
      <c r="D17" s="210"/>
      <c r="E17" s="210"/>
      <c r="F17" s="210"/>
      <c r="G17" s="210"/>
      <c r="H17" s="210"/>
    </row>
    <row r="18" spans="1:9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7" t="s">
        <v>210</v>
      </c>
      <c r="H18" s="214" t="s">
        <v>168</v>
      </c>
    </row>
    <row r="19" spans="1:9" ht="14.1" customHeight="1" x14ac:dyDescent="0.25">
      <c r="A19" s="215" t="s">
        <v>14</v>
      </c>
      <c r="B19" s="218">
        <v>1.8225806451612903</v>
      </c>
      <c r="C19" s="218">
        <v>1.3346075967043707</v>
      </c>
      <c r="D19" s="218">
        <v>1.3346075967043707</v>
      </c>
      <c r="E19" s="218">
        <v>1.3346075967043707</v>
      </c>
      <c r="F19" s="218">
        <v>1.3346075967043707</v>
      </c>
      <c r="G19" s="218">
        <f>'Administrativo_PC '!D16</f>
        <v>1.1496062992125984</v>
      </c>
      <c r="H19" s="218">
        <f>AVERAGE(Tabla9[[#This Row],[2008]:[2013]])</f>
        <v>1.3851028885318952</v>
      </c>
      <c r="I19" s="37"/>
    </row>
    <row r="20" spans="1:9" ht="14.1" customHeight="1" x14ac:dyDescent="0.25">
      <c r="A20" s="215" t="s">
        <v>15</v>
      </c>
      <c r="B20" s="218">
        <v>1.4962406015037595</v>
      </c>
      <c r="C20" s="218">
        <v>1.672597397966461</v>
      </c>
      <c r="D20" s="218">
        <v>1.672597397966461</v>
      </c>
      <c r="E20" s="218">
        <v>1.672597397966461</v>
      </c>
      <c r="F20" s="218">
        <v>1.672597397966461</v>
      </c>
      <c r="G20" s="218">
        <f>'Administrativo_PC '!D17</f>
        <v>1.0913978494623655</v>
      </c>
      <c r="H20" s="218">
        <f>AVERAGE(Tabla9[[#This Row],[2008]:[2013]])</f>
        <v>1.5463380071386617</v>
      </c>
      <c r="I20" s="37"/>
    </row>
    <row r="21" spans="1:9" ht="14.1" customHeight="1" x14ac:dyDescent="0.25">
      <c r="A21" s="215" t="s">
        <v>16</v>
      </c>
      <c r="B21" s="218">
        <v>1.6944444444444444</v>
      </c>
      <c r="C21" s="218">
        <v>1.3190740740740741</v>
      </c>
      <c r="D21" s="218">
        <v>1.3190740740740741</v>
      </c>
      <c r="E21" s="218">
        <v>1.3190740740740741</v>
      </c>
      <c r="F21" s="218">
        <v>1.3190740740740741</v>
      </c>
      <c r="G21" s="218">
        <f>'Administrativo_PC '!D18</f>
        <v>0.85507246376811596</v>
      </c>
      <c r="H21" s="218">
        <f>AVERAGE(Tabla9[[#This Row],[2008]:[2013]])</f>
        <v>1.304302200751476</v>
      </c>
      <c r="I21" s="37"/>
    </row>
    <row r="22" spans="1:9" ht="14.1" customHeight="1" x14ac:dyDescent="0.25">
      <c r="A22" s="215" t="s">
        <v>17</v>
      </c>
      <c r="B22" s="218">
        <v>2.4137931034482758</v>
      </c>
      <c r="C22" s="218">
        <v>3.0037481259370313</v>
      </c>
      <c r="D22" s="218">
        <v>3.0037481259370313</v>
      </c>
      <c r="E22" s="218">
        <v>3.0037481259370313</v>
      </c>
      <c r="F22" s="218">
        <v>3.0037481259370313</v>
      </c>
      <c r="G22" s="218">
        <f>'Administrativo_PC '!D19</f>
        <v>1.0142857142857142</v>
      </c>
      <c r="H22" s="218">
        <f>AVERAGE(Tabla9[[#This Row],[2008]:[2013]])</f>
        <v>2.5738452202470192</v>
      </c>
      <c r="I22" s="37"/>
    </row>
    <row r="23" spans="1:9" ht="14.1" customHeight="1" x14ac:dyDescent="0.25">
      <c r="A23" s="215" t="s">
        <v>18</v>
      </c>
      <c r="B23" s="218">
        <v>2.2395833333333335</v>
      </c>
      <c r="C23" s="218">
        <v>1.6936329138033683</v>
      </c>
      <c r="D23" s="218">
        <v>1.6936329138033683</v>
      </c>
      <c r="E23" s="218">
        <v>1.6936329138033683</v>
      </c>
      <c r="F23" s="218">
        <v>1.6936329138033683</v>
      </c>
      <c r="G23" s="218">
        <f>'Administrativo_PC '!D20</f>
        <v>1.17</v>
      </c>
      <c r="H23" s="218">
        <f>AVERAGE(Tabla9[[#This Row],[2008]:[2013]])</f>
        <v>1.6973524980911343</v>
      </c>
      <c r="I23" s="37"/>
    </row>
    <row r="24" spans="1:9" ht="14.1" customHeight="1" x14ac:dyDescent="0.25">
      <c r="A24" s="215" t="s">
        <v>19</v>
      </c>
      <c r="B24" s="218">
        <v>1.4276315789473684</v>
      </c>
      <c r="C24" s="218">
        <v>1.7997033023735811</v>
      </c>
      <c r="D24" s="218">
        <v>1.7997033023735811</v>
      </c>
      <c r="E24" s="218">
        <v>1.7997033023735811</v>
      </c>
      <c r="F24" s="218">
        <v>1.7997033023735811</v>
      </c>
      <c r="G24" s="218">
        <f>'Administrativo_PC '!D21</f>
        <v>1.56</v>
      </c>
      <c r="H24" s="218">
        <f>AVERAGE(Tabla9[[#This Row],[2008]:[2013]])</f>
        <v>1.6977407980736157</v>
      </c>
      <c r="I24" s="37"/>
    </row>
    <row r="25" spans="1:9" ht="14.1" customHeight="1" x14ac:dyDescent="0.25">
      <c r="A25" s="215" t="s">
        <v>20</v>
      </c>
      <c r="B25" s="218">
        <v>1.8429752066115703</v>
      </c>
      <c r="C25" s="218">
        <v>1.8778282432475224</v>
      </c>
      <c r="D25" s="218">
        <v>1.8778282432475224</v>
      </c>
      <c r="E25" s="218">
        <v>1.8778282432475224</v>
      </c>
      <c r="F25" s="218">
        <v>1.8778282432475224</v>
      </c>
      <c r="G25" s="218">
        <f>'Administrativo_PC '!D22</f>
        <v>1.2446808510638299</v>
      </c>
      <c r="H25" s="218">
        <f>AVERAGE(Tabla9[[#This Row],[2008]:[2013]])</f>
        <v>1.7664948384442483</v>
      </c>
      <c r="I25" s="37"/>
    </row>
    <row r="26" spans="1:9" ht="14.1" customHeight="1" x14ac:dyDescent="0.25">
      <c r="A26" s="215" t="s">
        <v>21</v>
      </c>
      <c r="B26" s="218">
        <v>1.3409090909090908</v>
      </c>
      <c r="C26" s="218">
        <v>1.3976895881598572</v>
      </c>
      <c r="D26" s="218">
        <v>1.3976895881598572</v>
      </c>
      <c r="E26" s="218">
        <v>1.3976895881598572</v>
      </c>
      <c r="F26" s="218">
        <v>1.3976895881598572</v>
      </c>
      <c r="G26" s="218">
        <f>'Administrativo_PC '!D23</f>
        <v>0.88043478260869568</v>
      </c>
      <c r="H26" s="218">
        <f>AVERAGE(Tabla9[[#This Row],[2008]:[2013]])</f>
        <v>1.3020170376928693</v>
      </c>
      <c r="I26" s="37"/>
    </row>
    <row r="27" spans="1:9" ht="14.1" customHeight="1" x14ac:dyDescent="0.25">
      <c r="A27" s="215" t="s">
        <v>22</v>
      </c>
      <c r="B27" s="218">
        <v>1.756267409470752</v>
      </c>
      <c r="C27" s="218">
        <v>1.6047802004290335</v>
      </c>
      <c r="D27" s="218">
        <v>1.6047802004290335</v>
      </c>
      <c r="E27" s="218">
        <v>1.6047802004290335</v>
      </c>
      <c r="F27" s="218">
        <v>1.6047802004290335</v>
      </c>
      <c r="G27" s="218">
        <f>'Administrativo_PC '!D24</f>
        <v>1.2940622054665409</v>
      </c>
      <c r="H27" s="218">
        <f>AVERAGE(Tabla9[[#This Row],[2008]:[2013]])</f>
        <v>1.5782417361089045</v>
      </c>
      <c r="I27" s="37"/>
    </row>
    <row r="28" spans="1:9" ht="14.1" customHeight="1" x14ac:dyDescent="0.25">
      <c r="A28" s="215" t="s">
        <v>23</v>
      </c>
      <c r="B28" s="218">
        <v>1.631578947368421</v>
      </c>
      <c r="C28" s="218">
        <v>1.4206281833616299</v>
      </c>
      <c r="D28" s="218">
        <v>1.4206281833616299</v>
      </c>
      <c r="E28" s="218">
        <v>1.4206281833616299</v>
      </c>
      <c r="F28" s="218">
        <v>1.4206281833616299</v>
      </c>
      <c r="G28" s="218">
        <f>'Administrativo_PC '!D25</f>
        <v>0.7289719626168224</v>
      </c>
      <c r="H28" s="218">
        <f>AVERAGE(Tabla9[[#This Row],[2008]:[2013]])</f>
        <v>1.3405106072386272</v>
      </c>
      <c r="I28" s="37"/>
    </row>
    <row r="29" spans="1:9" ht="14.1" customHeight="1" x14ac:dyDescent="0.25">
      <c r="A29" s="215" t="s">
        <v>24</v>
      </c>
      <c r="B29" s="218">
        <v>1.669603524229075</v>
      </c>
      <c r="C29" s="218">
        <v>1.5024940698068452</v>
      </c>
      <c r="D29" s="218">
        <v>1.5024940698068452</v>
      </c>
      <c r="E29" s="218">
        <v>1.5024940698068452</v>
      </c>
      <c r="F29" s="218">
        <v>1.5024940698068452</v>
      </c>
      <c r="G29" s="218">
        <f>'Administrativo_PC '!D26</f>
        <v>0.94080338266384778</v>
      </c>
      <c r="H29" s="218">
        <f>AVERAGE(Tabla9[[#This Row],[2008]:[2013]])</f>
        <v>1.4367305310200507</v>
      </c>
      <c r="I29" s="37"/>
    </row>
    <row r="30" spans="1:9" ht="14.1" customHeight="1" x14ac:dyDescent="0.25">
      <c r="A30" s="215" t="s">
        <v>25</v>
      </c>
      <c r="B30" s="218">
        <v>1.6402877697841727</v>
      </c>
      <c r="C30" s="218">
        <v>1.6761389896552084</v>
      </c>
      <c r="D30" s="218">
        <v>1.6761389896552084</v>
      </c>
      <c r="E30" s="218">
        <v>1.6761389896552084</v>
      </c>
      <c r="F30" s="218">
        <v>1.6761389896552084</v>
      </c>
      <c r="G30" s="218">
        <f>'Administrativo_PC '!D27</f>
        <v>1</v>
      </c>
      <c r="H30" s="218">
        <f>AVERAGE(Tabla9[[#This Row],[2008]:[2013]])</f>
        <v>1.5574739547341678</v>
      </c>
      <c r="I30" s="37"/>
    </row>
    <row r="31" spans="1:9" ht="14.1" customHeight="1" x14ac:dyDescent="0.25">
      <c r="A31" s="215" t="s">
        <v>26</v>
      </c>
      <c r="B31" s="218">
        <v>3.6052631578947367</v>
      </c>
      <c r="C31" s="218">
        <v>2.6069794050343247</v>
      </c>
      <c r="D31" s="218">
        <v>2.6069794050343247</v>
      </c>
      <c r="E31" s="218">
        <v>2.6069794050343247</v>
      </c>
      <c r="F31" s="218">
        <v>2.6069794050343247</v>
      </c>
      <c r="G31" s="218">
        <f>'Administrativo_PC '!D28</f>
        <v>1.9310344827586208</v>
      </c>
      <c r="H31" s="218">
        <f>AVERAGE(Tabla9[[#This Row],[2008]:[2013]])</f>
        <v>2.6607025434651095</v>
      </c>
      <c r="I31" s="37"/>
    </row>
    <row r="32" spans="1:9" ht="14.1" customHeight="1" x14ac:dyDescent="0.25">
      <c r="A32" s="215" t="s">
        <v>27</v>
      </c>
      <c r="B32" s="218">
        <v>1.7022058823529411</v>
      </c>
      <c r="C32" s="218">
        <v>1.4758584477577648</v>
      </c>
      <c r="D32" s="218">
        <v>1.4758584477577648</v>
      </c>
      <c r="E32" s="218">
        <v>1.4758584477577648</v>
      </c>
      <c r="F32" s="218">
        <v>1.4758584477577648</v>
      </c>
      <c r="G32" s="218">
        <f>'Administrativo_PC '!D29</f>
        <v>1.1919431279620853</v>
      </c>
      <c r="H32" s="218">
        <f>AVERAGE(Tabla9[[#This Row],[2008]:[2013]])</f>
        <v>1.4662638002243475</v>
      </c>
      <c r="I32" s="37"/>
    </row>
    <row r="33" spans="1:9" ht="14.1" customHeight="1" x14ac:dyDescent="0.25">
      <c r="A33" s="215" t="s">
        <v>28</v>
      </c>
      <c r="B33" s="218">
        <v>1.4488448844884489</v>
      </c>
      <c r="C33" s="218">
        <v>1.5652251625141389</v>
      </c>
      <c r="D33" s="218">
        <v>1.5652251625141389</v>
      </c>
      <c r="E33" s="218">
        <v>1.5652251625141389</v>
      </c>
      <c r="F33" s="218">
        <v>1.5652251625141389</v>
      </c>
      <c r="G33" s="218">
        <f>'Administrativo_PC '!D30</f>
        <v>0.90340514246004167</v>
      </c>
      <c r="H33" s="218">
        <f>AVERAGE(Tabla9[[#This Row],[2008]:[2013]])</f>
        <v>1.4355251128341744</v>
      </c>
      <c r="I33" s="37"/>
    </row>
    <row r="34" spans="1:9" ht="14.1" customHeight="1" x14ac:dyDescent="0.25">
      <c r="A34" s="215" t="s">
        <v>29</v>
      </c>
      <c r="B34" s="218">
        <v>1.8214285714285714</v>
      </c>
      <c r="C34" s="218">
        <v>1.9643866020984664</v>
      </c>
      <c r="D34" s="218">
        <v>1.9643866020984664</v>
      </c>
      <c r="E34" s="218">
        <v>1.9643866020984664</v>
      </c>
      <c r="F34" s="218">
        <v>1.9643866020984664</v>
      </c>
      <c r="G34" s="218">
        <f>'Administrativo_PC '!D31</f>
        <v>1.2815884476534296</v>
      </c>
      <c r="H34" s="218">
        <f>AVERAGE(Tabla9[[#This Row],[2008]:[2013]])</f>
        <v>1.8267605712459778</v>
      </c>
      <c r="I34" s="37"/>
    </row>
    <row r="35" spans="1:9" ht="14.1" customHeight="1" x14ac:dyDescent="0.25">
      <c r="A35" s="215" t="s">
        <v>30</v>
      </c>
      <c r="B35" s="218">
        <v>1.3766233766233766</v>
      </c>
      <c r="C35" s="218">
        <v>1.3297047521766623</v>
      </c>
      <c r="D35" s="218">
        <v>1.3297047521766623</v>
      </c>
      <c r="E35" s="218">
        <v>1.3297047521766623</v>
      </c>
      <c r="F35" s="218">
        <v>1.3297047521766623</v>
      </c>
      <c r="G35" s="218">
        <f>'Administrativo_PC '!D32</f>
        <v>1.096774193548387</v>
      </c>
      <c r="H35" s="218">
        <f>AVERAGE(Tabla9[[#This Row],[2008]:[2013]])</f>
        <v>1.2987027631464021</v>
      </c>
      <c r="I35" s="37"/>
    </row>
    <row r="36" spans="1:9" ht="14.1" customHeight="1" x14ac:dyDescent="0.25">
      <c r="A36" s="215" t="s">
        <v>31</v>
      </c>
      <c r="B36" s="218">
        <v>2.2058823529411766</v>
      </c>
      <c r="C36" s="218">
        <v>2.3696078431372549</v>
      </c>
      <c r="D36" s="218">
        <v>2.3696078431372549</v>
      </c>
      <c r="E36" s="218">
        <v>2.3696078431372549</v>
      </c>
      <c r="F36" s="218">
        <v>2.3696078431372549</v>
      </c>
      <c r="G36" s="218">
        <f>'Administrativo_PC '!D33</f>
        <v>1.5263157894736843</v>
      </c>
      <c r="H36" s="218">
        <f>AVERAGE(Tabla9[[#This Row],[2008]:[2013]])</f>
        <v>2.2017715858273132</v>
      </c>
      <c r="I36" s="37"/>
    </row>
    <row r="37" spans="1:9" ht="14.1" customHeight="1" x14ac:dyDescent="0.25">
      <c r="A37" s="215" t="s">
        <v>32</v>
      </c>
      <c r="B37" s="218">
        <v>1.1838565022421526</v>
      </c>
      <c r="C37" s="218">
        <v>1.1206028723535184</v>
      </c>
      <c r="D37" s="218">
        <v>1.1206028723535184</v>
      </c>
      <c r="E37" s="218">
        <v>1.1206028723535184</v>
      </c>
      <c r="F37" s="218">
        <v>1.1206028723535184</v>
      </c>
      <c r="G37" s="218">
        <f>'Administrativo_PC '!D34</f>
        <v>0.87009803921568629</v>
      </c>
      <c r="H37" s="218">
        <f>AVERAGE(Tabla9[[#This Row],[2008]:[2013]])</f>
        <v>1.089394338478652</v>
      </c>
      <c r="I37" s="37"/>
    </row>
    <row r="38" spans="1:9" ht="14.1" customHeight="1" x14ac:dyDescent="0.25">
      <c r="A38" s="215" t="s">
        <v>33</v>
      </c>
      <c r="B38" s="218">
        <v>2.5569620253164556</v>
      </c>
      <c r="C38" s="218">
        <v>2.0113577249869947</v>
      </c>
      <c r="D38" s="218">
        <v>2.0113577249869947</v>
      </c>
      <c r="E38" s="218">
        <v>2.0113577249869947</v>
      </c>
      <c r="F38" s="218">
        <v>2.0113577249869947</v>
      </c>
      <c r="G38" s="218">
        <f>'Administrativo_PC '!D35</f>
        <v>1.4100719424460431</v>
      </c>
      <c r="H38" s="218">
        <f>AVERAGE(Tabla9[[#This Row],[2008]:[2013]])</f>
        <v>2.0020774779517465</v>
      </c>
      <c r="I38" s="37"/>
    </row>
    <row r="39" spans="1:9" ht="14.1" customHeight="1" x14ac:dyDescent="0.25">
      <c r="A39" s="215" t="s">
        <v>34</v>
      </c>
      <c r="B39" s="218">
        <v>0.97560975609756095</v>
      </c>
      <c r="C39" s="218">
        <v>1.0770164963060418</v>
      </c>
      <c r="D39" s="218">
        <v>1.0770164963060418</v>
      </c>
      <c r="E39" s="218">
        <v>1.0770164963060418</v>
      </c>
      <c r="F39" s="218">
        <v>1.0770164963060418</v>
      </c>
      <c r="G39" s="218">
        <f>'Administrativo_PC '!D36</f>
        <v>0.98127340823970033</v>
      </c>
      <c r="H39" s="218">
        <f>AVERAGE(Tabla9[[#This Row],[2008]:[2013]])</f>
        <v>1.0441581915935716</v>
      </c>
      <c r="I39" s="37"/>
    </row>
    <row r="40" spans="1:9" ht="14.1" customHeight="1" x14ac:dyDescent="0.25">
      <c r="A40" s="215" t="s">
        <v>35</v>
      </c>
      <c r="B40" s="218">
        <v>1.3225806451612903</v>
      </c>
      <c r="C40" s="218">
        <v>1.2441826979939627</v>
      </c>
      <c r="D40" s="218">
        <v>1.2441826979939627</v>
      </c>
      <c r="E40" s="218">
        <v>1.2441826979939627</v>
      </c>
      <c r="F40" s="218">
        <v>1.2441826979939627</v>
      </c>
      <c r="G40" s="218">
        <f>'Administrativo_PC '!D37</f>
        <v>0.97272727272727277</v>
      </c>
      <c r="H40" s="218">
        <f>AVERAGE(Tabla9[[#This Row],[2008]:[2013]])</f>
        <v>1.2120064516440689</v>
      </c>
      <c r="I40" s="37"/>
    </row>
    <row r="41" spans="1:9" ht="14.1" customHeight="1" x14ac:dyDescent="0.25">
      <c r="A41" s="215" t="s">
        <v>36</v>
      </c>
      <c r="B41" s="218">
        <v>1.6578947368421053</v>
      </c>
      <c r="C41" s="218">
        <v>1.498750832778148</v>
      </c>
      <c r="D41" s="218">
        <v>1.498750832778148</v>
      </c>
      <c r="E41" s="218">
        <v>1.498750832778148</v>
      </c>
      <c r="F41" s="218">
        <v>1.498750832778148</v>
      </c>
      <c r="G41" s="218">
        <f>'Administrativo_PC '!D38</f>
        <v>0.88395904436860073</v>
      </c>
      <c r="H41" s="218">
        <f>AVERAGE(Tabla9[[#This Row],[2008]:[2013]])</f>
        <v>1.4228095187205498</v>
      </c>
      <c r="I41" s="37"/>
    </row>
    <row r="42" spans="1:9" ht="14.1" customHeight="1" x14ac:dyDescent="0.25">
      <c r="A42" s="215" t="s">
        <v>37</v>
      </c>
      <c r="B42" s="218">
        <v>0.86982248520710059</v>
      </c>
      <c r="C42" s="218">
        <v>1.457379597578109</v>
      </c>
      <c r="D42" s="218">
        <v>1.457379597578109</v>
      </c>
      <c r="E42" s="218">
        <v>1.457379597578109</v>
      </c>
      <c r="F42" s="218">
        <v>1.457379597578109</v>
      </c>
      <c r="G42" s="218">
        <f>'Administrativo_PC '!D39</f>
        <v>0.73979591836734693</v>
      </c>
      <c r="H42" s="218">
        <f>AVERAGE(Tabla9[[#This Row],[2008]:[2013]])</f>
        <v>1.2398561323144806</v>
      </c>
      <c r="I42" s="37"/>
    </row>
    <row r="43" spans="1:9" ht="14.1" customHeight="1" x14ac:dyDescent="0.25">
      <c r="A43" s="215" t="s">
        <v>38</v>
      </c>
      <c r="B43" s="218">
        <v>2.0558375634517767</v>
      </c>
      <c r="C43" s="218">
        <v>2.7006160729462452</v>
      </c>
      <c r="D43" s="218">
        <v>2.7006160729462452</v>
      </c>
      <c r="E43" s="218">
        <v>2.7006160729462452</v>
      </c>
      <c r="F43" s="218">
        <v>2.7006160729462452</v>
      </c>
      <c r="G43" s="218">
        <f>'Administrativo_PC '!D40</f>
        <v>1.5614617940199336</v>
      </c>
      <c r="H43" s="218">
        <f>AVERAGE(Tabla9[[#This Row],[2008]:[2013]])</f>
        <v>2.4032939415427816</v>
      </c>
      <c r="I43" s="37"/>
    </row>
    <row r="44" spans="1:9" ht="14.1" customHeight="1" x14ac:dyDescent="0.25">
      <c r="A44" s="215" t="s">
        <v>39</v>
      </c>
      <c r="B44" s="218">
        <v>1.6544715447154472</v>
      </c>
      <c r="C44" s="218">
        <v>1.4667099256370759</v>
      </c>
      <c r="D44" s="218">
        <v>1.4667099256370759</v>
      </c>
      <c r="E44" s="218">
        <v>1.4667099256370759</v>
      </c>
      <c r="F44" s="218">
        <v>1.4667099256370759</v>
      </c>
      <c r="G44" s="218">
        <f>'Administrativo_PC '!D41</f>
        <v>1.1505681818181819</v>
      </c>
      <c r="H44" s="218">
        <f>AVERAGE(Tabla9[[#This Row],[2008]:[2013]])</f>
        <v>1.4453132381803222</v>
      </c>
      <c r="I44" s="37"/>
    </row>
    <row r="45" spans="1:9" ht="14.1" customHeight="1" x14ac:dyDescent="0.25">
      <c r="A45" s="215" t="s">
        <v>40</v>
      </c>
      <c r="B45" s="218">
        <v>2</v>
      </c>
      <c r="C45" s="218">
        <v>1.6787041802481844</v>
      </c>
      <c r="D45" s="218">
        <v>1.6787041802481844</v>
      </c>
      <c r="E45" s="218">
        <v>1.6787041802481844</v>
      </c>
      <c r="F45" s="218">
        <v>1.6787041802481844</v>
      </c>
      <c r="G45" s="218">
        <f>'Administrativo_PC '!D42</f>
        <v>1.5714285714285714</v>
      </c>
      <c r="H45" s="218">
        <f>AVERAGE(Tabla9[[#This Row],[2008]:[2013]])</f>
        <v>1.7143742154035513</v>
      </c>
      <c r="I45" s="37"/>
    </row>
    <row r="46" spans="1:9" ht="14.1" customHeight="1" x14ac:dyDescent="0.25">
      <c r="A46" s="215" t="s">
        <v>41</v>
      </c>
      <c r="B46" s="218">
        <v>2.1640625</v>
      </c>
      <c r="C46" s="218">
        <v>1.831392406499637</v>
      </c>
      <c r="D46" s="218">
        <v>1.831392406499637</v>
      </c>
      <c r="E46" s="218">
        <v>1.831392406499637</v>
      </c>
      <c r="F46" s="218">
        <v>1.831392406499637</v>
      </c>
      <c r="G46" s="218">
        <f>'Administrativo_PC '!D43</f>
        <v>1.3923444976076556</v>
      </c>
      <c r="H46" s="218">
        <f>AVERAGE(Tabla9[[#This Row],[2008]:[2013]])</f>
        <v>1.8136627706010338</v>
      </c>
      <c r="I46" s="37"/>
    </row>
    <row r="47" spans="1:9" ht="14.1" customHeight="1" x14ac:dyDescent="0.25">
      <c r="A47" s="215" t="s">
        <v>42</v>
      </c>
      <c r="B47" s="218">
        <v>1.3673469387755102</v>
      </c>
      <c r="C47" s="218">
        <v>1.3046412113232388</v>
      </c>
      <c r="D47" s="218">
        <v>1.3046412113232388</v>
      </c>
      <c r="E47" s="218">
        <v>1.3046412113232388</v>
      </c>
      <c r="F47" s="218">
        <v>1.3046412113232388</v>
      </c>
      <c r="G47" s="218">
        <f>'Administrativo_PC '!D44</f>
        <v>2.7037037037037037</v>
      </c>
      <c r="H47" s="218">
        <f>AVERAGE(Tabla9[[#This Row],[2008]:[2013]])</f>
        <v>1.5482692479620284</v>
      </c>
      <c r="I47" s="37"/>
    </row>
    <row r="48" spans="1:9" ht="14.1" customHeight="1" x14ac:dyDescent="0.25">
      <c r="A48" s="215" t="s">
        <v>43</v>
      </c>
      <c r="B48" s="218">
        <v>1.7214611872146119</v>
      </c>
      <c r="C48" s="218">
        <v>1.9062146412668095</v>
      </c>
      <c r="D48" s="218">
        <v>1.9062146412668095</v>
      </c>
      <c r="E48" s="218">
        <v>1.9062146412668095</v>
      </c>
      <c r="F48" s="218">
        <v>1.9062146412668095</v>
      </c>
      <c r="G48" s="218">
        <f>'Administrativo_PC '!D45</f>
        <v>1.0876712328767124</v>
      </c>
      <c r="H48" s="218">
        <f>AVERAGE(Tabla9[[#This Row],[2008]:[2013]])</f>
        <v>1.738998497526427</v>
      </c>
      <c r="I48" s="37"/>
    </row>
    <row r="49" spans="1:9" ht="14.1" customHeight="1" x14ac:dyDescent="0.25">
      <c r="A49" s="215" t="s">
        <v>44</v>
      </c>
      <c r="B49" s="218">
        <v>1.691358024691358</v>
      </c>
      <c r="C49" s="218">
        <v>1.5808323980546202</v>
      </c>
      <c r="D49" s="218">
        <v>1.5808323980546202</v>
      </c>
      <c r="E49" s="218">
        <v>1.5808323980546202</v>
      </c>
      <c r="F49" s="218">
        <v>1.5808323980546202</v>
      </c>
      <c r="G49" s="218">
        <f>'Administrativo_PC '!D46</f>
        <v>1.4666666666666666</v>
      </c>
      <c r="H49" s="218">
        <f>AVERAGE(Tabla9[[#This Row],[2008]:[2013]])</f>
        <v>1.5802257139294176</v>
      </c>
      <c r="I49" s="37"/>
    </row>
    <row r="50" spans="1:9" ht="14.1" customHeight="1" x14ac:dyDescent="0.25">
      <c r="A50" s="215" t="s">
        <v>45</v>
      </c>
      <c r="B50" s="218">
        <v>1.3571428571428572</v>
      </c>
      <c r="C50" s="218">
        <v>1.3508151008151008</v>
      </c>
      <c r="D50" s="218">
        <v>1.3508151008151008</v>
      </c>
      <c r="E50" s="218">
        <v>1.3508151008151008</v>
      </c>
      <c r="F50" s="218">
        <v>1.3508151008151008</v>
      </c>
      <c r="G50" s="218">
        <f>'Administrativo_PC '!D47</f>
        <v>0.96202531645569622</v>
      </c>
      <c r="H50" s="218">
        <f>AVERAGE(Tabla9[[#This Row],[2008]:[2013]])</f>
        <v>1.2870714294764929</v>
      </c>
      <c r="I50" s="37"/>
    </row>
    <row r="51" spans="1:9" ht="13.5" customHeight="1" x14ac:dyDescent="0.25">
      <c r="A51" s="325"/>
      <c r="B51" s="210"/>
      <c r="C51" s="210"/>
      <c r="D51" s="210"/>
      <c r="E51" s="210"/>
      <c r="F51" s="210"/>
      <c r="G51" s="210"/>
      <c r="H51" s="210"/>
    </row>
    <row r="52" spans="1:9" ht="13.5" customHeight="1" x14ac:dyDescent="0.25">
      <c r="A52" s="210"/>
      <c r="B52" s="210"/>
      <c r="C52" s="210"/>
      <c r="D52" s="210"/>
      <c r="E52" s="210"/>
      <c r="F52" s="210"/>
      <c r="G52" s="210"/>
      <c r="H52" s="210"/>
    </row>
    <row r="53" spans="1:9" ht="13.5" customHeight="1" x14ac:dyDescent="0.25">
      <c r="A53" s="210"/>
      <c r="B53" s="210"/>
      <c r="C53" s="210"/>
      <c r="D53" s="210"/>
      <c r="E53" s="210"/>
      <c r="F53" s="210"/>
      <c r="G53" s="210"/>
      <c r="H53" s="210"/>
    </row>
    <row r="54" spans="1:9" ht="13.5" customHeight="1" x14ac:dyDescent="0.25">
      <c r="A54" s="210"/>
      <c r="B54" s="210"/>
      <c r="C54" s="210"/>
      <c r="D54" s="210"/>
      <c r="E54" s="210"/>
      <c r="F54" s="210"/>
      <c r="G54" s="210"/>
      <c r="H54" s="210"/>
    </row>
    <row r="55" spans="1:9" ht="13.5" customHeight="1" x14ac:dyDescent="0.25">
      <c r="A55" s="210"/>
      <c r="B55" s="210"/>
      <c r="C55" s="210"/>
      <c r="D55" s="210"/>
      <c r="E55" s="210"/>
      <c r="F55" s="210"/>
      <c r="G55" s="210"/>
      <c r="H55" s="210"/>
    </row>
    <row r="56" spans="1:9" ht="13.5" customHeight="1" x14ac:dyDescent="0.25">
      <c r="A56" s="210"/>
      <c r="B56" s="210"/>
      <c r="C56" s="210"/>
      <c r="D56" s="210"/>
      <c r="E56" s="210"/>
      <c r="F56" s="210"/>
      <c r="G56" s="210"/>
      <c r="H56" s="210"/>
    </row>
    <row r="57" spans="1:9" ht="13.5" customHeight="1" x14ac:dyDescent="0.25">
      <c r="A57" s="210"/>
      <c r="B57" s="210"/>
      <c r="C57" s="210"/>
      <c r="D57" s="210"/>
      <c r="E57" s="210"/>
      <c r="F57" s="210"/>
      <c r="G57" s="210"/>
      <c r="H57" s="210"/>
    </row>
    <row r="58" spans="1:9" ht="13.5" customHeight="1" x14ac:dyDescent="0.25">
      <c r="A58" s="210"/>
      <c r="B58" s="210"/>
      <c r="C58" s="210"/>
      <c r="D58" s="210"/>
      <c r="E58" s="210"/>
      <c r="F58" s="210"/>
      <c r="G58" s="210"/>
      <c r="H58" s="210"/>
    </row>
    <row r="59" spans="1:9" ht="13.5" customHeight="1" x14ac:dyDescent="0.25">
      <c r="A59" s="210"/>
      <c r="B59" s="210"/>
      <c r="C59" s="210"/>
      <c r="D59" s="210"/>
      <c r="E59" s="210"/>
      <c r="F59" s="210"/>
      <c r="G59" s="210"/>
      <c r="H59" s="210"/>
    </row>
    <row r="60" spans="1:9" ht="13.5" customHeight="1" x14ac:dyDescent="0.25">
      <c r="A60" s="210"/>
      <c r="B60" s="210"/>
      <c r="C60" s="210"/>
      <c r="D60" s="210"/>
      <c r="E60" s="210"/>
      <c r="F60" s="210"/>
      <c r="G60" s="210"/>
      <c r="H60" s="210"/>
    </row>
    <row r="61" spans="1:9" ht="13.5" customHeight="1" x14ac:dyDescent="0.25">
      <c r="A61" s="210"/>
      <c r="B61" s="210"/>
      <c r="C61" s="210"/>
      <c r="D61" s="210"/>
      <c r="E61" s="210"/>
      <c r="F61" s="210"/>
      <c r="G61" s="210"/>
      <c r="H61" s="210"/>
    </row>
    <row r="62" spans="1:9" ht="13.5" customHeight="1" x14ac:dyDescent="0.25">
      <c r="A62" s="210"/>
      <c r="B62" s="210"/>
      <c r="C62" s="210"/>
      <c r="D62" s="210"/>
      <c r="E62" s="210"/>
      <c r="F62" s="210"/>
      <c r="G62" s="210"/>
      <c r="H62" s="210"/>
    </row>
    <row r="63" spans="1:9" ht="13.5" customHeight="1" x14ac:dyDescent="0.25">
      <c r="A63" s="210"/>
      <c r="B63" s="210"/>
      <c r="C63" s="210"/>
      <c r="D63" s="210"/>
      <c r="E63" s="210"/>
      <c r="F63" s="210"/>
      <c r="G63" s="210"/>
      <c r="H63" s="210"/>
    </row>
    <row r="64" spans="1:9" ht="13.5" customHeight="1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3.5" customHeight="1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3.5" customHeight="1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  <row r="165" spans="1:8" ht="15.75" x14ac:dyDescent="0.25">
      <c r="A165" s="210"/>
      <c r="B165" s="210"/>
      <c r="C165" s="210"/>
      <c r="D165" s="210"/>
      <c r="E165" s="210"/>
      <c r="F165" s="210"/>
      <c r="G165" s="210"/>
      <c r="H165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7"/>
  <sheetViews>
    <sheetView topLeftCell="A7" workbookViewId="0">
      <selection activeCell="E21" sqref="E21"/>
    </sheetView>
  </sheetViews>
  <sheetFormatPr baseColWidth="10" defaultRowHeight="14.25" x14ac:dyDescent="0.2"/>
  <cols>
    <col min="1" max="1" width="21.140625" style="102" customWidth="1"/>
    <col min="2" max="2" width="14.140625" style="102" customWidth="1"/>
    <col min="3" max="3" width="16.140625" style="88" customWidth="1"/>
    <col min="4" max="4" width="26.140625" style="88" customWidth="1"/>
    <col min="5" max="251" width="11.42578125" style="88"/>
    <col min="252" max="252" width="21.140625" style="88" customWidth="1"/>
    <col min="253" max="253" width="14.140625" style="88" customWidth="1"/>
    <col min="254" max="254" width="12" style="88" customWidth="1"/>
    <col min="255" max="255" width="11.5703125" style="88" customWidth="1"/>
    <col min="256" max="256" width="12.28515625" style="88" customWidth="1"/>
    <col min="257" max="257" width="26.140625" style="88" customWidth="1"/>
    <col min="258" max="507" width="11.42578125" style="88"/>
    <col min="508" max="508" width="21.140625" style="88" customWidth="1"/>
    <col min="509" max="509" width="14.140625" style="88" customWidth="1"/>
    <col min="510" max="510" width="12" style="88" customWidth="1"/>
    <col min="511" max="511" width="11.5703125" style="88" customWidth="1"/>
    <col min="512" max="512" width="12.28515625" style="88" customWidth="1"/>
    <col min="513" max="513" width="26.140625" style="88" customWidth="1"/>
    <col min="514" max="763" width="11.42578125" style="88"/>
    <col min="764" max="764" width="21.140625" style="88" customWidth="1"/>
    <col min="765" max="765" width="14.140625" style="88" customWidth="1"/>
    <col min="766" max="766" width="12" style="88" customWidth="1"/>
    <col min="767" max="767" width="11.5703125" style="88" customWidth="1"/>
    <col min="768" max="768" width="12.28515625" style="88" customWidth="1"/>
    <col min="769" max="769" width="26.140625" style="88" customWidth="1"/>
    <col min="770" max="1019" width="11.42578125" style="88"/>
    <col min="1020" max="1020" width="21.140625" style="88" customWidth="1"/>
    <col min="1021" max="1021" width="14.140625" style="88" customWidth="1"/>
    <col min="1022" max="1022" width="12" style="88" customWidth="1"/>
    <col min="1023" max="1023" width="11.5703125" style="88" customWidth="1"/>
    <col min="1024" max="1024" width="12.28515625" style="88" customWidth="1"/>
    <col min="1025" max="1025" width="26.140625" style="88" customWidth="1"/>
    <col min="1026" max="1275" width="11.42578125" style="88"/>
    <col min="1276" max="1276" width="21.140625" style="88" customWidth="1"/>
    <col min="1277" max="1277" width="14.140625" style="88" customWidth="1"/>
    <col min="1278" max="1278" width="12" style="88" customWidth="1"/>
    <col min="1279" max="1279" width="11.5703125" style="88" customWidth="1"/>
    <col min="1280" max="1280" width="12.28515625" style="88" customWidth="1"/>
    <col min="1281" max="1281" width="26.140625" style="88" customWidth="1"/>
    <col min="1282" max="1531" width="11.42578125" style="88"/>
    <col min="1532" max="1532" width="21.140625" style="88" customWidth="1"/>
    <col min="1533" max="1533" width="14.140625" style="88" customWidth="1"/>
    <col min="1534" max="1534" width="12" style="88" customWidth="1"/>
    <col min="1535" max="1535" width="11.5703125" style="88" customWidth="1"/>
    <col min="1536" max="1536" width="12.28515625" style="88" customWidth="1"/>
    <col min="1537" max="1537" width="26.140625" style="88" customWidth="1"/>
    <col min="1538" max="1787" width="11.42578125" style="88"/>
    <col min="1788" max="1788" width="21.140625" style="88" customWidth="1"/>
    <col min="1789" max="1789" width="14.140625" style="88" customWidth="1"/>
    <col min="1790" max="1790" width="12" style="88" customWidth="1"/>
    <col min="1791" max="1791" width="11.5703125" style="88" customWidth="1"/>
    <col min="1792" max="1792" width="12.28515625" style="88" customWidth="1"/>
    <col min="1793" max="1793" width="26.140625" style="88" customWidth="1"/>
    <col min="1794" max="2043" width="11.42578125" style="88"/>
    <col min="2044" max="2044" width="21.140625" style="88" customWidth="1"/>
    <col min="2045" max="2045" width="14.140625" style="88" customWidth="1"/>
    <col min="2046" max="2046" width="12" style="88" customWidth="1"/>
    <col min="2047" max="2047" width="11.5703125" style="88" customWidth="1"/>
    <col min="2048" max="2048" width="12.28515625" style="88" customWidth="1"/>
    <col min="2049" max="2049" width="26.140625" style="88" customWidth="1"/>
    <col min="2050" max="2299" width="11.42578125" style="88"/>
    <col min="2300" max="2300" width="21.140625" style="88" customWidth="1"/>
    <col min="2301" max="2301" width="14.140625" style="88" customWidth="1"/>
    <col min="2302" max="2302" width="12" style="88" customWidth="1"/>
    <col min="2303" max="2303" width="11.5703125" style="88" customWidth="1"/>
    <col min="2304" max="2304" width="12.28515625" style="88" customWidth="1"/>
    <col min="2305" max="2305" width="26.140625" style="88" customWidth="1"/>
    <col min="2306" max="2555" width="11.42578125" style="88"/>
    <col min="2556" max="2556" width="21.140625" style="88" customWidth="1"/>
    <col min="2557" max="2557" width="14.140625" style="88" customWidth="1"/>
    <col min="2558" max="2558" width="12" style="88" customWidth="1"/>
    <col min="2559" max="2559" width="11.5703125" style="88" customWidth="1"/>
    <col min="2560" max="2560" width="12.28515625" style="88" customWidth="1"/>
    <col min="2561" max="2561" width="26.140625" style="88" customWidth="1"/>
    <col min="2562" max="2811" width="11.42578125" style="88"/>
    <col min="2812" max="2812" width="21.140625" style="88" customWidth="1"/>
    <col min="2813" max="2813" width="14.140625" style="88" customWidth="1"/>
    <col min="2814" max="2814" width="12" style="88" customWidth="1"/>
    <col min="2815" max="2815" width="11.5703125" style="88" customWidth="1"/>
    <col min="2816" max="2816" width="12.28515625" style="88" customWidth="1"/>
    <col min="2817" max="2817" width="26.140625" style="88" customWidth="1"/>
    <col min="2818" max="3067" width="11.42578125" style="88"/>
    <col min="3068" max="3068" width="21.140625" style="88" customWidth="1"/>
    <col min="3069" max="3069" width="14.140625" style="88" customWidth="1"/>
    <col min="3070" max="3070" width="12" style="88" customWidth="1"/>
    <col min="3071" max="3071" width="11.5703125" style="88" customWidth="1"/>
    <col min="3072" max="3072" width="12.28515625" style="88" customWidth="1"/>
    <col min="3073" max="3073" width="26.140625" style="88" customWidth="1"/>
    <col min="3074" max="3323" width="11.42578125" style="88"/>
    <col min="3324" max="3324" width="21.140625" style="88" customWidth="1"/>
    <col min="3325" max="3325" width="14.140625" style="88" customWidth="1"/>
    <col min="3326" max="3326" width="12" style="88" customWidth="1"/>
    <col min="3327" max="3327" width="11.5703125" style="88" customWidth="1"/>
    <col min="3328" max="3328" width="12.28515625" style="88" customWidth="1"/>
    <col min="3329" max="3329" width="26.140625" style="88" customWidth="1"/>
    <col min="3330" max="3579" width="11.42578125" style="88"/>
    <col min="3580" max="3580" width="21.140625" style="88" customWidth="1"/>
    <col min="3581" max="3581" width="14.140625" style="88" customWidth="1"/>
    <col min="3582" max="3582" width="12" style="88" customWidth="1"/>
    <col min="3583" max="3583" width="11.5703125" style="88" customWidth="1"/>
    <col min="3584" max="3584" width="12.28515625" style="88" customWidth="1"/>
    <col min="3585" max="3585" width="26.140625" style="88" customWidth="1"/>
    <col min="3586" max="3835" width="11.42578125" style="88"/>
    <col min="3836" max="3836" width="21.140625" style="88" customWidth="1"/>
    <col min="3837" max="3837" width="14.140625" style="88" customWidth="1"/>
    <col min="3838" max="3838" width="12" style="88" customWidth="1"/>
    <col min="3839" max="3839" width="11.5703125" style="88" customWidth="1"/>
    <col min="3840" max="3840" width="12.28515625" style="88" customWidth="1"/>
    <col min="3841" max="3841" width="26.140625" style="88" customWidth="1"/>
    <col min="3842" max="4091" width="11.42578125" style="88"/>
    <col min="4092" max="4092" width="21.140625" style="88" customWidth="1"/>
    <col min="4093" max="4093" width="14.140625" style="88" customWidth="1"/>
    <col min="4094" max="4094" width="12" style="88" customWidth="1"/>
    <col min="4095" max="4095" width="11.5703125" style="88" customWidth="1"/>
    <col min="4096" max="4096" width="12.28515625" style="88" customWidth="1"/>
    <col min="4097" max="4097" width="26.140625" style="88" customWidth="1"/>
    <col min="4098" max="4347" width="11.42578125" style="88"/>
    <col min="4348" max="4348" width="21.140625" style="88" customWidth="1"/>
    <col min="4349" max="4349" width="14.140625" style="88" customWidth="1"/>
    <col min="4350" max="4350" width="12" style="88" customWidth="1"/>
    <col min="4351" max="4351" width="11.5703125" style="88" customWidth="1"/>
    <col min="4352" max="4352" width="12.28515625" style="88" customWidth="1"/>
    <col min="4353" max="4353" width="26.140625" style="88" customWidth="1"/>
    <col min="4354" max="4603" width="11.42578125" style="88"/>
    <col min="4604" max="4604" width="21.140625" style="88" customWidth="1"/>
    <col min="4605" max="4605" width="14.140625" style="88" customWidth="1"/>
    <col min="4606" max="4606" width="12" style="88" customWidth="1"/>
    <col min="4607" max="4607" width="11.5703125" style="88" customWidth="1"/>
    <col min="4608" max="4608" width="12.28515625" style="88" customWidth="1"/>
    <col min="4609" max="4609" width="26.140625" style="88" customWidth="1"/>
    <col min="4610" max="4859" width="11.42578125" style="88"/>
    <col min="4860" max="4860" width="21.140625" style="88" customWidth="1"/>
    <col min="4861" max="4861" width="14.140625" style="88" customWidth="1"/>
    <col min="4862" max="4862" width="12" style="88" customWidth="1"/>
    <col min="4863" max="4863" width="11.5703125" style="88" customWidth="1"/>
    <col min="4864" max="4864" width="12.28515625" style="88" customWidth="1"/>
    <col min="4865" max="4865" width="26.140625" style="88" customWidth="1"/>
    <col min="4866" max="5115" width="11.42578125" style="88"/>
    <col min="5116" max="5116" width="21.140625" style="88" customWidth="1"/>
    <col min="5117" max="5117" width="14.140625" style="88" customWidth="1"/>
    <col min="5118" max="5118" width="12" style="88" customWidth="1"/>
    <col min="5119" max="5119" width="11.5703125" style="88" customWidth="1"/>
    <col min="5120" max="5120" width="12.28515625" style="88" customWidth="1"/>
    <col min="5121" max="5121" width="26.140625" style="88" customWidth="1"/>
    <col min="5122" max="5371" width="11.42578125" style="88"/>
    <col min="5372" max="5372" width="21.140625" style="88" customWidth="1"/>
    <col min="5373" max="5373" width="14.140625" style="88" customWidth="1"/>
    <col min="5374" max="5374" width="12" style="88" customWidth="1"/>
    <col min="5375" max="5375" width="11.5703125" style="88" customWidth="1"/>
    <col min="5376" max="5376" width="12.28515625" style="88" customWidth="1"/>
    <col min="5377" max="5377" width="26.140625" style="88" customWidth="1"/>
    <col min="5378" max="5627" width="11.42578125" style="88"/>
    <col min="5628" max="5628" width="21.140625" style="88" customWidth="1"/>
    <col min="5629" max="5629" width="14.140625" style="88" customWidth="1"/>
    <col min="5630" max="5630" width="12" style="88" customWidth="1"/>
    <col min="5631" max="5631" width="11.5703125" style="88" customWidth="1"/>
    <col min="5632" max="5632" width="12.28515625" style="88" customWidth="1"/>
    <col min="5633" max="5633" width="26.140625" style="88" customWidth="1"/>
    <col min="5634" max="5883" width="11.42578125" style="88"/>
    <col min="5884" max="5884" width="21.140625" style="88" customWidth="1"/>
    <col min="5885" max="5885" width="14.140625" style="88" customWidth="1"/>
    <col min="5886" max="5886" width="12" style="88" customWidth="1"/>
    <col min="5887" max="5887" width="11.5703125" style="88" customWidth="1"/>
    <col min="5888" max="5888" width="12.28515625" style="88" customWidth="1"/>
    <col min="5889" max="5889" width="26.140625" style="88" customWidth="1"/>
    <col min="5890" max="6139" width="11.42578125" style="88"/>
    <col min="6140" max="6140" width="21.140625" style="88" customWidth="1"/>
    <col min="6141" max="6141" width="14.140625" style="88" customWidth="1"/>
    <col min="6142" max="6142" width="12" style="88" customWidth="1"/>
    <col min="6143" max="6143" width="11.5703125" style="88" customWidth="1"/>
    <col min="6144" max="6144" width="12.28515625" style="88" customWidth="1"/>
    <col min="6145" max="6145" width="26.140625" style="88" customWidth="1"/>
    <col min="6146" max="6395" width="11.42578125" style="88"/>
    <col min="6396" max="6396" width="21.140625" style="88" customWidth="1"/>
    <col min="6397" max="6397" width="14.140625" style="88" customWidth="1"/>
    <col min="6398" max="6398" width="12" style="88" customWidth="1"/>
    <col min="6399" max="6399" width="11.5703125" style="88" customWidth="1"/>
    <col min="6400" max="6400" width="12.28515625" style="88" customWidth="1"/>
    <col min="6401" max="6401" width="26.140625" style="88" customWidth="1"/>
    <col min="6402" max="6651" width="11.42578125" style="88"/>
    <col min="6652" max="6652" width="21.140625" style="88" customWidth="1"/>
    <col min="6653" max="6653" width="14.140625" style="88" customWidth="1"/>
    <col min="6654" max="6654" width="12" style="88" customWidth="1"/>
    <col min="6655" max="6655" width="11.5703125" style="88" customWidth="1"/>
    <col min="6656" max="6656" width="12.28515625" style="88" customWidth="1"/>
    <col min="6657" max="6657" width="26.140625" style="88" customWidth="1"/>
    <col min="6658" max="6907" width="11.42578125" style="88"/>
    <col min="6908" max="6908" width="21.140625" style="88" customWidth="1"/>
    <col min="6909" max="6909" width="14.140625" style="88" customWidth="1"/>
    <col min="6910" max="6910" width="12" style="88" customWidth="1"/>
    <col min="6911" max="6911" width="11.5703125" style="88" customWidth="1"/>
    <col min="6912" max="6912" width="12.28515625" style="88" customWidth="1"/>
    <col min="6913" max="6913" width="26.140625" style="88" customWidth="1"/>
    <col min="6914" max="7163" width="11.42578125" style="88"/>
    <col min="7164" max="7164" width="21.140625" style="88" customWidth="1"/>
    <col min="7165" max="7165" width="14.140625" style="88" customWidth="1"/>
    <col min="7166" max="7166" width="12" style="88" customWidth="1"/>
    <col min="7167" max="7167" width="11.5703125" style="88" customWidth="1"/>
    <col min="7168" max="7168" width="12.28515625" style="88" customWidth="1"/>
    <col min="7169" max="7169" width="26.140625" style="88" customWidth="1"/>
    <col min="7170" max="7419" width="11.42578125" style="88"/>
    <col min="7420" max="7420" width="21.140625" style="88" customWidth="1"/>
    <col min="7421" max="7421" width="14.140625" style="88" customWidth="1"/>
    <col min="7422" max="7422" width="12" style="88" customWidth="1"/>
    <col min="7423" max="7423" width="11.5703125" style="88" customWidth="1"/>
    <col min="7424" max="7424" width="12.28515625" style="88" customWidth="1"/>
    <col min="7425" max="7425" width="26.140625" style="88" customWidth="1"/>
    <col min="7426" max="7675" width="11.42578125" style="88"/>
    <col min="7676" max="7676" width="21.140625" style="88" customWidth="1"/>
    <col min="7677" max="7677" width="14.140625" style="88" customWidth="1"/>
    <col min="7678" max="7678" width="12" style="88" customWidth="1"/>
    <col min="7679" max="7679" width="11.5703125" style="88" customWidth="1"/>
    <col min="7680" max="7680" width="12.28515625" style="88" customWidth="1"/>
    <col min="7681" max="7681" width="26.140625" style="88" customWidth="1"/>
    <col min="7682" max="7931" width="11.42578125" style="88"/>
    <col min="7932" max="7932" width="21.140625" style="88" customWidth="1"/>
    <col min="7933" max="7933" width="14.140625" style="88" customWidth="1"/>
    <col min="7934" max="7934" width="12" style="88" customWidth="1"/>
    <col min="7935" max="7935" width="11.5703125" style="88" customWidth="1"/>
    <col min="7936" max="7936" width="12.28515625" style="88" customWidth="1"/>
    <col min="7937" max="7937" width="26.140625" style="88" customWidth="1"/>
    <col min="7938" max="8187" width="11.42578125" style="88"/>
    <col min="8188" max="8188" width="21.140625" style="88" customWidth="1"/>
    <col min="8189" max="8189" width="14.140625" style="88" customWidth="1"/>
    <col min="8190" max="8190" width="12" style="88" customWidth="1"/>
    <col min="8191" max="8191" width="11.5703125" style="88" customWidth="1"/>
    <col min="8192" max="8192" width="12.28515625" style="88" customWidth="1"/>
    <col min="8193" max="8193" width="26.140625" style="88" customWidth="1"/>
    <col min="8194" max="8443" width="11.42578125" style="88"/>
    <col min="8444" max="8444" width="21.140625" style="88" customWidth="1"/>
    <col min="8445" max="8445" width="14.140625" style="88" customWidth="1"/>
    <col min="8446" max="8446" width="12" style="88" customWidth="1"/>
    <col min="8447" max="8447" width="11.5703125" style="88" customWidth="1"/>
    <col min="8448" max="8448" width="12.28515625" style="88" customWidth="1"/>
    <col min="8449" max="8449" width="26.140625" style="88" customWidth="1"/>
    <col min="8450" max="8699" width="11.42578125" style="88"/>
    <col min="8700" max="8700" width="21.140625" style="88" customWidth="1"/>
    <col min="8701" max="8701" width="14.140625" style="88" customWidth="1"/>
    <col min="8702" max="8702" width="12" style="88" customWidth="1"/>
    <col min="8703" max="8703" width="11.5703125" style="88" customWidth="1"/>
    <col min="8704" max="8704" width="12.28515625" style="88" customWidth="1"/>
    <col min="8705" max="8705" width="26.140625" style="88" customWidth="1"/>
    <col min="8706" max="8955" width="11.42578125" style="88"/>
    <col min="8956" max="8956" width="21.140625" style="88" customWidth="1"/>
    <col min="8957" max="8957" width="14.140625" style="88" customWidth="1"/>
    <col min="8958" max="8958" width="12" style="88" customWidth="1"/>
    <col min="8959" max="8959" width="11.5703125" style="88" customWidth="1"/>
    <col min="8960" max="8960" width="12.28515625" style="88" customWidth="1"/>
    <col min="8961" max="8961" width="26.140625" style="88" customWidth="1"/>
    <col min="8962" max="9211" width="11.42578125" style="88"/>
    <col min="9212" max="9212" width="21.140625" style="88" customWidth="1"/>
    <col min="9213" max="9213" width="14.140625" style="88" customWidth="1"/>
    <col min="9214" max="9214" width="12" style="88" customWidth="1"/>
    <col min="9215" max="9215" width="11.5703125" style="88" customWidth="1"/>
    <col min="9216" max="9216" width="12.28515625" style="88" customWidth="1"/>
    <col min="9217" max="9217" width="26.140625" style="88" customWidth="1"/>
    <col min="9218" max="9467" width="11.42578125" style="88"/>
    <col min="9468" max="9468" width="21.140625" style="88" customWidth="1"/>
    <col min="9469" max="9469" width="14.140625" style="88" customWidth="1"/>
    <col min="9470" max="9470" width="12" style="88" customWidth="1"/>
    <col min="9471" max="9471" width="11.5703125" style="88" customWidth="1"/>
    <col min="9472" max="9472" width="12.28515625" style="88" customWidth="1"/>
    <col min="9473" max="9473" width="26.140625" style="88" customWidth="1"/>
    <col min="9474" max="9723" width="11.42578125" style="88"/>
    <col min="9724" max="9724" width="21.140625" style="88" customWidth="1"/>
    <col min="9725" max="9725" width="14.140625" style="88" customWidth="1"/>
    <col min="9726" max="9726" width="12" style="88" customWidth="1"/>
    <col min="9727" max="9727" width="11.5703125" style="88" customWidth="1"/>
    <col min="9728" max="9728" width="12.28515625" style="88" customWidth="1"/>
    <col min="9729" max="9729" width="26.140625" style="88" customWidth="1"/>
    <col min="9730" max="9979" width="11.42578125" style="88"/>
    <col min="9980" max="9980" width="21.140625" style="88" customWidth="1"/>
    <col min="9981" max="9981" width="14.140625" style="88" customWidth="1"/>
    <col min="9982" max="9982" width="12" style="88" customWidth="1"/>
    <col min="9983" max="9983" width="11.5703125" style="88" customWidth="1"/>
    <col min="9984" max="9984" width="12.28515625" style="88" customWidth="1"/>
    <col min="9985" max="9985" width="26.140625" style="88" customWidth="1"/>
    <col min="9986" max="10235" width="11.42578125" style="88"/>
    <col min="10236" max="10236" width="21.140625" style="88" customWidth="1"/>
    <col min="10237" max="10237" width="14.140625" style="88" customWidth="1"/>
    <col min="10238" max="10238" width="12" style="88" customWidth="1"/>
    <col min="10239" max="10239" width="11.5703125" style="88" customWidth="1"/>
    <col min="10240" max="10240" width="12.28515625" style="88" customWidth="1"/>
    <col min="10241" max="10241" width="26.140625" style="88" customWidth="1"/>
    <col min="10242" max="10491" width="11.42578125" style="88"/>
    <col min="10492" max="10492" width="21.140625" style="88" customWidth="1"/>
    <col min="10493" max="10493" width="14.140625" style="88" customWidth="1"/>
    <col min="10494" max="10494" width="12" style="88" customWidth="1"/>
    <col min="10495" max="10495" width="11.5703125" style="88" customWidth="1"/>
    <col min="10496" max="10496" width="12.28515625" style="88" customWidth="1"/>
    <col min="10497" max="10497" width="26.140625" style="88" customWidth="1"/>
    <col min="10498" max="10747" width="11.42578125" style="88"/>
    <col min="10748" max="10748" width="21.140625" style="88" customWidth="1"/>
    <col min="10749" max="10749" width="14.140625" style="88" customWidth="1"/>
    <col min="10750" max="10750" width="12" style="88" customWidth="1"/>
    <col min="10751" max="10751" width="11.5703125" style="88" customWidth="1"/>
    <col min="10752" max="10752" width="12.28515625" style="88" customWidth="1"/>
    <col min="10753" max="10753" width="26.140625" style="88" customWidth="1"/>
    <col min="10754" max="11003" width="11.42578125" style="88"/>
    <col min="11004" max="11004" width="21.140625" style="88" customWidth="1"/>
    <col min="11005" max="11005" width="14.140625" style="88" customWidth="1"/>
    <col min="11006" max="11006" width="12" style="88" customWidth="1"/>
    <col min="11007" max="11007" width="11.5703125" style="88" customWidth="1"/>
    <col min="11008" max="11008" width="12.28515625" style="88" customWidth="1"/>
    <col min="11009" max="11009" width="26.140625" style="88" customWidth="1"/>
    <col min="11010" max="11259" width="11.42578125" style="88"/>
    <col min="11260" max="11260" width="21.140625" style="88" customWidth="1"/>
    <col min="11261" max="11261" width="14.140625" style="88" customWidth="1"/>
    <col min="11262" max="11262" width="12" style="88" customWidth="1"/>
    <col min="11263" max="11263" width="11.5703125" style="88" customWidth="1"/>
    <col min="11264" max="11264" width="12.28515625" style="88" customWidth="1"/>
    <col min="11265" max="11265" width="26.140625" style="88" customWidth="1"/>
    <col min="11266" max="11515" width="11.42578125" style="88"/>
    <col min="11516" max="11516" width="21.140625" style="88" customWidth="1"/>
    <col min="11517" max="11517" width="14.140625" style="88" customWidth="1"/>
    <col min="11518" max="11518" width="12" style="88" customWidth="1"/>
    <col min="11519" max="11519" width="11.5703125" style="88" customWidth="1"/>
    <col min="11520" max="11520" width="12.28515625" style="88" customWidth="1"/>
    <col min="11521" max="11521" width="26.140625" style="88" customWidth="1"/>
    <col min="11522" max="11771" width="11.42578125" style="88"/>
    <col min="11772" max="11772" width="21.140625" style="88" customWidth="1"/>
    <col min="11773" max="11773" width="14.140625" style="88" customWidth="1"/>
    <col min="11774" max="11774" width="12" style="88" customWidth="1"/>
    <col min="11775" max="11775" width="11.5703125" style="88" customWidth="1"/>
    <col min="11776" max="11776" width="12.28515625" style="88" customWidth="1"/>
    <col min="11777" max="11777" width="26.140625" style="88" customWidth="1"/>
    <col min="11778" max="12027" width="11.42578125" style="88"/>
    <col min="12028" max="12028" width="21.140625" style="88" customWidth="1"/>
    <col min="12029" max="12029" width="14.140625" style="88" customWidth="1"/>
    <col min="12030" max="12030" width="12" style="88" customWidth="1"/>
    <col min="12031" max="12031" width="11.5703125" style="88" customWidth="1"/>
    <col min="12032" max="12032" width="12.28515625" style="88" customWidth="1"/>
    <col min="12033" max="12033" width="26.140625" style="88" customWidth="1"/>
    <col min="12034" max="12283" width="11.42578125" style="88"/>
    <col min="12284" max="12284" width="21.140625" style="88" customWidth="1"/>
    <col min="12285" max="12285" width="14.140625" style="88" customWidth="1"/>
    <col min="12286" max="12286" width="12" style="88" customWidth="1"/>
    <col min="12287" max="12287" width="11.5703125" style="88" customWidth="1"/>
    <col min="12288" max="12288" width="12.28515625" style="88" customWidth="1"/>
    <col min="12289" max="12289" width="26.140625" style="88" customWidth="1"/>
    <col min="12290" max="12539" width="11.42578125" style="88"/>
    <col min="12540" max="12540" width="21.140625" style="88" customWidth="1"/>
    <col min="12541" max="12541" width="14.140625" style="88" customWidth="1"/>
    <col min="12542" max="12542" width="12" style="88" customWidth="1"/>
    <col min="12543" max="12543" width="11.5703125" style="88" customWidth="1"/>
    <col min="12544" max="12544" width="12.28515625" style="88" customWidth="1"/>
    <col min="12545" max="12545" width="26.140625" style="88" customWidth="1"/>
    <col min="12546" max="12795" width="11.42578125" style="88"/>
    <col min="12796" max="12796" width="21.140625" style="88" customWidth="1"/>
    <col min="12797" max="12797" width="14.140625" style="88" customWidth="1"/>
    <col min="12798" max="12798" width="12" style="88" customWidth="1"/>
    <col min="12799" max="12799" width="11.5703125" style="88" customWidth="1"/>
    <col min="12800" max="12800" width="12.28515625" style="88" customWidth="1"/>
    <col min="12801" max="12801" width="26.140625" style="88" customWidth="1"/>
    <col min="12802" max="13051" width="11.42578125" style="88"/>
    <col min="13052" max="13052" width="21.140625" style="88" customWidth="1"/>
    <col min="13053" max="13053" width="14.140625" style="88" customWidth="1"/>
    <col min="13054" max="13054" width="12" style="88" customWidth="1"/>
    <col min="13055" max="13055" width="11.5703125" style="88" customWidth="1"/>
    <col min="13056" max="13056" width="12.28515625" style="88" customWidth="1"/>
    <col min="13057" max="13057" width="26.140625" style="88" customWidth="1"/>
    <col min="13058" max="13307" width="11.42578125" style="88"/>
    <col min="13308" max="13308" width="21.140625" style="88" customWidth="1"/>
    <col min="13309" max="13309" width="14.140625" style="88" customWidth="1"/>
    <col min="13310" max="13310" width="12" style="88" customWidth="1"/>
    <col min="13311" max="13311" width="11.5703125" style="88" customWidth="1"/>
    <col min="13312" max="13312" width="12.28515625" style="88" customWidth="1"/>
    <col min="13313" max="13313" width="26.140625" style="88" customWidth="1"/>
    <col min="13314" max="13563" width="11.42578125" style="88"/>
    <col min="13564" max="13564" width="21.140625" style="88" customWidth="1"/>
    <col min="13565" max="13565" width="14.140625" style="88" customWidth="1"/>
    <col min="13566" max="13566" width="12" style="88" customWidth="1"/>
    <col min="13567" max="13567" width="11.5703125" style="88" customWidth="1"/>
    <col min="13568" max="13568" width="12.28515625" style="88" customWidth="1"/>
    <col min="13569" max="13569" width="26.140625" style="88" customWidth="1"/>
    <col min="13570" max="13819" width="11.42578125" style="88"/>
    <col min="13820" max="13820" width="21.140625" style="88" customWidth="1"/>
    <col min="13821" max="13821" width="14.140625" style="88" customWidth="1"/>
    <col min="13822" max="13822" width="12" style="88" customWidth="1"/>
    <col min="13823" max="13823" width="11.5703125" style="88" customWidth="1"/>
    <col min="13824" max="13824" width="12.28515625" style="88" customWidth="1"/>
    <col min="13825" max="13825" width="26.140625" style="88" customWidth="1"/>
    <col min="13826" max="14075" width="11.42578125" style="88"/>
    <col min="14076" max="14076" width="21.140625" style="88" customWidth="1"/>
    <col min="14077" max="14077" width="14.140625" style="88" customWidth="1"/>
    <col min="14078" max="14078" width="12" style="88" customWidth="1"/>
    <col min="14079" max="14079" width="11.5703125" style="88" customWidth="1"/>
    <col min="14080" max="14080" width="12.28515625" style="88" customWidth="1"/>
    <col min="14081" max="14081" width="26.140625" style="88" customWidth="1"/>
    <col min="14082" max="14331" width="11.42578125" style="88"/>
    <col min="14332" max="14332" width="21.140625" style="88" customWidth="1"/>
    <col min="14333" max="14333" width="14.140625" style="88" customWidth="1"/>
    <col min="14334" max="14334" width="12" style="88" customWidth="1"/>
    <col min="14335" max="14335" width="11.5703125" style="88" customWidth="1"/>
    <col min="14336" max="14336" width="12.28515625" style="88" customWidth="1"/>
    <col min="14337" max="14337" width="26.140625" style="88" customWidth="1"/>
    <col min="14338" max="14587" width="11.42578125" style="88"/>
    <col min="14588" max="14588" width="21.140625" style="88" customWidth="1"/>
    <col min="14589" max="14589" width="14.140625" style="88" customWidth="1"/>
    <col min="14590" max="14590" width="12" style="88" customWidth="1"/>
    <col min="14591" max="14591" width="11.5703125" style="88" customWidth="1"/>
    <col min="14592" max="14592" width="12.28515625" style="88" customWidth="1"/>
    <col min="14593" max="14593" width="26.140625" style="88" customWidth="1"/>
    <col min="14594" max="14843" width="11.42578125" style="88"/>
    <col min="14844" max="14844" width="21.140625" style="88" customWidth="1"/>
    <col min="14845" max="14845" width="14.140625" style="88" customWidth="1"/>
    <col min="14846" max="14846" width="12" style="88" customWidth="1"/>
    <col min="14847" max="14847" width="11.5703125" style="88" customWidth="1"/>
    <col min="14848" max="14848" width="12.28515625" style="88" customWidth="1"/>
    <col min="14849" max="14849" width="26.140625" style="88" customWidth="1"/>
    <col min="14850" max="15099" width="11.42578125" style="88"/>
    <col min="15100" max="15100" width="21.140625" style="88" customWidth="1"/>
    <col min="15101" max="15101" width="14.140625" style="88" customWidth="1"/>
    <col min="15102" max="15102" width="12" style="88" customWidth="1"/>
    <col min="15103" max="15103" width="11.5703125" style="88" customWidth="1"/>
    <col min="15104" max="15104" width="12.28515625" style="88" customWidth="1"/>
    <col min="15105" max="15105" width="26.140625" style="88" customWidth="1"/>
    <col min="15106" max="15355" width="11.42578125" style="88"/>
    <col min="15356" max="15356" width="21.140625" style="88" customWidth="1"/>
    <col min="15357" max="15357" width="14.140625" style="88" customWidth="1"/>
    <col min="15358" max="15358" width="12" style="88" customWidth="1"/>
    <col min="15359" max="15359" width="11.5703125" style="88" customWidth="1"/>
    <col min="15360" max="15360" width="12.28515625" style="88" customWidth="1"/>
    <col min="15361" max="15361" width="26.140625" style="88" customWidth="1"/>
    <col min="15362" max="15611" width="11.42578125" style="88"/>
    <col min="15612" max="15612" width="21.140625" style="88" customWidth="1"/>
    <col min="15613" max="15613" width="14.140625" style="88" customWidth="1"/>
    <col min="15614" max="15614" width="12" style="88" customWidth="1"/>
    <col min="15615" max="15615" width="11.5703125" style="88" customWidth="1"/>
    <col min="15616" max="15616" width="12.28515625" style="88" customWidth="1"/>
    <col min="15617" max="15617" width="26.140625" style="88" customWidth="1"/>
    <col min="15618" max="15867" width="11.42578125" style="88"/>
    <col min="15868" max="15868" width="21.140625" style="88" customWidth="1"/>
    <col min="15869" max="15869" width="14.140625" style="88" customWidth="1"/>
    <col min="15870" max="15870" width="12" style="88" customWidth="1"/>
    <col min="15871" max="15871" width="11.5703125" style="88" customWidth="1"/>
    <col min="15872" max="15872" width="12.28515625" style="88" customWidth="1"/>
    <col min="15873" max="15873" width="26.140625" style="88" customWidth="1"/>
    <col min="15874" max="16123" width="11.42578125" style="88"/>
    <col min="16124" max="16124" width="21.140625" style="88" customWidth="1"/>
    <col min="16125" max="16125" width="14.140625" style="88" customWidth="1"/>
    <col min="16126" max="16126" width="12" style="88" customWidth="1"/>
    <col min="16127" max="16127" width="11.5703125" style="88" customWidth="1"/>
    <col min="16128" max="16128" width="12.28515625" style="88" customWidth="1"/>
    <col min="16129" max="16129" width="26.140625" style="88" customWidth="1"/>
    <col min="16130" max="16384" width="11.42578125" style="88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54"/>
      <c r="B4" s="454"/>
      <c r="C4" s="454"/>
      <c r="D4" s="454"/>
    </row>
    <row r="5" spans="1:4" x14ac:dyDescent="0.2">
      <c r="A5" s="160"/>
      <c r="B5" s="160"/>
      <c r="C5" s="160"/>
      <c r="D5" s="160"/>
    </row>
    <row r="6" spans="1:4" ht="17.25" customHeight="1" x14ac:dyDescent="0.2">
      <c r="A6" s="488" t="s">
        <v>124</v>
      </c>
      <c r="B6" s="488"/>
      <c r="C6" s="488"/>
      <c r="D6" s="488"/>
    </row>
    <row r="7" spans="1:4" ht="8.25" customHeight="1" x14ac:dyDescent="0.2">
      <c r="A7" s="162"/>
      <c r="B7" s="162"/>
      <c r="C7" s="162"/>
      <c r="D7" s="162"/>
    </row>
    <row r="8" spans="1:4" ht="21" customHeight="1" x14ac:dyDescent="0.2">
      <c r="A8" s="97"/>
      <c r="B8" s="97"/>
      <c r="C8" s="97"/>
      <c r="D8" s="97"/>
    </row>
    <row r="9" spans="1:4" ht="21" customHeight="1" x14ac:dyDescent="0.2">
      <c r="A9" s="163" t="s">
        <v>171</v>
      </c>
      <c r="B9" s="164">
        <f>D15</f>
        <v>1.1191616766467065</v>
      </c>
      <c r="C9" s="97"/>
      <c r="D9" s="97"/>
    </row>
    <row r="10" spans="1:4" ht="15" customHeight="1" x14ac:dyDescent="0.2">
      <c r="A10" s="97"/>
      <c r="B10" s="97"/>
      <c r="C10" s="91"/>
      <c r="D10" s="91"/>
    </row>
    <row r="11" spans="1:4" ht="24" customHeight="1" x14ac:dyDescent="0.2">
      <c r="A11" s="530" t="s">
        <v>5</v>
      </c>
      <c r="B11" s="458" t="s">
        <v>129</v>
      </c>
      <c r="C11" s="530" t="s">
        <v>7</v>
      </c>
      <c r="D11" s="171"/>
    </row>
    <row r="12" spans="1:4" ht="24" customHeight="1" x14ac:dyDescent="0.2">
      <c r="A12" s="531"/>
      <c r="B12" s="460"/>
      <c r="C12" s="531"/>
      <c r="D12" s="171" t="s">
        <v>9</v>
      </c>
    </row>
    <row r="13" spans="1:4" ht="10.5" customHeight="1" x14ac:dyDescent="0.2">
      <c r="A13" s="97"/>
      <c r="B13" s="97"/>
      <c r="C13" s="91"/>
      <c r="D13" s="91"/>
    </row>
    <row r="14" spans="1:4" ht="46.5" customHeight="1" x14ac:dyDescent="0.2">
      <c r="A14" s="92" t="s">
        <v>11</v>
      </c>
      <c r="B14" s="124" t="s">
        <v>130</v>
      </c>
      <c r="C14" s="124" t="s">
        <v>131</v>
      </c>
      <c r="D14" s="92" t="s">
        <v>132</v>
      </c>
    </row>
    <row r="15" spans="1:4" ht="15.75" customHeight="1" x14ac:dyDescent="0.2">
      <c r="A15" s="98" t="s">
        <v>13</v>
      </c>
      <c r="B15" s="123">
        <f>SUM(B16:B47)</f>
        <v>9345</v>
      </c>
      <c r="C15" s="123">
        <f>SUM(C16:C47)</f>
        <v>8350</v>
      </c>
      <c r="D15" s="169">
        <f t="shared" ref="D15" si="0">IF(C15=0,0,(B15/C15))</f>
        <v>1.1191616766467065</v>
      </c>
    </row>
    <row r="16" spans="1:4" ht="12" customHeight="1" x14ac:dyDescent="0.2">
      <c r="A16" s="112" t="s">
        <v>14</v>
      </c>
      <c r="B16" s="172">
        <v>146</v>
      </c>
      <c r="C16" s="173">
        <v>127</v>
      </c>
      <c r="D16" s="170">
        <v>1.1496062992125984</v>
      </c>
    </row>
    <row r="17" spans="1:4" ht="12" customHeight="1" x14ac:dyDescent="0.2">
      <c r="A17" s="112" t="s">
        <v>15</v>
      </c>
      <c r="B17" s="172">
        <v>203</v>
      </c>
      <c r="C17" s="173">
        <v>186</v>
      </c>
      <c r="D17" s="170">
        <v>1.0913978494623655</v>
      </c>
    </row>
    <row r="18" spans="1:4" ht="12" customHeight="1" x14ac:dyDescent="0.2">
      <c r="A18" s="112" t="s">
        <v>16</v>
      </c>
      <c r="B18" s="172">
        <v>59</v>
      </c>
      <c r="C18" s="173">
        <v>69</v>
      </c>
      <c r="D18" s="170">
        <v>0.85507246376811596</v>
      </c>
    </row>
    <row r="19" spans="1:4" ht="12" customHeight="1" x14ac:dyDescent="0.2">
      <c r="A19" s="112" t="s">
        <v>17</v>
      </c>
      <c r="B19" s="172">
        <v>71</v>
      </c>
      <c r="C19" s="173">
        <v>70</v>
      </c>
      <c r="D19" s="170">
        <v>1.0142857142857142</v>
      </c>
    </row>
    <row r="20" spans="1:4" ht="12" customHeight="1" x14ac:dyDescent="0.2">
      <c r="A20" s="112" t="s">
        <v>18</v>
      </c>
      <c r="B20" s="172">
        <v>234</v>
      </c>
      <c r="C20" s="173">
        <v>200</v>
      </c>
      <c r="D20" s="170">
        <v>1.17</v>
      </c>
    </row>
    <row r="21" spans="1:4" ht="12" customHeight="1" x14ac:dyDescent="0.2">
      <c r="A21" s="112" t="s">
        <v>19</v>
      </c>
      <c r="B21" s="172">
        <v>234</v>
      </c>
      <c r="C21" s="173">
        <v>150</v>
      </c>
      <c r="D21" s="170">
        <v>1.56</v>
      </c>
    </row>
    <row r="22" spans="1:4" ht="12" customHeight="1" x14ac:dyDescent="0.2">
      <c r="A22" s="112" t="s">
        <v>20</v>
      </c>
      <c r="B22" s="172">
        <v>234</v>
      </c>
      <c r="C22" s="173">
        <v>188</v>
      </c>
      <c r="D22" s="170">
        <v>1.2446808510638299</v>
      </c>
    </row>
    <row r="23" spans="1:4" ht="12" customHeight="1" x14ac:dyDescent="0.2">
      <c r="A23" s="112" t="s">
        <v>21</v>
      </c>
      <c r="B23" s="172">
        <v>81</v>
      </c>
      <c r="C23" s="173">
        <v>92</v>
      </c>
      <c r="D23" s="170">
        <v>0.88043478260869568</v>
      </c>
    </row>
    <row r="24" spans="1:4" ht="12" customHeight="1" x14ac:dyDescent="0.2">
      <c r="A24" s="112" t="s">
        <v>22</v>
      </c>
      <c r="B24" s="172">
        <v>1373</v>
      </c>
      <c r="C24" s="173">
        <v>1061</v>
      </c>
      <c r="D24" s="170">
        <v>1.2940622054665409</v>
      </c>
    </row>
    <row r="25" spans="1:4" ht="12" customHeight="1" x14ac:dyDescent="0.2">
      <c r="A25" s="112" t="s">
        <v>23</v>
      </c>
      <c r="B25" s="172">
        <v>78</v>
      </c>
      <c r="C25" s="173">
        <v>107</v>
      </c>
      <c r="D25" s="170">
        <v>0.7289719626168224</v>
      </c>
    </row>
    <row r="26" spans="1:4" ht="12" customHeight="1" x14ac:dyDescent="0.2">
      <c r="A26" s="112" t="s">
        <v>24</v>
      </c>
      <c r="B26" s="172">
        <v>445</v>
      </c>
      <c r="C26" s="173">
        <v>473</v>
      </c>
      <c r="D26" s="170">
        <v>0.94080338266384778</v>
      </c>
    </row>
    <row r="27" spans="1:4" ht="12" customHeight="1" x14ac:dyDescent="0.2">
      <c r="A27" s="112" t="s">
        <v>25</v>
      </c>
      <c r="B27" s="172">
        <v>232</v>
      </c>
      <c r="C27" s="173">
        <v>232</v>
      </c>
      <c r="D27" s="170">
        <v>1</v>
      </c>
    </row>
    <row r="28" spans="1:4" ht="12" customHeight="1" x14ac:dyDescent="0.2">
      <c r="A28" s="112" t="s">
        <v>26</v>
      </c>
      <c r="B28" s="172">
        <v>168</v>
      </c>
      <c r="C28" s="173">
        <v>87</v>
      </c>
      <c r="D28" s="170">
        <v>1.9310344827586208</v>
      </c>
    </row>
    <row r="29" spans="1:4" ht="12" customHeight="1" x14ac:dyDescent="0.2">
      <c r="A29" s="112" t="s">
        <v>27</v>
      </c>
      <c r="B29" s="172">
        <v>503</v>
      </c>
      <c r="C29" s="173">
        <v>422</v>
      </c>
      <c r="D29" s="170">
        <v>1.1919431279620853</v>
      </c>
    </row>
    <row r="30" spans="1:4" ht="12" customHeight="1" x14ac:dyDescent="0.2">
      <c r="A30" s="112" t="s">
        <v>28</v>
      </c>
      <c r="B30" s="172">
        <v>1300</v>
      </c>
      <c r="C30" s="173">
        <v>1439</v>
      </c>
      <c r="D30" s="170">
        <v>0.90340514246004167</v>
      </c>
    </row>
    <row r="31" spans="1:4" ht="12" customHeight="1" x14ac:dyDescent="0.2">
      <c r="A31" s="112" t="s">
        <v>29</v>
      </c>
      <c r="B31" s="172">
        <v>355</v>
      </c>
      <c r="C31" s="173">
        <v>277</v>
      </c>
      <c r="D31" s="170">
        <v>1.2815884476534296</v>
      </c>
    </row>
    <row r="32" spans="1:4" ht="12" customHeight="1" x14ac:dyDescent="0.2">
      <c r="A32" s="112" t="s">
        <v>30</v>
      </c>
      <c r="B32" s="172">
        <v>136</v>
      </c>
      <c r="C32" s="173">
        <v>124</v>
      </c>
      <c r="D32" s="170">
        <v>1.096774193548387</v>
      </c>
    </row>
    <row r="33" spans="1:4" ht="12" customHeight="1" x14ac:dyDescent="0.2">
      <c r="A33" s="112" t="s">
        <v>31</v>
      </c>
      <c r="B33" s="172">
        <v>116</v>
      </c>
      <c r="C33" s="173">
        <v>76</v>
      </c>
      <c r="D33" s="170">
        <v>1.5263157894736843</v>
      </c>
    </row>
    <row r="34" spans="1:4" ht="12" customHeight="1" x14ac:dyDescent="0.2">
      <c r="A34" s="112" t="s">
        <v>32</v>
      </c>
      <c r="B34" s="172">
        <v>355</v>
      </c>
      <c r="C34" s="173">
        <v>408</v>
      </c>
      <c r="D34" s="170">
        <v>0.87009803921568629</v>
      </c>
    </row>
    <row r="35" spans="1:4" ht="12" customHeight="1" x14ac:dyDescent="0.2">
      <c r="A35" s="112" t="s">
        <v>33</v>
      </c>
      <c r="B35" s="172">
        <v>196</v>
      </c>
      <c r="C35" s="173">
        <v>139</v>
      </c>
      <c r="D35" s="170">
        <v>1.4100719424460431</v>
      </c>
    </row>
    <row r="36" spans="1:4" ht="12" customHeight="1" x14ac:dyDescent="0.2">
      <c r="A36" s="112" t="s">
        <v>34</v>
      </c>
      <c r="B36" s="172">
        <v>262</v>
      </c>
      <c r="C36" s="173">
        <v>267</v>
      </c>
      <c r="D36" s="170">
        <v>0.98127340823970033</v>
      </c>
    </row>
    <row r="37" spans="1:4" ht="12" customHeight="1" x14ac:dyDescent="0.2">
      <c r="A37" s="112" t="s">
        <v>35</v>
      </c>
      <c r="B37" s="172">
        <v>107</v>
      </c>
      <c r="C37" s="173">
        <v>110</v>
      </c>
      <c r="D37" s="170">
        <v>0.97272727272727277</v>
      </c>
    </row>
    <row r="38" spans="1:4" ht="12" customHeight="1" x14ac:dyDescent="0.2">
      <c r="A38" s="112" t="s">
        <v>36</v>
      </c>
      <c r="B38" s="172">
        <v>259</v>
      </c>
      <c r="C38" s="176">
        <v>293</v>
      </c>
      <c r="D38" s="170">
        <v>0.88395904436860073</v>
      </c>
    </row>
    <row r="39" spans="1:4" ht="12" customHeight="1" x14ac:dyDescent="0.2">
      <c r="A39" s="112" t="s">
        <v>37</v>
      </c>
      <c r="B39" s="172">
        <v>145</v>
      </c>
      <c r="C39" s="173">
        <v>196</v>
      </c>
      <c r="D39" s="170">
        <v>0.73979591836734693</v>
      </c>
    </row>
    <row r="40" spans="1:4" ht="12" customHeight="1" x14ac:dyDescent="0.2">
      <c r="A40" s="112" t="s">
        <v>38</v>
      </c>
      <c r="B40" s="172">
        <v>470</v>
      </c>
      <c r="C40" s="173">
        <v>301</v>
      </c>
      <c r="D40" s="170">
        <v>1.5614617940199336</v>
      </c>
    </row>
    <row r="41" spans="1:4" ht="12" customHeight="1" x14ac:dyDescent="0.2">
      <c r="A41" s="112" t="s">
        <v>39</v>
      </c>
      <c r="B41" s="172">
        <v>405</v>
      </c>
      <c r="C41" s="173">
        <v>352</v>
      </c>
      <c r="D41" s="170">
        <v>1.1505681818181819</v>
      </c>
    </row>
    <row r="42" spans="1:4" ht="12" customHeight="1" x14ac:dyDescent="0.2">
      <c r="A42" s="112" t="s">
        <v>40</v>
      </c>
      <c r="B42" s="172">
        <v>187</v>
      </c>
      <c r="C42" s="176">
        <v>119</v>
      </c>
      <c r="D42" s="170">
        <v>1.5714285714285714</v>
      </c>
    </row>
    <row r="43" spans="1:4" ht="12" customHeight="1" x14ac:dyDescent="0.2">
      <c r="A43" s="112" t="s">
        <v>41</v>
      </c>
      <c r="B43" s="172">
        <v>291</v>
      </c>
      <c r="C43" s="176">
        <v>209</v>
      </c>
      <c r="D43" s="170">
        <v>1.3923444976076556</v>
      </c>
    </row>
    <row r="44" spans="1:4" ht="12" customHeight="1" x14ac:dyDescent="0.2">
      <c r="A44" s="112" t="s">
        <v>42</v>
      </c>
      <c r="B44" s="172">
        <v>73</v>
      </c>
      <c r="C44" s="173">
        <v>27</v>
      </c>
      <c r="D44" s="170">
        <v>2.7037037037037037</v>
      </c>
    </row>
    <row r="45" spans="1:4" ht="12" customHeight="1" x14ac:dyDescent="0.2">
      <c r="A45" s="112" t="s">
        <v>43</v>
      </c>
      <c r="B45" s="172">
        <v>397</v>
      </c>
      <c r="C45" s="173">
        <v>365</v>
      </c>
      <c r="D45" s="170">
        <v>1.0876712328767124</v>
      </c>
    </row>
    <row r="46" spans="1:4" ht="12" customHeight="1" x14ac:dyDescent="0.2">
      <c r="A46" s="112" t="s">
        <v>44</v>
      </c>
      <c r="B46" s="172">
        <v>154</v>
      </c>
      <c r="C46" s="173">
        <v>105</v>
      </c>
      <c r="D46" s="170">
        <v>1.4666666666666666</v>
      </c>
    </row>
    <row r="47" spans="1:4" ht="12" customHeight="1" x14ac:dyDescent="0.2">
      <c r="A47" s="112" t="s">
        <v>45</v>
      </c>
      <c r="B47" s="172">
        <v>76</v>
      </c>
      <c r="C47" s="173">
        <v>79</v>
      </c>
      <c r="D47" s="170">
        <v>0.96202531645569622</v>
      </c>
    </row>
    <row r="48" spans="1:4" x14ac:dyDescent="0.2">
      <c r="A48" s="165" t="s">
        <v>74</v>
      </c>
      <c r="B48" s="161"/>
      <c r="C48" s="161"/>
      <c r="D48" s="91"/>
    </row>
    <row r="49" spans="1:4" x14ac:dyDescent="0.2">
      <c r="A49" s="520"/>
      <c r="B49" s="521"/>
      <c r="C49" s="521"/>
      <c r="D49" s="522"/>
    </row>
    <row r="50" spans="1:4" x14ac:dyDescent="0.2">
      <c r="A50" s="523"/>
      <c r="B50" s="524"/>
      <c r="C50" s="524"/>
      <c r="D50" s="525"/>
    </row>
    <row r="51" spans="1:4" x14ac:dyDescent="0.2">
      <c r="A51" s="523"/>
      <c r="B51" s="524"/>
      <c r="C51" s="524"/>
      <c r="D51" s="525"/>
    </row>
    <row r="52" spans="1:4" x14ac:dyDescent="0.2">
      <c r="A52" s="523"/>
      <c r="B52" s="524"/>
      <c r="C52" s="524"/>
      <c r="D52" s="525"/>
    </row>
    <row r="53" spans="1:4" x14ac:dyDescent="0.2">
      <c r="A53" s="523"/>
      <c r="B53" s="524"/>
      <c r="C53" s="524"/>
      <c r="D53" s="525"/>
    </row>
    <row r="54" spans="1:4" x14ac:dyDescent="0.2">
      <c r="A54" s="523"/>
      <c r="B54" s="524"/>
      <c r="C54" s="524"/>
      <c r="D54" s="525"/>
    </row>
    <row r="55" spans="1:4" x14ac:dyDescent="0.2">
      <c r="A55" s="523"/>
      <c r="B55" s="524"/>
      <c r="C55" s="524"/>
      <c r="D55" s="525"/>
    </row>
    <row r="56" spans="1:4" x14ac:dyDescent="0.2">
      <c r="A56" s="523"/>
      <c r="B56" s="524"/>
      <c r="C56" s="524"/>
      <c r="D56" s="525"/>
    </row>
    <row r="57" spans="1:4" x14ac:dyDescent="0.2">
      <c r="A57" s="526"/>
      <c r="B57" s="527"/>
      <c r="C57" s="527"/>
      <c r="D57" s="528"/>
    </row>
  </sheetData>
  <sheetProtection selectLockedCells="1"/>
  <sortState ref="A16:D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zoomScale="90" zoomScaleNormal="90" zoomScaleSheetLayoutView="84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355" customFormat="1" ht="15" customHeight="1" x14ac:dyDescent="0.25">
      <c r="A5" s="354" t="s">
        <v>278</v>
      </c>
    </row>
    <row r="6" spans="1:10" s="355" customFormat="1" ht="15" customHeight="1" x14ac:dyDescent="0.25">
      <c r="A6" s="356"/>
      <c r="B6" s="357"/>
      <c r="C6" s="357"/>
      <c r="D6" s="357"/>
      <c r="E6" s="357"/>
      <c r="F6" s="357"/>
      <c r="G6" s="357"/>
      <c r="H6" s="357"/>
    </row>
    <row r="7" spans="1:10" ht="21.95" customHeight="1" x14ac:dyDescent="0.25">
      <c r="A7" s="451" t="s">
        <v>47</v>
      </c>
      <c r="B7" s="451"/>
      <c r="C7" s="451"/>
      <c r="D7" s="451"/>
      <c r="E7" s="451"/>
      <c r="F7" s="451"/>
      <c r="G7" s="451"/>
      <c r="H7" s="451"/>
    </row>
    <row r="8" spans="1:10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0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10" ht="15.95" customHeight="1" x14ac:dyDescent="0.25">
      <c r="A10" s="260">
        <v>2008</v>
      </c>
      <c r="B10" s="216">
        <v>233903</v>
      </c>
      <c r="C10" s="210"/>
      <c r="D10" s="210"/>
      <c r="E10" s="210"/>
      <c r="F10" s="210"/>
      <c r="G10" s="210"/>
      <c r="H10" s="210"/>
    </row>
    <row r="11" spans="1:10" ht="15.95" customHeight="1" x14ac:dyDescent="0.25">
      <c r="A11" s="260">
        <v>2009</v>
      </c>
      <c r="B11" s="216">
        <v>242874</v>
      </c>
      <c r="C11" s="210"/>
      <c r="D11" s="210"/>
      <c r="E11" s="210"/>
      <c r="F11" s="210"/>
      <c r="G11" s="210"/>
      <c r="H11" s="210"/>
    </row>
    <row r="12" spans="1:10" ht="15.95" customHeight="1" x14ac:dyDescent="0.25">
      <c r="A12" s="260">
        <v>2010</v>
      </c>
      <c r="B12" s="216">
        <v>199329</v>
      </c>
      <c r="C12" s="210"/>
      <c r="D12" s="210"/>
      <c r="E12" s="210"/>
      <c r="F12" s="210"/>
      <c r="G12" s="210"/>
      <c r="H12" s="210"/>
    </row>
    <row r="13" spans="1:10" ht="15.95" customHeight="1" x14ac:dyDescent="0.25">
      <c r="A13" s="260">
        <v>2011</v>
      </c>
      <c r="B13" s="216">
        <v>292866</v>
      </c>
      <c r="C13" s="210"/>
      <c r="D13" s="210"/>
      <c r="E13" s="210"/>
      <c r="F13" s="210"/>
      <c r="G13" s="210"/>
      <c r="H13" s="210"/>
    </row>
    <row r="14" spans="1:10" ht="15.95" customHeight="1" x14ac:dyDescent="0.25">
      <c r="A14" s="260">
        <v>2012</v>
      </c>
      <c r="B14" s="216">
        <v>414566</v>
      </c>
      <c r="C14" s="221"/>
      <c r="D14" s="210"/>
      <c r="E14" s="210"/>
      <c r="F14" s="210"/>
      <c r="G14" s="210"/>
      <c r="H14" s="210"/>
    </row>
    <row r="15" spans="1:10" ht="15.95" customHeight="1" x14ac:dyDescent="0.25">
      <c r="A15" s="287">
        <v>2013</v>
      </c>
      <c r="B15" s="292">
        <v>321889</v>
      </c>
      <c r="C15" s="221"/>
      <c r="D15" s="221"/>
      <c r="E15" s="210"/>
      <c r="F15" s="210"/>
      <c r="G15" s="210"/>
      <c r="H15" s="210"/>
    </row>
    <row r="16" spans="1:10" ht="17.25" customHeight="1" x14ac:dyDescent="0.25">
      <c r="A16" s="214" t="s">
        <v>217</v>
      </c>
      <c r="B16" s="283">
        <f>B15/B14-1</f>
        <v>-0.22355185905259956</v>
      </c>
      <c r="C16" s="221"/>
      <c r="D16" s="210"/>
      <c r="E16" s="210"/>
      <c r="F16" s="210"/>
      <c r="G16" s="210"/>
      <c r="H16" s="210"/>
      <c r="J16" s="130"/>
    </row>
    <row r="17" spans="1:11" ht="8.25" customHeight="1" x14ac:dyDescent="0.25">
      <c r="A17" s="210"/>
      <c r="B17" s="210"/>
      <c r="C17" s="210"/>
      <c r="D17" s="210"/>
      <c r="E17" s="210"/>
      <c r="F17" s="210"/>
      <c r="G17" s="210"/>
      <c r="H17" s="210"/>
      <c r="K17" s="130"/>
    </row>
    <row r="18" spans="1:11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213</v>
      </c>
    </row>
    <row r="19" spans="1:11" ht="14.1" customHeight="1" x14ac:dyDescent="0.25">
      <c r="A19" s="222" t="s">
        <v>14</v>
      </c>
      <c r="B19" s="223">
        <v>3393</v>
      </c>
      <c r="C19" s="223">
        <v>2104</v>
      </c>
      <c r="D19" s="223">
        <v>1523</v>
      </c>
      <c r="E19" s="223">
        <v>3884</v>
      </c>
      <c r="F19" s="223">
        <v>6562</v>
      </c>
      <c r="G19" s="223">
        <f>Capacitación!B18</f>
        <v>5889</v>
      </c>
      <c r="H19" s="224">
        <f>Tabla77[[#This Row],[2013]]/Tabla77[[#This Row],[2012]]-1</f>
        <v>-0.10256019506248093</v>
      </c>
    </row>
    <row r="20" spans="1:11" ht="14.1" customHeight="1" x14ac:dyDescent="0.25">
      <c r="A20" s="222" t="s">
        <v>15</v>
      </c>
      <c r="B20" s="223">
        <v>7435</v>
      </c>
      <c r="C20" s="223">
        <v>7551</v>
      </c>
      <c r="D20" s="223">
        <v>5014</v>
      </c>
      <c r="E20" s="223">
        <v>13226</v>
      </c>
      <c r="F20" s="223">
        <v>20418</v>
      </c>
      <c r="G20" s="223">
        <f>Capacitación!B19</f>
        <v>11950</v>
      </c>
      <c r="H20" s="224">
        <f>Tabla77[[#This Row],[2013]]/Tabla77[[#This Row],[2012]]-1</f>
        <v>-0.41473209912822018</v>
      </c>
    </row>
    <row r="21" spans="1:11" ht="14.1" customHeight="1" x14ac:dyDescent="0.25">
      <c r="A21" s="222" t="s">
        <v>16</v>
      </c>
      <c r="B21" s="223">
        <v>1521</v>
      </c>
      <c r="C21" s="223">
        <v>2006</v>
      </c>
      <c r="D21" s="223">
        <v>703</v>
      </c>
      <c r="E21" s="223">
        <v>1484</v>
      </c>
      <c r="F21" s="223">
        <v>3026</v>
      </c>
      <c r="G21" s="223">
        <f>Capacitación!B20</f>
        <v>2477</v>
      </c>
      <c r="H21" s="224">
        <f>Tabla77[[#This Row],[2013]]/Tabla77[[#This Row],[2012]]-1</f>
        <v>-0.18142762723066752</v>
      </c>
    </row>
    <row r="22" spans="1:11" ht="14.1" customHeight="1" x14ac:dyDescent="0.25">
      <c r="A22" s="222" t="s">
        <v>17</v>
      </c>
      <c r="B22" s="223">
        <v>2970</v>
      </c>
      <c r="C22" s="223">
        <v>2197</v>
      </c>
      <c r="D22" s="223">
        <v>1228</v>
      </c>
      <c r="E22" s="223">
        <v>3735</v>
      </c>
      <c r="F22" s="223">
        <v>2299</v>
      </c>
      <c r="G22" s="223">
        <f>Capacitación!B21</f>
        <v>2177</v>
      </c>
      <c r="H22" s="224">
        <f>Tabla77[[#This Row],[2013]]/Tabla77[[#This Row],[2012]]-1</f>
        <v>-5.3066550674206181E-2</v>
      </c>
    </row>
    <row r="23" spans="1:11" ht="14.1" customHeight="1" x14ac:dyDescent="0.25">
      <c r="A23" s="222" t="s">
        <v>18</v>
      </c>
      <c r="B23" s="223">
        <v>3851</v>
      </c>
      <c r="C23" s="223">
        <v>5619</v>
      </c>
      <c r="D23" s="223">
        <v>3564</v>
      </c>
      <c r="E23" s="223">
        <v>4931</v>
      </c>
      <c r="F23" s="223">
        <v>5593</v>
      </c>
      <c r="G23" s="223">
        <f>Capacitación!B22</f>
        <v>5222</v>
      </c>
      <c r="H23" s="224">
        <f>Tabla77[[#This Row],[2013]]/Tabla77[[#This Row],[2012]]-1</f>
        <v>-6.6332916145181442E-2</v>
      </c>
    </row>
    <row r="24" spans="1:11" ht="14.1" customHeight="1" x14ac:dyDescent="0.25">
      <c r="A24" s="222" t="s">
        <v>19</v>
      </c>
      <c r="B24" s="223">
        <v>8753</v>
      </c>
      <c r="C24" s="223">
        <v>13973</v>
      </c>
      <c r="D24" s="223">
        <v>12072</v>
      </c>
      <c r="E24" s="223">
        <v>13379</v>
      </c>
      <c r="F24" s="223">
        <v>17438</v>
      </c>
      <c r="G24" s="223">
        <f>Capacitación!B23</f>
        <v>11054</v>
      </c>
      <c r="H24" s="224">
        <f>Tabla77[[#This Row],[2013]]/Tabla77[[#This Row],[2012]]-1</f>
        <v>-0.36609702947585732</v>
      </c>
    </row>
    <row r="25" spans="1:11" ht="14.1" customHeight="1" x14ac:dyDescent="0.25">
      <c r="A25" s="222" t="s">
        <v>20</v>
      </c>
      <c r="B25" s="223">
        <v>1963</v>
      </c>
      <c r="C25" s="223">
        <v>1972</v>
      </c>
      <c r="D25" s="223">
        <v>2308</v>
      </c>
      <c r="E25" s="223">
        <v>7942</v>
      </c>
      <c r="F25" s="223">
        <v>13884</v>
      </c>
      <c r="G25" s="223">
        <f>Capacitación!B24</f>
        <v>12186</v>
      </c>
      <c r="H25" s="224">
        <f>Tabla77[[#This Row],[2013]]/Tabla77[[#This Row],[2012]]-1</f>
        <v>-0.12229904926534141</v>
      </c>
    </row>
    <row r="26" spans="1:11" ht="14.1" customHeight="1" x14ac:dyDescent="0.25">
      <c r="A26" s="222" t="s">
        <v>21</v>
      </c>
      <c r="B26" s="223">
        <v>1974</v>
      </c>
      <c r="C26" s="223">
        <v>2511</v>
      </c>
      <c r="D26" s="223">
        <v>1028</v>
      </c>
      <c r="E26" s="223">
        <v>2770</v>
      </c>
      <c r="F26" s="223">
        <v>4285</v>
      </c>
      <c r="G26" s="223">
        <f>Capacitación!B25</f>
        <v>3260</v>
      </c>
      <c r="H26" s="224">
        <f>Tabla77[[#This Row],[2013]]/Tabla77[[#This Row],[2012]]-1</f>
        <v>-0.23920653442240369</v>
      </c>
    </row>
    <row r="27" spans="1:11" ht="14.1" customHeight="1" x14ac:dyDescent="0.25">
      <c r="A27" s="222" t="s">
        <v>22</v>
      </c>
      <c r="B27" s="223">
        <v>25272</v>
      </c>
      <c r="C27" s="223">
        <v>19421</v>
      </c>
      <c r="D27" s="223">
        <v>21226</v>
      </c>
      <c r="E27" s="223">
        <v>21218</v>
      </c>
      <c r="F27" s="223">
        <v>21291</v>
      </c>
      <c r="G27" s="223">
        <f>Capacitación!B26</f>
        <v>20448</v>
      </c>
      <c r="H27" s="224">
        <f>Tabla77[[#This Row],[2013]]/Tabla77[[#This Row],[2012]]-1</f>
        <v>-3.9594194730167676E-2</v>
      </c>
    </row>
    <row r="28" spans="1:11" ht="14.1" customHeight="1" x14ac:dyDescent="0.25">
      <c r="A28" s="222" t="s">
        <v>23</v>
      </c>
      <c r="B28" s="223">
        <v>2927</v>
      </c>
      <c r="C28" s="223">
        <v>2208</v>
      </c>
      <c r="D28" s="223">
        <v>1840</v>
      </c>
      <c r="E28" s="223">
        <v>5103</v>
      </c>
      <c r="F28" s="223">
        <v>9014</v>
      </c>
      <c r="G28" s="223">
        <f>Capacitación!B27</f>
        <v>7093</v>
      </c>
      <c r="H28" s="224">
        <f>Tabla77[[#This Row],[2013]]/Tabla77[[#This Row],[2012]]-1</f>
        <v>-0.21311293543376975</v>
      </c>
    </row>
    <row r="29" spans="1:11" ht="14.1" customHeight="1" x14ac:dyDescent="0.25">
      <c r="A29" s="222" t="s">
        <v>24</v>
      </c>
      <c r="B29" s="223">
        <v>26090</v>
      </c>
      <c r="C29" s="223">
        <v>26830</v>
      </c>
      <c r="D29" s="223">
        <v>27335</v>
      </c>
      <c r="E29" s="223">
        <v>36626</v>
      </c>
      <c r="F29" s="223">
        <v>33636</v>
      </c>
      <c r="G29" s="223">
        <f>Capacitación!B28</f>
        <v>22717</v>
      </c>
      <c r="H29" s="224">
        <f>Tabla77[[#This Row],[2013]]/Tabla77[[#This Row],[2012]]-1</f>
        <v>-0.32462242835057675</v>
      </c>
    </row>
    <row r="30" spans="1:11" ht="14.1" customHeight="1" x14ac:dyDescent="0.25">
      <c r="A30" s="222" t="s">
        <v>25</v>
      </c>
      <c r="B30" s="223">
        <v>5686</v>
      </c>
      <c r="C30" s="223">
        <v>7255</v>
      </c>
      <c r="D30" s="223">
        <v>4983</v>
      </c>
      <c r="E30" s="223">
        <v>4478</v>
      </c>
      <c r="F30" s="223">
        <v>4454</v>
      </c>
      <c r="G30" s="223">
        <f>Capacitación!B29</f>
        <v>4631</v>
      </c>
      <c r="H30" s="224">
        <f>Tabla77[[#This Row],[2013]]/Tabla77[[#This Row],[2012]]-1</f>
        <v>3.9739559946115888E-2</v>
      </c>
    </row>
    <row r="31" spans="1:11" ht="14.1" customHeight="1" x14ac:dyDescent="0.25">
      <c r="A31" s="222" t="s">
        <v>26</v>
      </c>
      <c r="B31" s="223">
        <v>744</v>
      </c>
      <c r="C31" s="223">
        <v>3668</v>
      </c>
      <c r="D31" s="223">
        <v>1785</v>
      </c>
      <c r="E31" s="223">
        <v>2171</v>
      </c>
      <c r="F31" s="223">
        <v>2053</v>
      </c>
      <c r="G31" s="223">
        <f>Capacitación!B30</f>
        <v>2670</v>
      </c>
      <c r="H31" s="224">
        <f>Tabla77[[#This Row],[2013]]/Tabla77[[#This Row],[2012]]-1</f>
        <v>0.30053580126643942</v>
      </c>
    </row>
    <row r="32" spans="1:11" ht="14.1" customHeight="1" x14ac:dyDescent="0.25">
      <c r="A32" s="222" t="s">
        <v>27</v>
      </c>
      <c r="B32" s="223">
        <v>11441</v>
      </c>
      <c r="C32" s="223">
        <v>12531</v>
      </c>
      <c r="D32" s="223">
        <v>10132</v>
      </c>
      <c r="E32" s="223">
        <v>19587</v>
      </c>
      <c r="F32" s="223">
        <v>34114</v>
      </c>
      <c r="G32" s="223">
        <f>Capacitación!B31</f>
        <v>23920</v>
      </c>
      <c r="H32" s="224">
        <f>Tabla77[[#This Row],[2013]]/Tabla77[[#This Row],[2012]]-1</f>
        <v>-0.29882159817083898</v>
      </c>
    </row>
    <row r="33" spans="1:8" ht="14.1" customHeight="1" x14ac:dyDescent="0.25">
      <c r="A33" s="222" t="s">
        <v>28</v>
      </c>
      <c r="B33" s="223">
        <v>28300</v>
      </c>
      <c r="C33" s="223">
        <v>27275</v>
      </c>
      <c r="D33" s="223">
        <v>30670</v>
      </c>
      <c r="E33" s="223">
        <v>36472</v>
      </c>
      <c r="F33" s="223">
        <v>44732</v>
      </c>
      <c r="G33" s="223">
        <f>Capacitación!B32</f>
        <v>36420</v>
      </c>
      <c r="H33" s="224">
        <f>Tabla77[[#This Row],[2013]]/Tabla77[[#This Row],[2012]]-1</f>
        <v>-0.18581775909863185</v>
      </c>
    </row>
    <row r="34" spans="1:8" ht="14.1" customHeight="1" x14ac:dyDescent="0.25">
      <c r="A34" s="222" t="s">
        <v>29</v>
      </c>
      <c r="B34" s="223">
        <v>4809</v>
      </c>
      <c r="C34" s="223">
        <v>5485</v>
      </c>
      <c r="D34" s="223">
        <v>3724</v>
      </c>
      <c r="E34" s="223">
        <v>4145</v>
      </c>
      <c r="F34" s="223">
        <v>7674</v>
      </c>
      <c r="G34" s="223">
        <f>Capacitación!B33</f>
        <v>6714</v>
      </c>
      <c r="H34" s="224">
        <f>Tabla77[[#This Row],[2013]]/Tabla77[[#This Row],[2012]]-1</f>
        <v>-0.12509773260359658</v>
      </c>
    </row>
    <row r="35" spans="1:8" ht="14.1" customHeight="1" x14ac:dyDescent="0.25">
      <c r="A35" s="222" t="s">
        <v>30</v>
      </c>
      <c r="B35" s="223">
        <v>3458</v>
      </c>
      <c r="C35" s="223">
        <v>4480</v>
      </c>
      <c r="D35" s="223">
        <v>3737</v>
      </c>
      <c r="E35" s="223">
        <v>3820</v>
      </c>
      <c r="F35" s="223">
        <v>5342</v>
      </c>
      <c r="G35" s="223">
        <f>Capacitación!B34</f>
        <v>4512</v>
      </c>
      <c r="H35" s="224">
        <f>Tabla77[[#This Row],[2013]]/Tabla77[[#This Row],[2012]]-1</f>
        <v>-0.15537251965555976</v>
      </c>
    </row>
    <row r="36" spans="1:8" ht="14.1" customHeight="1" x14ac:dyDescent="0.25">
      <c r="A36" s="222" t="s">
        <v>31</v>
      </c>
      <c r="B36" s="223">
        <v>1768</v>
      </c>
      <c r="C36" s="223">
        <v>4014</v>
      </c>
      <c r="D36" s="223">
        <v>718</v>
      </c>
      <c r="E36" s="223">
        <v>1463</v>
      </c>
      <c r="F36" s="223">
        <v>2019</v>
      </c>
      <c r="G36" s="223">
        <f>Capacitación!B35</f>
        <v>1860</v>
      </c>
      <c r="H36" s="224">
        <f>Tabla77[[#This Row],[2013]]/Tabla77[[#This Row],[2012]]-1</f>
        <v>-7.8751857355126353E-2</v>
      </c>
    </row>
    <row r="37" spans="1:8" ht="14.1" customHeight="1" x14ac:dyDescent="0.25">
      <c r="A37" s="222" t="s">
        <v>32</v>
      </c>
      <c r="B37" s="223">
        <v>37513</v>
      </c>
      <c r="C37" s="223">
        <v>25572</v>
      </c>
      <c r="D37" s="223">
        <v>27747</v>
      </c>
      <c r="E37" s="223">
        <v>37602</v>
      </c>
      <c r="F37" s="223">
        <v>57312</v>
      </c>
      <c r="G37" s="223">
        <f>Capacitación!B36</f>
        <v>44762</v>
      </c>
      <c r="H37" s="224">
        <f>Tabla77[[#This Row],[2013]]/Tabla77[[#This Row],[2012]]-1</f>
        <v>-0.21897682858738132</v>
      </c>
    </row>
    <row r="38" spans="1:8" ht="14.1" customHeight="1" x14ac:dyDescent="0.25">
      <c r="A38" s="222" t="s">
        <v>33</v>
      </c>
      <c r="B38" s="223">
        <v>4622</v>
      </c>
      <c r="C38" s="223">
        <v>5525</v>
      </c>
      <c r="D38" s="223">
        <v>2135</v>
      </c>
      <c r="E38" s="223">
        <v>2611</v>
      </c>
      <c r="F38" s="223">
        <v>2163</v>
      </c>
      <c r="G38" s="223">
        <f>Capacitación!B37</f>
        <v>2817</v>
      </c>
      <c r="H38" s="224">
        <f>Tabla77[[#This Row],[2013]]/Tabla77[[#This Row],[2012]]-1</f>
        <v>0.30235783633841895</v>
      </c>
    </row>
    <row r="39" spans="1:8" ht="14.1" customHeight="1" x14ac:dyDescent="0.25">
      <c r="A39" s="222" t="s">
        <v>34</v>
      </c>
      <c r="B39" s="223">
        <v>4710</v>
      </c>
      <c r="C39" s="223">
        <v>8150</v>
      </c>
      <c r="D39" s="223">
        <v>6917</v>
      </c>
      <c r="E39" s="223">
        <v>5827</v>
      </c>
      <c r="F39" s="223">
        <v>9486</v>
      </c>
      <c r="G39" s="223">
        <f>Capacitación!B38</f>
        <v>7054</v>
      </c>
      <c r="H39" s="224">
        <f>Tabla77[[#This Row],[2013]]/Tabla77[[#This Row],[2012]]-1</f>
        <v>-0.25637781994518238</v>
      </c>
    </row>
    <row r="40" spans="1:8" ht="14.1" customHeight="1" x14ac:dyDescent="0.25">
      <c r="A40" s="222" t="s">
        <v>35</v>
      </c>
      <c r="B40" s="223">
        <v>1500</v>
      </c>
      <c r="C40" s="223">
        <v>1042</v>
      </c>
      <c r="D40" s="223">
        <v>646</v>
      </c>
      <c r="E40" s="223">
        <v>2394</v>
      </c>
      <c r="F40" s="223">
        <v>6562</v>
      </c>
      <c r="G40" s="223">
        <f>Capacitación!B39</f>
        <v>4856</v>
      </c>
      <c r="H40" s="224">
        <f>Tabla77[[#This Row],[2013]]/Tabla77[[#This Row],[2012]]-1</f>
        <v>-0.2599817128924109</v>
      </c>
    </row>
    <row r="41" spans="1:8" ht="14.1" customHeight="1" x14ac:dyDescent="0.25">
      <c r="A41" s="222" t="s">
        <v>36</v>
      </c>
      <c r="B41" s="223">
        <v>1761</v>
      </c>
      <c r="C41" s="223">
        <v>2945</v>
      </c>
      <c r="D41" s="223">
        <v>986</v>
      </c>
      <c r="E41" s="223">
        <v>3554</v>
      </c>
      <c r="F41" s="223">
        <v>12368</v>
      </c>
      <c r="G41" s="223">
        <f>Capacitación!B40</f>
        <v>8547</v>
      </c>
      <c r="H41" s="224">
        <f>Tabla77[[#This Row],[2013]]/Tabla77[[#This Row],[2012]]-1</f>
        <v>-0.30894243208279426</v>
      </c>
    </row>
    <row r="42" spans="1:8" ht="14.1" customHeight="1" x14ac:dyDescent="0.25">
      <c r="A42" s="222" t="s">
        <v>37</v>
      </c>
      <c r="B42" s="223">
        <v>4296</v>
      </c>
      <c r="C42" s="223">
        <v>4925</v>
      </c>
      <c r="D42" s="223">
        <v>2965</v>
      </c>
      <c r="E42" s="223">
        <v>7404</v>
      </c>
      <c r="F42" s="223">
        <v>10960</v>
      </c>
      <c r="G42" s="223">
        <f>Capacitación!B41</f>
        <v>8025</v>
      </c>
      <c r="H42" s="224">
        <f>Tabla77[[#This Row],[2013]]/Tabla77[[#This Row],[2012]]-1</f>
        <v>-0.26779197080291972</v>
      </c>
    </row>
    <row r="43" spans="1:8" ht="14.1" customHeight="1" x14ac:dyDescent="0.25">
      <c r="A43" s="222" t="s">
        <v>38</v>
      </c>
      <c r="B43" s="223">
        <v>3572</v>
      </c>
      <c r="C43" s="223">
        <v>5810</v>
      </c>
      <c r="D43" s="223">
        <v>1788</v>
      </c>
      <c r="E43" s="223">
        <v>4765</v>
      </c>
      <c r="F43" s="223">
        <v>11683</v>
      </c>
      <c r="G43" s="223">
        <f>Capacitación!B42</f>
        <v>7312</v>
      </c>
      <c r="H43" s="224">
        <f>Tabla77[[#This Row],[2013]]/Tabla77[[#This Row],[2012]]-1</f>
        <v>-0.37413335615852095</v>
      </c>
    </row>
    <row r="44" spans="1:8" ht="14.1" customHeight="1" x14ac:dyDescent="0.25">
      <c r="A44" s="222" t="s">
        <v>39</v>
      </c>
      <c r="B44" s="223">
        <v>2896</v>
      </c>
      <c r="C44" s="223">
        <v>5067</v>
      </c>
      <c r="D44" s="223">
        <v>4816</v>
      </c>
      <c r="E44" s="223">
        <v>11008</v>
      </c>
      <c r="F44" s="223">
        <v>15401</v>
      </c>
      <c r="G44" s="223">
        <f>Capacitación!B43</f>
        <v>11874</v>
      </c>
      <c r="H44" s="224">
        <f>Tabla77[[#This Row],[2013]]/Tabla77[[#This Row],[2012]]-1</f>
        <v>-0.22901110317511852</v>
      </c>
    </row>
    <row r="45" spans="1:8" ht="14.1" customHeight="1" x14ac:dyDescent="0.25">
      <c r="A45" s="222" t="s">
        <v>40</v>
      </c>
      <c r="B45" s="223">
        <v>1244</v>
      </c>
      <c r="C45" s="223">
        <v>3794</v>
      </c>
      <c r="D45" s="223">
        <v>1856</v>
      </c>
      <c r="E45" s="223">
        <v>2020</v>
      </c>
      <c r="F45" s="223">
        <v>4008</v>
      </c>
      <c r="G45" s="223">
        <f>Capacitación!B44</f>
        <v>3145</v>
      </c>
      <c r="H45" s="224">
        <f>Tabla77[[#This Row],[2013]]/Tabla77[[#This Row],[2012]]-1</f>
        <v>-0.21531936127744511</v>
      </c>
    </row>
    <row r="46" spans="1:8" ht="14.1" customHeight="1" x14ac:dyDescent="0.25">
      <c r="A46" s="222" t="s">
        <v>41</v>
      </c>
      <c r="B46" s="223">
        <v>12479</v>
      </c>
      <c r="C46" s="223">
        <v>12773</v>
      </c>
      <c r="D46" s="223">
        <v>7390</v>
      </c>
      <c r="E46" s="223">
        <v>13298</v>
      </c>
      <c r="F46" s="223">
        <v>20257</v>
      </c>
      <c r="G46" s="223">
        <f>Capacitación!B45</f>
        <v>16612</v>
      </c>
      <c r="H46" s="224">
        <f>Tabla77[[#This Row],[2013]]/Tabla77[[#This Row],[2012]]-1</f>
        <v>-0.17993779927926146</v>
      </c>
    </row>
    <row r="47" spans="1:8" ht="14.1" customHeight="1" x14ac:dyDescent="0.25">
      <c r="A47" s="222" t="s">
        <v>42</v>
      </c>
      <c r="B47" s="223">
        <v>2986</v>
      </c>
      <c r="C47" s="223">
        <v>2735</v>
      </c>
      <c r="D47" s="223">
        <v>1270</v>
      </c>
      <c r="E47" s="223">
        <v>1427</v>
      </c>
      <c r="F47" s="223">
        <v>2039</v>
      </c>
      <c r="G47" s="223">
        <f>Capacitación!B46</f>
        <v>1385</v>
      </c>
      <c r="H47" s="224">
        <f>Tabla77[[#This Row],[2013]]/Tabla77[[#This Row],[2012]]-1</f>
        <v>-0.32074546346248156</v>
      </c>
    </row>
    <row r="48" spans="1:8" ht="14.1" customHeight="1" x14ac:dyDescent="0.25">
      <c r="A48" s="222" t="s">
        <v>43</v>
      </c>
      <c r="B48" s="223">
        <v>7178</v>
      </c>
      <c r="C48" s="223">
        <v>6741</v>
      </c>
      <c r="D48" s="223">
        <v>4667</v>
      </c>
      <c r="E48" s="223">
        <v>7847</v>
      </c>
      <c r="F48" s="223">
        <v>14349</v>
      </c>
      <c r="G48" s="223">
        <f>Capacitación!B47</f>
        <v>10384</v>
      </c>
      <c r="H48" s="224">
        <f>Tabla77[[#This Row],[2013]]/Tabla77[[#This Row],[2012]]-1</f>
        <v>-0.27632587636769113</v>
      </c>
    </row>
    <row r="49" spans="1:8" ht="14.1" customHeight="1" x14ac:dyDescent="0.25">
      <c r="A49" s="222" t="s">
        <v>44</v>
      </c>
      <c r="B49" s="223">
        <v>4726</v>
      </c>
      <c r="C49" s="223">
        <v>4485</v>
      </c>
      <c r="D49" s="223">
        <v>1578</v>
      </c>
      <c r="E49" s="223">
        <v>4516</v>
      </c>
      <c r="F49" s="223">
        <v>7244</v>
      </c>
      <c r="G49" s="223">
        <f>Capacitación!B48</f>
        <v>7791</v>
      </c>
      <c r="H49" s="224">
        <f>Tabla77[[#This Row],[2013]]/Tabla77[[#This Row],[2012]]-1</f>
        <v>7.5510767531750345E-2</v>
      </c>
    </row>
    <row r="50" spans="1:8" ht="14.1" customHeight="1" x14ac:dyDescent="0.25">
      <c r="A50" s="222" t="s">
        <v>45</v>
      </c>
      <c r="B50" s="223">
        <v>2065</v>
      </c>
      <c r="C50" s="223">
        <v>2210</v>
      </c>
      <c r="D50" s="223">
        <v>978</v>
      </c>
      <c r="E50" s="223">
        <v>2159</v>
      </c>
      <c r="F50" s="223">
        <v>2900</v>
      </c>
      <c r="G50" s="223">
        <f>Capacitación!B49</f>
        <v>2125</v>
      </c>
      <c r="H50" s="224">
        <f>Tabla77[[#This Row],[2013]]/Tabla77[[#This Row],[2012]]-1</f>
        <v>-0.26724137931034486</v>
      </c>
    </row>
    <row r="51" spans="1:8" ht="13.5" customHeight="1" x14ac:dyDescent="0.25">
      <c r="A51" s="225"/>
      <c r="B51" s="226"/>
      <c r="C51" s="226"/>
      <c r="D51" s="226"/>
      <c r="E51" s="226"/>
      <c r="F51" s="226"/>
      <c r="G51" s="226"/>
      <c r="H51" s="227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  <row r="165" spans="1:8" ht="15.75" x14ac:dyDescent="0.25">
      <c r="A165" s="210"/>
      <c r="B165" s="210"/>
      <c r="C165" s="210"/>
      <c r="D165" s="210"/>
      <c r="E165" s="210"/>
      <c r="F165" s="210"/>
      <c r="G165" s="210"/>
      <c r="H165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topLeftCell="A14" zoomScaleSheetLayoutView="100" workbookViewId="0">
      <selection activeCell="B11" sqref="B11"/>
    </sheetView>
  </sheetViews>
  <sheetFormatPr baseColWidth="10" defaultRowHeight="15" x14ac:dyDescent="0.25"/>
  <cols>
    <col min="1" max="1" width="21.140625" style="36" customWidth="1"/>
    <col min="2" max="3" width="15" style="36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 x14ac:dyDescent="0.25">
      <c r="A1" s="1"/>
      <c r="B1" s="2"/>
      <c r="C1" s="2"/>
      <c r="D1" s="1"/>
      <c r="E1" s="1"/>
      <c r="F1" s="1"/>
    </row>
    <row r="2" spans="1:10" x14ac:dyDescent="0.25">
      <c r="A2" s="1"/>
      <c r="B2" s="2"/>
      <c r="C2" s="2"/>
      <c r="D2" s="1"/>
      <c r="E2" s="1"/>
      <c r="F2" s="1"/>
    </row>
    <row r="3" spans="1:10" x14ac:dyDescent="0.25">
      <c r="A3" s="1"/>
      <c r="B3" s="4"/>
      <c r="C3" s="4"/>
      <c r="D3" s="5"/>
      <c r="E3" s="6"/>
      <c r="F3" s="5"/>
    </row>
    <row r="4" spans="1:10" x14ac:dyDescent="0.25">
      <c r="A4" s="454"/>
      <c r="B4" s="454"/>
      <c r="C4" s="454"/>
      <c r="D4" s="454"/>
      <c r="E4" s="454"/>
      <c r="F4" s="454"/>
    </row>
    <row r="5" spans="1:10" x14ac:dyDescent="0.25">
      <c r="A5" s="7"/>
      <c r="B5" s="7"/>
      <c r="C5" s="7"/>
      <c r="D5" s="7"/>
      <c r="E5" s="7"/>
      <c r="F5" s="7"/>
    </row>
    <row r="6" spans="1:10" ht="17.25" customHeight="1" x14ac:dyDescent="0.25">
      <c r="A6" s="541" t="s">
        <v>0</v>
      </c>
      <c r="B6" s="541"/>
      <c r="C6" s="541"/>
      <c r="D6" s="541"/>
      <c r="E6" s="541"/>
      <c r="F6" s="541"/>
    </row>
    <row r="7" spans="1:10" ht="8.25" customHeight="1" x14ac:dyDescent="0.25">
      <c r="A7" s="8"/>
      <c r="B7" s="8"/>
      <c r="C7" s="8"/>
      <c r="D7" s="8"/>
      <c r="E7" s="8"/>
      <c r="F7" s="8"/>
    </row>
    <row r="8" spans="1:10" s="11" customFormat="1" ht="17.25" customHeight="1" x14ac:dyDescent="0.2">
      <c r="A8" s="9"/>
      <c r="B8" s="9"/>
      <c r="C8" s="8"/>
      <c r="D8" s="463" t="s">
        <v>1</v>
      </c>
      <c r="E8" s="463"/>
      <c r="F8" s="10">
        <v>189156</v>
      </c>
    </row>
    <row r="9" spans="1:10" s="11" customFormat="1" ht="17.25" customHeight="1" x14ac:dyDescent="0.2">
      <c r="A9" s="9"/>
      <c r="B9" s="9"/>
      <c r="C9" s="8"/>
      <c r="D9" s="463" t="s">
        <v>2</v>
      </c>
      <c r="E9" s="463"/>
      <c r="F9" s="10">
        <f>D17</f>
        <v>0</v>
      </c>
      <c r="H9" s="12"/>
      <c r="I9" s="12"/>
      <c r="J9" s="12"/>
    </row>
    <row r="10" spans="1:10" s="11" customFormat="1" ht="17.25" customHeight="1" x14ac:dyDescent="0.2">
      <c r="A10" s="13" t="s">
        <v>266</v>
      </c>
      <c r="B10" s="14">
        <f>B17</f>
        <v>321889</v>
      </c>
      <c r="C10" s="8"/>
      <c r="D10" s="463" t="s">
        <v>3</v>
      </c>
      <c r="E10" s="463"/>
      <c r="F10" s="15">
        <f>F9/F8*100</f>
        <v>0</v>
      </c>
    </row>
    <row r="11" spans="1:10" s="11" customFormat="1" ht="13.5" customHeight="1" x14ac:dyDescent="0.2">
      <c r="A11" s="16"/>
      <c r="B11" s="16"/>
      <c r="C11" s="16"/>
      <c r="D11" s="463" t="s">
        <v>4</v>
      </c>
      <c r="E11" s="463"/>
      <c r="F11" s="17">
        <f>F9-F8</f>
        <v>-189156</v>
      </c>
    </row>
    <row r="12" spans="1:10" x14ac:dyDescent="0.25">
      <c r="A12" s="16"/>
      <c r="B12" s="16"/>
      <c r="C12" s="16"/>
      <c r="D12" s="9"/>
      <c r="E12" s="9"/>
      <c r="F12" s="9"/>
    </row>
    <row r="13" spans="1:10" x14ac:dyDescent="0.25">
      <c r="A13" s="475" t="s">
        <v>5</v>
      </c>
      <c r="B13" s="471" t="s">
        <v>6</v>
      </c>
      <c r="C13" s="472"/>
      <c r="D13" s="475" t="s">
        <v>7</v>
      </c>
      <c r="E13" s="18" t="s">
        <v>8</v>
      </c>
      <c r="F13" s="19" t="s">
        <v>9</v>
      </c>
    </row>
    <row r="14" spans="1:10" x14ac:dyDescent="0.25">
      <c r="A14" s="476"/>
      <c r="B14" s="473"/>
      <c r="C14" s="474"/>
      <c r="D14" s="476"/>
      <c r="E14" s="18" t="s">
        <v>10</v>
      </c>
      <c r="F14" s="18" t="s">
        <v>9</v>
      </c>
    </row>
    <row r="15" spans="1:10" ht="10.5" customHeight="1" x14ac:dyDescent="0.25">
      <c r="A15" s="9"/>
      <c r="B15" s="9"/>
      <c r="C15" s="9"/>
      <c r="D15" s="16"/>
      <c r="E15" s="16"/>
      <c r="F15" s="16"/>
    </row>
    <row r="16" spans="1:10" ht="36.75" customHeight="1" x14ac:dyDescent="0.25">
      <c r="A16" s="20" t="s">
        <v>11</v>
      </c>
      <c r="B16" s="20" t="s">
        <v>12</v>
      </c>
      <c r="C16" s="20" t="s">
        <v>265</v>
      </c>
      <c r="D16" s="20"/>
      <c r="E16" s="20"/>
      <c r="F16" s="21"/>
    </row>
    <row r="17" spans="1:11" ht="15" customHeight="1" x14ac:dyDescent="0.25">
      <c r="A17" s="22" t="s">
        <v>13</v>
      </c>
      <c r="B17" s="23">
        <f>SUM(B18:B49)</f>
        <v>321889</v>
      </c>
      <c r="C17" s="23">
        <f>SUM(C18:C49)</f>
        <v>0</v>
      </c>
      <c r="D17" s="23"/>
      <c r="E17" s="23"/>
      <c r="F17" s="24"/>
      <c r="G17" s="186">
        <f>D17-E17</f>
        <v>0</v>
      </c>
      <c r="J17" s="3" t="s">
        <v>42</v>
      </c>
      <c r="K17" s="189">
        <v>4.9111045339096798E-3</v>
      </c>
    </row>
    <row r="18" spans="1:11" ht="12.75" customHeight="1" x14ac:dyDescent="0.25">
      <c r="A18" s="25" t="s">
        <v>14</v>
      </c>
      <c r="B18" s="26">
        <v>5889</v>
      </c>
      <c r="C18" s="26"/>
      <c r="D18" s="27"/>
      <c r="E18" s="28"/>
      <c r="F18" s="29"/>
      <c r="G18" s="185" t="e">
        <f>D18/$D$17</f>
        <v>#DIV/0!</v>
      </c>
      <c r="J18" s="3" t="s">
        <v>31</v>
      </c>
      <c r="K18" s="189">
        <v>5.0350006538961885E-3</v>
      </c>
    </row>
    <row r="19" spans="1:11" ht="12.75" customHeight="1" x14ac:dyDescent="0.25">
      <c r="A19" s="25" t="s">
        <v>15</v>
      </c>
      <c r="B19" s="26">
        <v>11950</v>
      </c>
      <c r="C19" s="26"/>
      <c r="D19" s="27"/>
      <c r="E19" s="28"/>
      <c r="F19" s="29"/>
      <c r="G19" s="185" t="e">
        <f t="shared" ref="G19:G49" si="0">D19/$D$17</f>
        <v>#DIV/0!</v>
      </c>
      <c r="J19" s="3" t="s">
        <v>16</v>
      </c>
      <c r="K19" s="189">
        <v>5.1072733905549858E-3</v>
      </c>
    </row>
    <row r="20" spans="1:11" ht="12.75" customHeight="1" x14ac:dyDescent="0.25">
      <c r="A20" s="25" t="s">
        <v>16</v>
      </c>
      <c r="B20" s="26">
        <v>2477</v>
      </c>
      <c r="C20" s="26"/>
      <c r="D20" s="27"/>
      <c r="E20" s="28"/>
      <c r="F20" s="29"/>
      <c r="G20" s="185" t="e">
        <f t="shared" si="0"/>
        <v>#DIV/0!</v>
      </c>
      <c r="J20" s="3" t="s">
        <v>40</v>
      </c>
      <c r="K20" s="189">
        <v>6.9519489547985652E-3</v>
      </c>
    </row>
    <row r="21" spans="1:11" ht="12.75" customHeight="1" x14ac:dyDescent="0.25">
      <c r="A21" s="25" t="s">
        <v>17</v>
      </c>
      <c r="B21" s="26">
        <v>2177</v>
      </c>
      <c r="C21" s="26"/>
      <c r="D21" s="27"/>
      <c r="E21" s="28"/>
      <c r="F21" s="29"/>
      <c r="G21" s="185" t="e">
        <f t="shared" si="0"/>
        <v>#DIV/0!</v>
      </c>
      <c r="J21" s="3" t="s">
        <v>45</v>
      </c>
      <c r="K21" s="189">
        <v>7.4303256403020308E-3</v>
      </c>
    </row>
    <row r="22" spans="1:11" ht="12.75" customHeight="1" x14ac:dyDescent="0.25">
      <c r="A22" s="25" t="s">
        <v>18</v>
      </c>
      <c r="B22" s="26">
        <v>5222</v>
      </c>
      <c r="C22" s="26"/>
      <c r="D22" s="27"/>
      <c r="E22" s="28"/>
      <c r="F22" s="29"/>
      <c r="G22" s="185" t="e">
        <f t="shared" si="0"/>
        <v>#DIV/0!</v>
      </c>
      <c r="J22" s="3" t="s">
        <v>26</v>
      </c>
      <c r="K22" s="189">
        <v>7.4716243469642009E-3</v>
      </c>
    </row>
    <row r="23" spans="1:11" ht="12.75" customHeight="1" x14ac:dyDescent="0.25">
      <c r="A23" s="25" t="s">
        <v>19</v>
      </c>
      <c r="B23" s="26">
        <v>11054</v>
      </c>
      <c r="C23" s="26"/>
      <c r="D23" s="27"/>
      <c r="E23" s="28"/>
      <c r="F23" s="29"/>
      <c r="G23" s="185" t="e">
        <f t="shared" si="0"/>
        <v>#DIV/0!</v>
      </c>
      <c r="J23" s="3" t="s">
        <v>35</v>
      </c>
      <c r="K23" s="189">
        <v>8.2390919791028548E-3</v>
      </c>
    </row>
    <row r="24" spans="1:11" ht="12.75" customHeight="1" x14ac:dyDescent="0.25">
      <c r="A24" s="25" t="s">
        <v>20</v>
      </c>
      <c r="B24" s="26">
        <v>12186</v>
      </c>
      <c r="C24" s="26"/>
      <c r="D24" s="27"/>
      <c r="E24" s="28"/>
      <c r="F24" s="29"/>
      <c r="G24" s="185" t="e">
        <f t="shared" si="0"/>
        <v>#DIV/0!</v>
      </c>
      <c r="J24" s="3" t="s">
        <v>33</v>
      </c>
      <c r="K24" s="189">
        <v>8.9859102579104237E-3</v>
      </c>
    </row>
    <row r="25" spans="1:11" ht="12.75" customHeight="1" x14ac:dyDescent="0.25">
      <c r="A25" s="25" t="s">
        <v>21</v>
      </c>
      <c r="B25" s="26">
        <v>3260</v>
      </c>
      <c r="C25" s="26"/>
      <c r="D25" s="27"/>
      <c r="E25" s="28"/>
      <c r="F25" s="29"/>
      <c r="G25" s="185" t="e">
        <f t="shared" si="0"/>
        <v>#DIV/0!</v>
      </c>
      <c r="J25" s="3" t="s">
        <v>21</v>
      </c>
      <c r="K25" s="189">
        <v>9.5331181211841722E-3</v>
      </c>
    </row>
    <row r="26" spans="1:11" ht="12.75" customHeight="1" x14ac:dyDescent="0.25">
      <c r="A26" s="25" t="s">
        <v>22</v>
      </c>
      <c r="B26" s="26">
        <v>20448</v>
      </c>
      <c r="C26" s="26"/>
      <c r="D26" s="27"/>
      <c r="E26" s="28"/>
      <c r="F26" s="29"/>
      <c r="G26" s="185" t="e">
        <f t="shared" si="0"/>
        <v>#DIV/0!</v>
      </c>
      <c r="J26" s="3" t="s">
        <v>36</v>
      </c>
      <c r="K26" s="189">
        <v>1.2231300289779258E-2</v>
      </c>
    </row>
    <row r="27" spans="1:11" ht="12.75" customHeight="1" x14ac:dyDescent="0.25">
      <c r="A27" s="25" t="s">
        <v>23</v>
      </c>
      <c r="B27" s="26">
        <v>7093</v>
      </c>
      <c r="C27" s="26"/>
      <c r="D27" s="27"/>
      <c r="E27" s="28"/>
      <c r="F27" s="29"/>
      <c r="G27" s="185" t="e">
        <f t="shared" si="0"/>
        <v>#DIV/0!</v>
      </c>
      <c r="J27" s="3" t="s">
        <v>17</v>
      </c>
      <c r="K27" s="189">
        <v>1.2854222448600319E-2</v>
      </c>
    </row>
    <row r="28" spans="1:11" ht="12.75" customHeight="1" x14ac:dyDescent="0.25">
      <c r="A28" s="25" t="s">
        <v>24</v>
      </c>
      <c r="B28" s="26">
        <v>22717</v>
      </c>
      <c r="C28" s="26"/>
      <c r="D28" s="27"/>
      <c r="E28" s="28"/>
      <c r="F28" s="29"/>
      <c r="G28" s="185" t="e">
        <f t="shared" si="0"/>
        <v>#DIV/0!</v>
      </c>
      <c r="J28" s="3" t="s">
        <v>30</v>
      </c>
      <c r="K28" s="189">
        <v>1.3146754954124019E-2</v>
      </c>
    </row>
    <row r="29" spans="1:11" ht="12.75" customHeight="1" x14ac:dyDescent="0.25">
      <c r="A29" s="25" t="s">
        <v>25</v>
      </c>
      <c r="B29" s="26">
        <v>4631</v>
      </c>
      <c r="C29" s="26"/>
      <c r="D29" s="27"/>
      <c r="E29" s="28"/>
      <c r="F29" s="29"/>
      <c r="G29" s="185" t="e">
        <f t="shared" si="0"/>
        <v>#DIV/0!</v>
      </c>
      <c r="J29" s="3" t="s">
        <v>14</v>
      </c>
      <c r="K29" s="190">
        <v>1.3367014722988926E-2</v>
      </c>
    </row>
    <row r="30" spans="1:11" ht="12.75" customHeight="1" x14ac:dyDescent="0.25">
      <c r="A30" s="25" t="s">
        <v>26</v>
      </c>
      <c r="B30" s="26">
        <v>2670</v>
      </c>
      <c r="C30" s="26"/>
      <c r="D30" s="27"/>
      <c r="E30" s="28"/>
      <c r="F30" s="29"/>
      <c r="G30" s="185" t="e">
        <f t="shared" si="0"/>
        <v>#DIV/0!</v>
      </c>
      <c r="J30" s="3" t="s">
        <v>29</v>
      </c>
      <c r="K30" s="189">
        <v>1.4265261592891116E-2</v>
      </c>
    </row>
    <row r="31" spans="1:11" ht="12.75" customHeight="1" x14ac:dyDescent="0.25">
      <c r="A31" s="25" t="s">
        <v>27</v>
      </c>
      <c r="B31" s="26">
        <v>23920</v>
      </c>
      <c r="C31" s="26"/>
      <c r="D31" s="27"/>
      <c r="E31" s="28"/>
      <c r="F31" s="29"/>
      <c r="G31" s="185" t="e">
        <f t="shared" si="0"/>
        <v>#DIV/0!</v>
      </c>
      <c r="J31" s="3" t="s">
        <v>25</v>
      </c>
      <c r="K31" s="189">
        <v>1.5411300702766325E-2</v>
      </c>
    </row>
    <row r="32" spans="1:11" ht="12.75" customHeight="1" x14ac:dyDescent="0.25">
      <c r="A32" s="25" t="s">
        <v>28</v>
      </c>
      <c r="B32" s="26">
        <v>36420</v>
      </c>
      <c r="C32" s="26"/>
      <c r="D32" s="27"/>
      <c r="E32" s="28"/>
      <c r="F32" s="29"/>
      <c r="G32" s="185" t="e">
        <f t="shared" si="0"/>
        <v>#DIV/0!</v>
      </c>
      <c r="J32" s="3" t="s">
        <v>44</v>
      </c>
      <c r="K32" s="189">
        <v>1.5542079940529863E-2</v>
      </c>
    </row>
    <row r="33" spans="1:11" ht="12.75" customHeight="1" x14ac:dyDescent="0.25">
      <c r="A33" s="25" t="s">
        <v>29</v>
      </c>
      <c r="B33" s="26">
        <v>6714</v>
      </c>
      <c r="C33" s="26"/>
      <c r="D33" s="27"/>
      <c r="E33" s="28"/>
      <c r="F33" s="29"/>
      <c r="G33" s="185" t="e">
        <f t="shared" si="0"/>
        <v>#DIV/0!</v>
      </c>
      <c r="J33" s="3" t="s">
        <v>38</v>
      </c>
      <c r="K33" s="189">
        <v>1.6399028103769885E-2</v>
      </c>
    </row>
    <row r="34" spans="1:11" ht="12.75" customHeight="1" x14ac:dyDescent="0.25">
      <c r="A34" s="25" t="s">
        <v>30</v>
      </c>
      <c r="B34" s="26">
        <v>4512</v>
      </c>
      <c r="C34" s="26"/>
      <c r="D34" s="27"/>
      <c r="E34" s="28"/>
      <c r="F34" s="29"/>
      <c r="G34" s="185" t="e">
        <f t="shared" si="0"/>
        <v>#DIV/0!</v>
      </c>
      <c r="J34" s="3" t="s">
        <v>18</v>
      </c>
      <c r="K34" s="189">
        <v>1.6970326879263233E-2</v>
      </c>
    </row>
    <row r="35" spans="1:11" ht="12.75" customHeight="1" x14ac:dyDescent="0.25">
      <c r="A35" s="25" t="s">
        <v>31</v>
      </c>
      <c r="B35" s="26">
        <v>1860</v>
      </c>
      <c r="C35" s="26"/>
      <c r="D35" s="27"/>
      <c r="E35" s="28"/>
      <c r="F35" s="29"/>
      <c r="G35" s="185" t="e">
        <f t="shared" si="0"/>
        <v>#DIV/0!</v>
      </c>
      <c r="J35" s="3" t="s">
        <v>23</v>
      </c>
      <c r="K35" s="189">
        <v>1.7562275008087665E-2</v>
      </c>
    </row>
    <row r="36" spans="1:11" ht="12.75" customHeight="1" x14ac:dyDescent="0.25">
      <c r="A36" s="25" t="s">
        <v>32</v>
      </c>
      <c r="B36" s="26">
        <v>44762</v>
      </c>
      <c r="C36" s="26"/>
      <c r="D36" s="27"/>
      <c r="E36" s="28"/>
      <c r="F36" s="29"/>
      <c r="G36" s="185" t="e">
        <f t="shared" si="0"/>
        <v>#DIV/0!</v>
      </c>
      <c r="J36" s="3" t="s">
        <v>34</v>
      </c>
      <c r="K36" s="189">
        <v>2.0053963643371902E-2</v>
      </c>
    </row>
    <row r="37" spans="1:11" ht="12.75" customHeight="1" x14ac:dyDescent="0.25">
      <c r="A37" s="25" t="s">
        <v>33</v>
      </c>
      <c r="B37" s="26">
        <v>2817</v>
      </c>
      <c r="C37" s="26"/>
      <c r="D37" s="27"/>
      <c r="E37" s="28"/>
      <c r="F37" s="29"/>
      <c r="G37" s="185" t="e">
        <f t="shared" si="0"/>
        <v>#DIV/0!</v>
      </c>
      <c r="J37" s="3" t="s">
        <v>37</v>
      </c>
      <c r="K37" s="189">
        <v>2.5233509770585683E-2</v>
      </c>
    </row>
    <row r="38" spans="1:11" ht="12.75" customHeight="1" x14ac:dyDescent="0.25">
      <c r="A38" s="25" t="s">
        <v>34</v>
      </c>
      <c r="B38" s="26">
        <v>7054</v>
      </c>
      <c r="C38" s="26"/>
      <c r="D38" s="27"/>
      <c r="E38" s="28"/>
      <c r="F38" s="29"/>
      <c r="G38" s="185" t="e">
        <f t="shared" si="0"/>
        <v>#DIV/0!</v>
      </c>
      <c r="J38" s="3" t="s">
        <v>43</v>
      </c>
      <c r="K38" s="189">
        <v>2.7005912598170468E-2</v>
      </c>
    </row>
    <row r="39" spans="1:11" ht="12.75" customHeight="1" x14ac:dyDescent="0.25">
      <c r="A39" s="25" t="s">
        <v>35</v>
      </c>
      <c r="B39" s="26">
        <v>4856</v>
      </c>
      <c r="C39" s="26"/>
      <c r="D39" s="27"/>
      <c r="E39" s="28"/>
      <c r="F39" s="29"/>
      <c r="G39" s="185" t="e">
        <f t="shared" si="0"/>
        <v>#DIV/0!</v>
      </c>
      <c r="J39" s="3" t="s">
        <v>20</v>
      </c>
      <c r="K39" s="189">
        <v>2.733286069257931E-2</v>
      </c>
    </row>
    <row r="40" spans="1:11" ht="12.75" customHeight="1" x14ac:dyDescent="0.25">
      <c r="A40" s="25" t="s">
        <v>36</v>
      </c>
      <c r="B40" s="26">
        <v>8547</v>
      </c>
      <c r="C40" s="26"/>
      <c r="D40" s="27"/>
      <c r="E40" s="28"/>
      <c r="F40" s="29"/>
      <c r="G40" s="185" t="e">
        <f t="shared" si="0"/>
        <v>#DIV/0!</v>
      </c>
      <c r="J40" s="3" t="s">
        <v>39</v>
      </c>
      <c r="K40" s="189">
        <v>3.7870914009209611E-2</v>
      </c>
    </row>
    <row r="41" spans="1:11" ht="12.75" customHeight="1" x14ac:dyDescent="0.25">
      <c r="A41" s="25" t="s">
        <v>37</v>
      </c>
      <c r="B41" s="26">
        <v>8025</v>
      </c>
      <c r="C41" s="26"/>
      <c r="D41" s="27"/>
      <c r="E41" s="28"/>
      <c r="F41" s="29"/>
      <c r="G41" s="185" t="e">
        <f t="shared" si="0"/>
        <v>#DIV/0!</v>
      </c>
      <c r="J41" s="3" t="s">
        <v>15</v>
      </c>
      <c r="K41" s="189">
        <v>4.5552473448373175E-2</v>
      </c>
    </row>
    <row r="42" spans="1:11" ht="12.75" customHeight="1" x14ac:dyDescent="0.25">
      <c r="A42" s="25" t="s">
        <v>38</v>
      </c>
      <c r="B42" s="26">
        <v>7312</v>
      </c>
      <c r="C42" s="26"/>
      <c r="D42" s="27"/>
      <c r="E42" s="28"/>
      <c r="F42" s="29"/>
      <c r="G42" s="185" t="e">
        <f t="shared" si="0"/>
        <v>#DIV/0!</v>
      </c>
      <c r="J42" s="3" t="s">
        <v>41</v>
      </c>
      <c r="K42" s="189">
        <v>4.5765850099461054E-2</v>
      </c>
    </row>
    <row r="43" spans="1:11" ht="12.75" customHeight="1" x14ac:dyDescent="0.25">
      <c r="A43" s="25" t="s">
        <v>39</v>
      </c>
      <c r="B43" s="26">
        <v>11874</v>
      </c>
      <c r="C43" s="26"/>
      <c r="D43" s="27"/>
      <c r="E43" s="28"/>
      <c r="F43" s="29"/>
      <c r="G43" s="185" t="e">
        <f t="shared" si="0"/>
        <v>#DIV/0!</v>
      </c>
      <c r="J43" s="3" t="s">
        <v>19</v>
      </c>
      <c r="K43" s="189">
        <v>4.6044616369430698E-2</v>
      </c>
    </row>
    <row r="44" spans="1:11" ht="12.75" customHeight="1" x14ac:dyDescent="0.25">
      <c r="A44" s="25" t="s">
        <v>40</v>
      </c>
      <c r="B44" s="26">
        <v>3145</v>
      </c>
      <c r="C44" s="26"/>
      <c r="D44" s="27"/>
      <c r="E44" s="28"/>
      <c r="F44" s="29"/>
      <c r="G44" s="185" t="e">
        <f t="shared" si="0"/>
        <v>#DIV/0!</v>
      </c>
      <c r="J44" s="3" t="s">
        <v>27</v>
      </c>
      <c r="K44" s="189">
        <v>6.7409813949326491E-2</v>
      </c>
    </row>
    <row r="45" spans="1:11" ht="12.75" customHeight="1" x14ac:dyDescent="0.25">
      <c r="A45" s="25" t="s">
        <v>41</v>
      </c>
      <c r="B45" s="26">
        <v>16612</v>
      </c>
      <c r="C45" s="26"/>
      <c r="D45" s="27"/>
      <c r="E45" s="28"/>
      <c r="F45" s="29"/>
      <c r="G45" s="185" t="e">
        <f t="shared" si="0"/>
        <v>#DIV/0!</v>
      </c>
      <c r="J45" s="3" t="s">
        <v>22</v>
      </c>
      <c r="K45" s="189">
        <v>7.3022996496493048E-2</v>
      </c>
    </row>
    <row r="46" spans="1:11" ht="12.75" customHeight="1" x14ac:dyDescent="0.25">
      <c r="A46" s="25" t="s">
        <v>42</v>
      </c>
      <c r="B46" s="26">
        <v>1385</v>
      </c>
      <c r="C46" s="26"/>
      <c r="D46" s="27"/>
      <c r="E46" s="28"/>
      <c r="F46" s="29"/>
      <c r="G46" s="185" t="e">
        <f t="shared" si="0"/>
        <v>#DIV/0!</v>
      </c>
      <c r="J46" s="3" t="s">
        <v>28</v>
      </c>
      <c r="K46" s="189">
        <v>0.11783209322494717</v>
      </c>
    </row>
    <row r="47" spans="1:11" ht="12.75" customHeight="1" x14ac:dyDescent="0.25">
      <c r="A47" s="25" t="s">
        <v>43</v>
      </c>
      <c r="B47" s="26">
        <v>10384</v>
      </c>
      <c r="C47" s="26"/>
      <c r="D47" s="27"/>
      <c r="E47" s="28"/>
      <c r="F47" s="29"/>
      <c r="G47" s="185" t="e">
        <f t="shared" si="0"/>
        <v>#DIV/0!</v>
      </c>
      <c r="J47" s="3" t="s">
        <v>24</v>
      </c>
      <c r="K47" s="189">
        <v>0.12605053585071893</v>
      </c>
    </row>
    <row r="48" spans="1:11" ht="12.75" customHeight="1" x14ac:dyDescent="0.25">
      <c r="A48" s="25" t="s">
        <v>44</v>
      </c>
      <c r="B48" s="26">
        <v>7791</v>
      </c>
      <c r="C48" s="26"/>
      <c r="D48" s="27"/>
      <c r="E48" s="28"/>
      <c r="F48" s="29"/>
      <c r="G48" s="185" t="e">
        <f t="shared" si="0"/>
        <v>#DIV/0!</v>
      </c>
      <c r="J48" s="3" t="s">
        <v>32</v>
      </c>
      <c r="K48" s="189">
        <v>0.12940949732590876</v>
      </c>
    </row>
    <row r="49" spans="1:7" ht="12.75" customHeight="1" x14ac:dyDescent="0.25">
      <c r="A49" s="25" t="s">
        <v>45</v>
      </c>
      <c r="B49" s="26">
        <v>2125</v>
      </c>
      <c r="C49" s="26"/>
      <c r="D49" s="27"/>
      <c r="E49" s="28"/>
      <c r="F49" s="29"/>
      <c r="G49" s="185" t="e">
        <f t="shared" si="0"/>
        <v>#DIV/0!</v>
      </c>
    </row>
    <row r="50" spans="1:7" s="35" customFormat="1" x14ac:dyDescent="0.25">
      <c r="A50" s="30" t="s">
        <v>46</v>
      </c>
      <c r="B50" s="31"/>
      <c r="C50" s="31"/>
      <c r="D50" s="32"/>
      <c r="E50" s="33"/>
      <c r="F50" s="34"/>
    </row>
    <row r="51" spans="1:7" x14ac:dyDescent="0.25">
      <c r="A51" s="532" t="s">
        <v>153</v>
      </c>
      <c r="B51" s="533"/>
      <c r="C51" s="533"/>
      <c r="D51" s="533"/>
      <c r="E51" s="533"/>
      <c r="F51" s="534"/>
    </row>
    <row r="52" spans="1:7" x14ac:dyDescent="0.25">
      <c r="A52" s="535"/>
      <c r="B52" s="536"/>
      <c r="C52" s="536"/>
      <c r="D52" s="536"/>
      <c r="E52" s="536"/>
      <c r="F52" s="537"/>
    </row>
    <row r="53" spans="1:7" x14ac:dyDescent="0.25">
      <c r="A53" s="535"/>
      <c r="B53" s="536"/>
      <c r="C53" s="536"/>
      <c r="D53" s="536"/>
      <c r="E53" s="536"/>
      <c r="F53" s="537"/>
    </row>
    <row r="54" spans="1:7" x14ac:dyDescent="0.25">
      <c r="A54" s="535"/>
      <c r="B54" s="536"/>
      <c r="C54" s="536"/>
      <c r="D54" s="536"/>
      <c r="E54" s="536"/>
      <c r="F54" s="537"/>
    </row>
    <row r="55" spans="1:7" x14ac:dyDescent="0.25">
      <c r="A55" s="535"/>
      <c r="B55" s="536"/>
      <c r="C55" s="536"/>
      <c r="D55" s="536"/>
      <c r="E55" s="536"/>
      <c r="F55" s="537"/>
    </row>
    <row r="56" spans="1:7" x14ac:dyDescent="0.25">
      <c r="A56" s="535"/>
      <c r="B56" s="536"/>
      <c r="C56" s="536"/>
      <c r="D56" s="536"/>
      <c r="E56" s="536"/>
      <c r="F56" s="537"/>
    </row>
    <row r="57" spans="1:7" x14ac:dyDescent="0.25">
      <c r="A57" s="535"/>
      <c r="B57" s="536"/>
      <c r="C57" s="536"/>
      <c r="D57" s="536"/>
      <c r="E57" s="536"/>
      <c r="F57" s="537"/>
    </row>
    <row r="58" spans="1:7" x14ac:dyDescent="0.25">
      <c r="A58" s="538"/>
      <c r="B58" s="539"/>
      <c r="C58" s="539"/>
      <c r="D58" s="539"/>
      <c r="E58" s="539"/>
      <c r="F58" s="540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"/>
  <sheetViews>
    <sheetView view="pageBreakPreview" zoomScale="90" zoomScaleNormal="60" zoomScaleSheetLayoutView="90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75" customFormat="1" ht="1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  <c r="I5" s="276"/>
    </row>
    <row r="6" spans="1:9" s="275" customFormat="1" ht="15" customHeight="1" x14ac:dyDescent="0.25">
      <c r="A6" s="273"/>
      <c r="B6" s="276"/>
      <c r="C6" s="276"/>
      <c r="D6" s="276"/>
      <c r="E6" s="276"/>
      <c r="F6" s="276"/>
      <c r="G6" s="276"/>
      <c r="H6" s="276"/>
      <c r="I6" s="276"/>
    </row>
    <row r="7" spans="1:9" ht="21.95" customHeight="1" x14ac:dyDescent="0.25">
      <c r="A7" s="451" t="s">
        <v>280</v>
      </c>
      <c r="B7" s="451"/>
      <c r="C7" s="451"/>
      <c r="D7" s="451"/>
      <c r="E7" s="451"/>
      <c r="F7" s="451"/>
      <c r="G7" s="451"/>
      <c r="H7" s="451"/>
      <c r="I7" s="117"/>
    </row>
    <row r="8" spans="1:9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9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9" ht="15.95" customHeight="1" x14ac:dyDescent="0.25">
      <c r="A10" s="260">
        <v>2008</v>
      </c>
      <c r="B10" s="261">
        <v>2.7</v>
      </c>
      <c r="C10" s="210"/>
      <c r="D10" s="210"/>
      <c r="E10" s="210"/>
      <c r="F10" s="210"/>
      <c r="G10" s="210"/>
      <c r="H10" s="210"/>
    </row>
    <row r="11" spans="1:9" ht="15.95" customHeight="1" x14ac:dyDescent="0.25">
      <c r="A11" s="311">
        <v>2009</v>
      </c>
      <c r="B11" s="312">
        <v>3.4332455916900173</v>
      </c>
      <c r="C11" s="212"/>
      <c r="D11" s="210"/>
      <c r="E11" s="210"/>
      <c r="F11" s="210"/>
      <c r="G11" s="210"/>
      <c r="H11" s="210"/>
    </row>
    <row r="12" spans="1:9" ht="15.95" customHeight="1" x14ac:dyDescent="0.25">
      <c r="A12" s="311">
        <v>2010</v>
      </c>
      <c r="B12" s="312">
        <v>2.9530423280423284</v>
      </c>
      <c r="C12" s="210"/>
      <c r="D12" s="210"/>
      <c r="E12" s="210"/>
      <c r="F12" s="210"/>
      <c r="G12" s="210"/>
      <c r="H12" s="210"/>
    </row>
    <row r="13" spans="1:9" ht="15.95" customHeight="1" x14ac:dyDescent="0.25">
      <c r="A13" s="311">
        <v>2011</v>
      </c>
      <c r="B13" s="312">
        <v>5.6593074878171628</v>
      </c>
      <c r="C13" s="220"/>
      <c r="D13" s="210"/>
      <c r="E13" s="210"/>
      <c r="F13" s="210"/>
      <c r="G13" s="210"/>
      <c r="H13" s="210"/>
    </row>
    <row r="14" spans="1:9" ht="15.95" customHeight="1" x14ac:dyDescent="0.25">
      <c r="A14" s="311">
        <v>2012</v>
      </c>
      <c r="B14" s="312">
        <v>2</v>
      </c>
      <c r="C14" s="210"/>
      <c r="D14" s="210"/>
      <c r="E14" s="210"/>
      <c r="F14" s="210"/>
      <c r="G14" s="210"/>
      <c r="H14" s="210"/>
    </row>
    <row r="15" spans="1:9" ht="15.95" customHeight="1" x14ac:dyDescent="0.25">
      <c r="A15" s="287">
        <v>2013</v>
      </c>
      <c r="B15" s="313">
        <f>Becados_externos!D15</f>
        <v>9.6996678353939831</v>
      </c>
      <c r="C15" s="210"/>
      <c r="D15" s="210"/>
      <c r="E15" s="210"/>
      <c r="F15" s="210"/>
      <c r="G15" s="210"/>
      <c r="H15" s="210"/>
    </row>
    <row r="16" spans="1:9" ht="17.25" customHeight="1" x14ac:dyDescent="0.25">
      <c r="A16" s="264" t="s">
        <v>212</v>
      </c>
      <c r="B16" s="282">
        <f>B15-B14</f>
        <v>7.6996678353939831</v>
      </c>
      <c r="C16" s="210"/>
      <c r="D16" s="210"/>
      <c r="E16" s="210"/>
      <c r="F16" s="210"/>
      <c r="G16" s="210"/>
      <c r="H16" s="210"/>
    </row>
    <row r="17" spans="1:10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10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7" t="s">
        <v>210</v>
      </c>
      <c r="H18" s="214" t="s">
        <v>259</v>
      </c>
    </row>
    <row r="19" spans="1:10" ht="14.1" customHeight="1" x14ac:dyDescent="0.25">
      <c r="A19" s="215" t="s">
        <v>14</v>
      </c>
      <c r="B19" s="218">
        <v>1.7348203221809171</v>
      </c>
      <c r="C19" s="218">
        <v>2.2477522477522478</v>
      </c>
      <c r="D19" s="218">
        <v>1.904308497976672</v>
      </c>
      <c r="E19" s="218">
        <v>3.1885882106146424</v>
      </c>
      <c r="F19" s="218">
        <v>3.3634126333059884</v>
      </c>
      <c r="G19" s="219">
        <f>Becados_externos!D16</f>
        <v>11.536833192209992</v>
      </c>
      <c r="H19" s="218">
        <f>Tabla12[[#This Row],[2013]]-Tabla12[[#This Row],[2012]]</f>
        <v>8.1734205589040023</v>
      </c>
    </row>
    <row r="20" spans="1:10" ht="14.1" customHeight="1" x14ac:dyDescent="0.25">
      <c r="A20" s="215" t="s">
        <v>15</v>
      </c>
      <c r="B20" s="218">
        <v>6.4069894430287588</v>
      </c>
      <c r="C20" s="218">
        <v>14.735809733970823</v>
      </c>
      <c r="D20" s="218">
        <v>10.708096063382024</v>
      </c>
      <c r="E20" s="218">
        <v>2.0930510704461192</v>
      </c>
      <c r="F20" s="218">
        <v>7.1701720841300193E-2</v>
      </c>
      <c r="G20" s="219">
        <f>Becados_externos!D17</f>
        <v>2.3097311624384704</v>
      </c>
      <c r="H20" s="218">
        <f>Tabla12[[#This Row],[2013]]-Tabla12[[#This Row],[2012]]</f>
        <v>2.2380294415971704</v>
      </c>
    </row>
    <row r="21" spans="1:10" ht="14.1" customHeight="1" x14ac:dyDescent="0.25">
      <c r="A21" s="215" t="s">
        <v>16</v>
      </c>
      <c r="B21" s="218">
        <v>8.1894150417827305</v>
      </c>
      <c r="C21" s="218">
        <v>3.285870755750274</v>
      </c>
      <c r="D21" s="218">
        <v>5.7756696428571432</v>
      </c>
      <c r="E21" s="218">
        <v>8.870490833826139</v>
      </c>
      <c r="F21" s="218">
        <v>0</v>
      </c>
      <c r="G21" s="219">
        <f>Becados_externos!D18</f>
        <v>12.536443148688047</v>
      </c>
      <c r="H21" s="218">
        <f>Tabla12[[#This Row],[2013]]-Tabla12[[#This Row],[2012]]</f>
        <v>12.536443148688047</v>
      </c>
    </row>
    <row r="22" spans="1:10" ht="14.1" customHeight="1" x14ac:dyDescent="0.25">
      <c r="A22" s="215" t="s">
        <v>17</v>
      </c>
      <c r="B22" s="218">
        <v>14.659018483110261</v>
      </c>
      <c r="C22" s="218">
        <v>18.187660668380463</v>
      </c>
      <c r="D22" s="218">
        <v>15.852904820766378</v>
      </c>
      <c r="E22" s="218">
        <v>13.310772701635646</v>
      </c>
      <c r="F22" s="218">
        <v>3.648068669527897</v>
      </c>
      <c r="G22" s="219">
        <f>Becados_externos!D19</f>
        <v>38.860103626943001</v>
      </c>
      <c r="H22" s="218">
        <f>Tabla12[[#This Row],[2013]]-Tabla12[[#This Row],[2012]]</f>
        <v>35.212034957415106</v>
      </c>
    </row>
    <row r="23" spans="1:10" ht="14.1" customHeight="1" x14ac:dyDescent="0.25">
      <c r="A23" s="215" t="s">
        <v>18</v>
      </c>
      <c r="B23" s="218"/>
      <c r="C23" s="218">
        <v>0</v>
      </c>
      <c r="D23" s="218">
        <v>0</v>
      </c>
      <c r="E23" s="218">
        <v>2.7300027300027303E-2</v>
      </c>
      <c r="F23" s="218">
        <v>0</v>
      </c>
      <c r="G23" s="219">
        <f>Becados_externos!D20</f>
        <v>0.16422435573521982</v>
      </c>
      <c r="H23" s="218">
        <f>Tabla12[[#This Row],[2013]]-Tabla12[[#This Row],[2012]]</f>
        <v>0.16422435573521982</v>
      </c>
      <c r="J23" s="131"/>
    </row>
    <row r="24" spans="1:10" ht="14.1" customHeight="1" x14ac:dyDescent="0.25">
      <c r="A24" s="215" t="s">
        <v>19</v>
      </c>
      <c r="B24" s="218">
        <v>6.8106312292358808</v>
      </c>
      <c r="C24" s="218">
        <v>16.818067120868029</v>
      </c>
      <c r="D24" s="218">
        <v>11.78923426838514</v>
      </c>
      <c r="E24" s="218">
        <v>11.096909133162908</v>
      </c>
      <c r="F24" s="218">
        <v>4.671675922901013</v>
      </c>
      <c r="G24" s="219">
        <f>Becados_externos!D21</f>
        <v>29.023368606701936</v>
      </c>
      <c r="H24" s="218">
        <f>Tabla12[[#This Row],[2013]]-Tabla12[[#This Row],[2012]]</f>
        <v>24.351692683800923</v>
      </c>
      <c r="J24" s="130"/>
    </row>
    <row r="25" spans="1:10" ht="14.1" customHeight="1" x14ac:dyDescent="0.25">
      <c r="A25" s="215" t="s">
        <v>20</v>
      </c>
      <c r="B25" s="218">
        <v>1.0739013706372758</v>
      </c>
      <c r="C25" s="218">
        <v>1.0360602798708289</v>
      </c>
      <c r="D25" s="218">
        <v>1.0257441673370877</v>
      </c>
      <c r="E25" s="218">
        <v>0.54354695992921243</v>
      </c>
      <c r="F25" s="218">
        <v>1.2885639945483831</v>
      </c>
      <c r="G25" s="219">
        <f>Becados_externos!D22</f>
        <v>14.206057533899379</v>
      </c>
      <c r="H25" s="218">
        <f>Tabla12[[#This Row],[2013]]-Tabla12[[#This Row],[2012]]</f>
        <v>12.917493539350996</v>
      </c>
    </row>
    <row r="26" spans="1:10" ht="14.1" customHeight="1" x14ac:dyDescent="0.25">
      <c r="A26" s="215" t="s">
        <v>21</v>
      </c>
      <c r="B26" s="218">
        <v>21.258503401360542</v>
      </c>
      <c r="C26" s="218">
        <v>15.785319652722968</v>
      </c>
      <c r="D26" s="218">
        <v>14.294790343074967</v>
      </c>
      <c r="E26" s="218">
        <v>11.048158640226628</v>
      </c>
      <c r="F26" s="218">
        <v>1.3412017167381975</v>
      </c>
      <c r="G26" s="219">
        <f>Becados_externos!D23</f>
        <v>14.763674986723313</v>
      </c>
      <c r="H26" s="218">
        <f>Tabla12[[#This Row],[2013]]-Tabla12[[#This Row],[2012]]</f>
        <v>13.422473269985115</v>
      </c>
    </row>
    <row r="27" spans="1:10" ht="14.1" customHeight="1" x14ac:dyDescent="0.25">
      <c r="A27" s="215" t="s">
        <v>22</v>
      </c>
      <c r="B27" s="218">
        <v>1.0052788616020196</v>
      </c>
      <c r="C27" s="218">
        <v>4.5309909021646577</v>
      </c>
      <c r="D27" s="218">
        <v>2.7936767511583538</v>
      </c>
      <c r="E27" s="218">
        <v>17.944822964369486</v>
      </c>
      <c r="F27" s="218">
        <v>0.4602385913493463</v>
      </c>
      <c r="G27" s="219">
        <f>Becados_externos!D24</f>
        <v>5.1228742291160536</v>
      </c>
      <c r="H27" s="218">
        <f>Tabla12[[#This Row],[2013]]-Tabla12[[#This Row],[2012]]</f>
        <v>4.6626356377667069</v>
      </c>
    </row>
    <row r="28" spans="1:10" ht="14.1" customHeight="1" x14ac:dyDescent="0.25">
      <c r="A28" s="215" t="s">
        <v>23</v>
      </c>
      <c r="B28" s="218">
        <v>4.1554959785522785</v>
      </c>
      <c r="C28" s="218">
        <v>3.7662337662337659</v>
      </c>
      <c r="D28" s="218">
        <v>4.0214477211796247</v>
      </c>
      <c r="E28" s="218">
        <v>4.5957446808510642</v>
      </c>
      <c r="F28" s="218">
        <v>2.6404023470243088</v>
      </c>
      <c r="G28" s="219">
        <f>Becados_externos!D25</f>
        <v>13.178615830915872</v>
      </c>
      <c r="H28" s="218">
        <f>Tabla12[[#This Row],[2013]]-Tabla12[[#This Row],[2012]]</f>
        <v>10.538213483891564</v>
      </c>
    </row>
    <row r="29" spans="1:10" ht="14.1" customHeight="1" x14ac:dyDescent="0.25">
      <c r="A29" s="215" t="s">
        <v>24</v>
      </c>
      <c r="B29" s="218">
        <v>2.5061312078479463</v>
      </c>
      <c r="C29" s="218">
        <v>2.8569340932339617</v>
      </c>
      <c r="D29" s="218">
        <v>2.4068114776079379</v>
      </c>
      <c r="E29" s="218">
        <v>1.6540317022742934</v>
      </c>
      <c r="F29" s="218">
        <v>1.4020097478789337</v>
      </c>
      <c r="G29" s="219">
        <f>Becados_externos!D26</f>
        <v>11.646608315098469</v>
      </c>
      <c r="H29" s="218">
        <f>Tabla12[[#This Row],[2013]]-Tabla12[[#This Row],[2012]]</f>
        <v>10.244598567219535</v>
      </c>
    </row>
    <row r="30" spans="1:10" ht="14.1" customHeight="1" x14ac:dyDescent="0.25">
      <c r="A30" s="215" t="s">
        <v>25</v>
      </c>
      <c r="B30" s="218">
        <v>7.1972318339100356</v>
      </c>
      <c r="C30" s="218">
        <v>3.3019705308006388</v>
      </c>
      <c r="D30" s="218">
        <v>3.9910242025965701</v>
      </c>
      <c r="E30" s="218">
        <v>4.5114902016072183</v>
      </c>
      <c r="F30" s="218">
        <v>1.40485312899106</v>
      </c>
      <c r="G30" s="219">
        <f>Becados_externos!D27</f>
        <v>17.695826186392225</v>
      </c>
      <c r="H30" s="218">
        <f>Tabla12[[#This Row],[2013]]-Tabla12[[#This Row],[2012]]</f>
        <v>16.290973057401164</v>
      </c>
    </row>
    <row r="31" spans="1:10" ht="14.1" customHeight="1" x14ac:dyDescent="0.25">
      <c r="A31" s="215" t="s">
        <v>26</v>
      </c>
      <c r="B31" s="218">
        <v>11.652314316469321</v>
      </c>
      <c r="C31" s="218">
        <v>9.5340694855911661</v>
      </c>
      <c r="D31" s="218">
        <v>11.432306798373039</v>
      </c>
      <c r="E31" s="218">
        <v>8.9334055224688687</v>
      </c>
      <c r="F31" s="218">
        <v>2.3306233062330621</v>
      </c>
      <c r="G31" s="219">
        <f>Becados_externos!D28</f>
        <v>6.2945973496432215</v>
      </c>
      <c r="H31" s="218">
        <f>Tabla12[[#This Row],[2013]]-Tabla12[[#This Row],[2012]]</f>
        <v>3.9639740434101594</v>
      </c>
    </row>
    <row r="32" spans="1:10" ht="14.1" customHeight="1" x14ac:dyDescent="0.25">
      <c r="A32" s="215" t="s">
        <v>27</v>
      </c>
      <c r="B32" s="218">
        <v>4.6481517446753413</v>
      </c>
      <c r="C32" s="218">
        <v>4.2315662811685275</v>
      </c>
      <c r="D32" s="218">
        <v>4.6362388469457789</v>
      </c>
      <c r="E32" s="218">
        <v>5.7169141805756345</v>
      </c>
      <c r="F32" s="218">
        <v>3.7645226195884987</v>
      </c>
      <c r="G32" s="219">
        <f>Becados_externos!D29</f>
        <v>16.273376402584155</v>
      </c>
      <c r="H32" s="218">
        <f>Tabla12[[#This Row],[2013]]-Tabla12[[#This Row],[2012]]</f>
        <v>12.508853782995656</v>
      </c>
    </row>
    <row r="33" spans="1:8" ht="14.1" customHeight="1" x14ac:dyDescent="0.25">
      <c r="A33" s="215" t="s">
        <v>28</v>
      </c>
      <c r="B33" s="218">
        <v>0.46527085410435359</v>
      </c>
      <c r="C33" s="218">
        <v>0.58830689333387431</v>
      </c>
      <c r="D33" s="218">
        <v>0.51809293418002222</v>
      </c>
      <c r="E33" s="218">
        <v>1.8696592196025943</v>
      </c>
      <c r="F33" s="218">
        <v>1.3895514030321254</v>
      </c>
      <c r="G33" s="219">
        <f>Becados_externos!D30</f>
        <v>8.5775072146272606</v>
      </c>
      <c r="H33" s="218">
        <f>Tabla12[[#This Row],[2013]]-Tabla12[[#This Row],[2012]]</f>
        <v>7.1879558115951347</v>
      </c>
    </row>
    <row r="34" spans="1:8" ht="14.1" customHeight="1" x14ac:dyDescent="0.25">
      <c r="A34" s="215" t="s">
        <v>29</v>
      </c>
      <c r="B34" s="218">
        <v>4.1393034825870645</v>
      </c>
      <c r="C34" s="218">
        <v>1.9798350137488545</v>
      </c>
      <c r="D34" s="218">
        <v>2.6494508258572984</v>
      </c>
      <c r="E34" s="218">
        <v>2.2367658023361776</v>
      </c>
      <c r="F34" s="218">
        <v>1.2202066216546004</v>
      </c>
      <c r="G34" s="219">
        <f>Becados_externos!D31</f>
        <v>6.0387905479800121</v>
      </c>
      <c r="H34" s="218">
        <f>Tabla12[[#This Row],[2013]]-Tabla12[[#This Row],[2012]]</f>
        <v>4.8185839263254113</v>
      </c>
    </row>
    <row r="35" spans="1:8" ht="14.1" customHeight="1" x14ac:dyDescent="0.25">
      <c r="A35" s="215" t="s">
        <v>30</v>
      </c>
      <c r="B35" s="218">
        <v>9.4017094017094021</v>
      </c>
      <c r="C35" s="218">
        <v>9.4091903719912473</v>
      </c>
      <c r="D35" s="218">
        <v>8.851774530271399</v>
      </c>
      <c r="E35" s="218">
        <v>13.578780680918449</v>
      </c>
      <c r="F35" s="218">
        <v>0.15961691939345571</v>
      </c>
      <c r="G35" s="219">
        <f>Becados_externos!D32</f>
        <v>13.807798849350094</v>
      </c>
      <c r="H35" s="218">
        <f>Tabla12[[#This Row],[2013]]-Tabla12[[#This Row],[2012]]</f>
        <v>13.648181929956639</v>
      </c>
    </row>
    <row r="36" spans="1:8" ht="14.1" customHeight="1" x14ac:dyDescent="0.25">
      <c r="A36" s="215" t="s">
        <v>31</v>
      </c>
      <c r="B36" s="218">
        <v>0.45662100456621002</v>
      </c>
      <c r="C36" s="218">
        <v>0.76687116564417179</v>
      </c>
      <c r="D36" s="218">
        <v>0.5442415730337079</v>
      </c>
      <c r="E36" s="218">
        <v>0.66028392208649722</v>
      </c>
      <c r="F36" s="218">
        <v>3.2862306933946768E-2</v>
      </c>
      <c r="G36" s="219">
        <f>Becados_externos!D33</f>
        <v>4.2805400065854462</v>
      </c>
      <c r="H36" s="218">
        <f>Tabla12[[#This Row],[2013]]-Tabla12[[#This Row],[2012]]</f>
        <v>4.2476776996514998</v>
      </c>
    </row>
    <row r="37" spans="1:8" ht="14.1" customHeight="1" x14ac:dyDescent="0.25">
      <c r="A37" s="215" t="s">
        <v>32</v>
      </c>
      <c r="B37" s="218">
        <v>2.4767300687980573</v>
      </c>
      <c r="C37" s="218">
        <v>2.7239664514213615</v>
      </c>
      <c r="D37" s="218">
        <v>2.4044301536262953</v>
      </c>
      <c r="E37" s="218">
        <v>8.4240725044011207</v>
      </c>
      <c r="F37" s="218">
        <v>9.5267138326421072</v>
      </c>
      <c r="G37" s="219">
        <f>Becados_externos!D34</f>
        <v>23.64027688906986</v>
      </c>
      <c r="H37" s="218">
        <f>Tabla12[[#This Row],[2013]]-Tabla12[[#This Row],[2012]]</f>
        <v>14.113563056427752</v>
      </c>
    </row>
    <row r="38" spans="1:8" ht="14.1" customHeight="1" x14ac:dyDescent="0.25">
      <c r="A38" s="215" t="s">
        <v>33</v>
      </c>
      <c r="B38" s="218">
        <v>3.4011090573012934</v>
      </c>
      <c r="C38" s="218">
        <v>2.5836656840645049</v>
      </c>
      <c r="D38" s="218">
        <v>2.7538868673503143</v>
      </c>
      <c r="E38" s="218">
        <v>0.12328556017876408</v>
      </c>
      <c r="F38" s="218">
        <v>0.14814814814814814</v>
      </c>
      <c r="G38" s="219">
        <f>Becados_externos!D35</f>
        <v>0.9844010298349235</v>
      </c>
      <c r="H38" s="218">
        <f>Tabla12[[#This Row],[2013]]-Tabla12[[#This Row],[2012]]</f>
        <v>0.83625288168677536</v>
      </c>
    </row>
    <row r="39" spans="1:8" ht="14.1" customHeight="1" x14ac:dyDescent="0.25">
      <c r="A39" s="215" t="s">
        <v>34</v>
      </c>
      <c r="B39" s="218">
        <v>0.32384293617595467</v>
      </c>
      <c r="C39" s="218">
        <v>0.52831211053914928</v>
      </c>
      <c r="D39" s="218">
        <v>0.43695380774032461</v>
      </c>
      <c r="E39" s="218">
        <v>1.0931806350858928</v>
      </c>
      <c r="F39" s="218">
        <v>0.49078127072556038</v>
      </c>
      <c r="G39" s="219">
        <f>Becados_externos!D36</f>
        <v>7.7916723924694242</v>
      </c>
      <c r="H39" s="218">
        <f>Tabla12[[#This Row],[2013]]-Tabla12[[#This Row],[2012]]</f>
        <v>7.3008911217438639</v>
      </c>
    </row>
    <row r="40" spans="1:8" ht="14.1" customHeight="1" x14ac:dyDescent="0.25">
      <c r="A40" s="215" t="s">
        <v>35</v>
      </c>
      <c r="B40" s="218">
        <v>1.8631178707224332</v>
      </c>
      <c r="C40" s="218">
        <v>2.0984357115604735</v>
      </c>
      <c r="D40" s="218">
        <v>1.9563581640331076</v>
      </c>
      <c r="E40" s="218">
        <v>1.2010981468771447</v>
      </c>
      <c r="F40" s="218">
        <v>2.7538155275381553</v>
      </c>
      <c r="G40" s="219">
        <f>Becados_externos!D37</f>
        <v>6.7928039702233249</v>
      </c>
      <c r="H40" s="218">
        <f>Tabla12[[#This Row],[2013]]-Tabla12[[#This Row],[2012]]</f>
        <v>4.0389884426851701</v>
      </c>
    </row>
    <row r="41" spans="1:8" ht="14.1" customHeight="1" x14ac:dyDescent="0.25">
      <c r="A41" s="215" t="s">
        <v>36</v>
      </c>
      <c r="B41" s="218">
        <v>0.43763676148796499</v>
      </c>
      <c r="C41" s="218">
        <v>0.80924855491329473</v>
      </c>
      <c r="D41" s="218">
        <v>0.58248778654641109</v>
      </c>
      <c r="E41" s="218">
        <v>1.5042117930204573</v>
      </c>
      <c r="F41" s="218">
        <v>0.18422567645365573</v>
      </c>
      <c r="G41" s="219">
        <f>Becados_externos!D38</f>
        <v>7.3571024335031128</v>
      </c>
      <c r="H41" s="218">
        <f>Tabla12[[#This Row],[2013]]-Tabla12[[#This Row],[2012]]</f>
        <v>7.1728767570494574</v>
      </c>
    </row>
    <row r="42" spans="1:8" ht="14.1" customHeight="1" x14ac:dyDescent="0.25">
      <c r="A42" s="215" t="s">
        <v>37</v>
      </c>
      <c r="B42" s="218">
        <v>5</v>
      </c>
      <c r="C42" s="218">
        <v>5.7636887608069169E-2</v>
      </c>
      <c r="D42" s="218">
        <v>2.3522550544323484</v>
      </c>
      <c r="E42" s="218">
        <v>4.0864944108484513</v>
      </c>
      <c r="F42" s="218">
        <v>3.1033223804308143</v>
      </c>
      <c r="G42" s="219">
        <f>Becados_externos!D39</f>
        <v>13.23283082077052</v>
      </c>
      <c r="H42" s="218">
        <f>Tabla12[[#This Row],[2013]]-Tabla12[[#This Row],[2012]]</f>
        <v>10.129508440339706</v>
      </c>
    </row>
    <row r="43" spans="1:8" ht="14.1" customHeight="1" x14ac:dyDescent="0.25">
      <c r="A43" s="215" t="s">
        <v>38</v>
      </c>
      <c r="B43" s="218">
        <v>2.4705065926439973</v>
      </c>
      <c r="C43" s="218">
        <v>3.5318118067066173</v>
      </c>
      <c r="D43" s="218">
        <v>2.6964560862865947</v>
      </c>
      <c r="E43" s="218">
        <v>1.552863436123348</v>
      </c>
      <c r="F43" s="218">
        <v>0.97239648682559598</v>
      </c>
      <c r="G43" s="219">
        <f>Becados_externos!D40</f>
        <v>4.1693531055233182</v>
      </c>
      <c r="H43" s="218">
        <f>Tabla12[[#This Row],[2013]]-Tabla12[[#This Row],[2012]]</f>
        <v>3.1969566186977221</v>
      </c>
    </row>
    <row r="44" spans="1:8" ht="14.1" customHeight="1" x14ac:dyDescent="0.25">
      <c r="A44" s="215" t="s">
        <v>39</v>
      </c>
      <c r="B44" s="218">
        <v>2.0882276168102321</v>
      </c>
      <c r="C44" s="218">
        <v>2.2373540856031129</v>
      </c>
      <c r="D44" s="218">
        <v>2.1080988625673482</v>
      </c>
      <c r="E44" s="218">
        <v>2.6220066686874812</v>
      </c>
      <c r="F44" s="218">
        <v>0.80407610859008039</v>
      </c>
      <c r="G44" s="219">
        <f>Becados_externos!D41</f>
        <v>10.573643410852714</v>
      </c>
      <c r="H44" s="218">
        <f>Tabla12[[#This Row],[2013]]-Tabla12[[#This Row],[2012]]</f>
        <v>9.769567302262633</v>
      </c>
    </row>
    <row r="45" spans="1:8" ht="14.1" customHeight="1" x14ac:dyDescent="0.25">
      <c r="A45" s="215" t="s">
        <v>40</v>
      </c>
      <c r="B45" s="218"/>
      <c r="C45" s="218">
        <v>0.24177050399851219</v>
      </c>
      <c r="D45" s="218">
        <v>0.13642564802182811</v>
      </c>
      <c r="E45" s="218">
        <v>0.23809523809523811</v>
      </c>
      <c r="F45" s="218">
        <v>0</v>
      </c>
      <c r="G45" s="219">
        <f>Becados_externos!D42</f>
        <v>0.40352164343360231</v>
      </c>
      <c r="H45" s="218">
        <f>Tabla12[[#This Row],[2013]]-Tabla12[[#This Row],[2012]]</f>
        <v>0.40352164343360231</v>
      </c>
    </row>
    <row r="46" spans="1:8" ht="14.1" customHeight="1" x14ac:dyDescent="0.25">
      <c r="A46" s="215" t="s">
        <v>41</v>
      </c>
      <c r="B46" s="218">
        <v>3.3299569511268676</v>
      </c>
      <c r="C46" s="218">
        <v>2.76949826130154</v>
      </c>
      <c r="D46" s="218">
        <v>3.0435871743486973</v>
      </c>
      <c r="E46" s="218">
        <v>3.6688271982389629</v>
      </c>
      <c r="F46" s="218">
        <v>6.9707497478426541</v>
      </c>
      <c r="G46" s="219">
        <f>Becados_externos!D43</f>
        <v>5.0962379702537186</v>
      </c>
      <c r="H46" s="218">
        <f>Tabla12[[#This Row],[2013]]-Tabla12[[#This Row],[2012]]</f>
        <v>-1.8745117775889355</v>
      </c>
    </row>
    <row r="47" spans="1:8" ht="14.1" customHeight="1" x14ac:dyDescent="0.25">
      <c r="A47" s="215" t="s">
        <v>42</v>
      </c>
      <c r="B47" s="218">
        <v>0.20815986677768525</v>
      </c>
      <c r="C47" s="218">
        <v>0</v>
      </c>
      <c r="D47" s="218">
        <v>9.9285146942017469E-2</v>
      </c>
      <c r="E47" s="218">
        <v>0.23192887514495555</v>
      </c>
      <c r="F47" s="218">
        <v>0.22515278224509491</v>
      </c>
      <c r="G47" s="219">
        <f>Becados_externos!D44</f>
        <v>1.8076178179470628</v>
      </c>
      <c r="H47" s="218">
        <f>Tabla12[[#This Row],[2013]]-Tabla12[[#This Row],[2012]]</f>
        <v>1.5824650357019678</v>
      </c>
    </row>
    <row r="48" spans="1:8" ht="14.1" customHeight="1" x14ac:dyDescent="0.25">
      <c r="A48" s="215" t="s">
        <v>43</v>
      </c>
      <c r="B48" s="218">
        <v>3.781215246183399</v>
      </c>
      <c r="C48" s="218">
        <v>1.976987447698745</v>
      </c>
      <c r="D48" s="218">
        <v>3.139638634842739</v>
      </c>
      <c r="E48" s="218">
        <v>1.8796586367073567</v>
      </c>
      <c r="F48" s="218">
        <v>3.0253916801728797</v>
      </c>
      <c r="G48" s="219">
        <f>Becados_externos!D45</f>
        <v>2.6934916446789798</v>
      </c>
      <c r="H48" s="218">
        <f>Tabla12[[#This Row],[2013]]-Tabla12[[#This Row],[2012]]</f>
        <v>-0.3319000354938999</v>
      </c>
    </row>
    <row r="49" spans="1:8" ht="14.1" customHeight="1" x14ac:dyDescent="0.25">
      <c r="A49" s="215" t="s">
        <v>44</v>
      </c>
      <c r="B49" s="218">
        <v>2.6840855106888362</v>
      </c>
      <c r="C49" s="218">
        <v>3.9530155861757397</v>
      </c>
      <c r="D49" s="218">
        <v>3.2301480484522207</v>
      </c>
      <c r="E49" s="218">
        <v>4.474749627104198</v>
      </c>
      <c r="F49" s="218">
        <v>4.1506010433204805</v>
      </c>
      <c r="G49" s="219">
        <f>Becados_externos!D46</f>
        <v>8.4742135673015202</v>
      </c>
      <c r="H49" s="218">
        <f>Tabla12[[#This Row],[2013]]-Tabla12[[#This Row],[2012]]</f>
        <v>4.3236125239810397</v>
      </c>
    </row>
    <row r="50" spans="1:8" ht="13.5" customHeight="1" x14ac:dyDescent="0.25">
      <c r="A50" s="215" t="s">
        <v>45</v>
      </c>
      <c r="B50" s="218">
        <v>2.5018953752843061</v>
      </c>
      <c r="C50" s="218">
        <v>1.5655577299412915</v>
      </c>
      <c r="D50" s="218">
        <v>1.860313315926893</v>
      </c>
      <c r="E50" s="218">
        <v>18.513853904282115</v>
      </c>
      <c r="F50" s="218">
        <v>4.0650406504065035</v>
      </c>
      <c r="G50" s="219">
        <f>Becados_externos!D47</f>
        <v>20.466173962478681</v>
      </c>
      <c r="H50" s="218">
        <f>Tabla12[[#This Row],[2013]]-Tabla12[[#This Row],[2012]]</f>
        <v>16.401133312072176</v>
      </c>
    </row>
    <row r="51" spans="1:8" s="350" customFormat="1" ht="12" x14ac:dyDescent="0.2">
      <c r="A51" s="345"/>
      <c r="B51" s="349"/>
      <c r="C51" s="349"/>
      <c r="D51" s="349"/>
      <c r="E51" s="349"/>
      <c r="F51" s="349"/>
      <c r="G51" s="349"/>
      <c r="H51" s="349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</sheetData>
  <dataConsolidate/>
  <mergeCells count="1">
    <mergeCell ref="A7:H7"/>
  </mergeCells>
  <conditionalFormatting sqref="H19:H5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D57"/>
  <sheetViews>
    <sheetView topLeftCell="A10" zoomScaleNormal="100" zoomScaleSheetLayoutView="100" workbookViewId="0">
      <selection activeCell="C15" sqref="C15"/>
    </sheetView>
  </sheetViews>
  <sheetFormatPr baseColWidth="10" defaultRowHeight="14.25" x14ac:dyDescent="0.2"/>
  <cols>
    <col min="1" max="1" width="21.140625" style="69" customWidth="1"/>
    <col min="2" max="2" width="17.42578125" style="69" customWidth="1"/>
    <col min="3" max="4" width="17.42578125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54"/>
      <c r="B4" s="454"/>
      <c r="C4" s="454"/>
      <c r="D4" s="454"/>
    </row>
    <row r="5" spans="1:4" x14ac:dyDescent="0.2">
      <c r="A5" s="7"/>
      <c r="B5" s="7"/>
      <c r="C5" s="7"/>
      <c r="D5" s="7"/>
    </row>
    <row r="6" spans="1:4" ht="17.25" customHeight="1" x14ac:dyDescent="0.2">
      <c r="A6" s="455" t="s">
        <v>72</v>
      </c>
      <c r="B6" s="455"/>
      <c r="C6" s="455"/>
      <c r="D6" s="455"/>
    </row>
    <row r="7" spans="1:4" ht="8.25" customHeight="1" x14ac:dyDescent="0.2">
      <c r="A7" s="47"/>
      <c r="B7" s="47"/>
      <c r="C7" s="47"/>
      <c r="D7" s="47"/>
    </row>
    <row r="8" spans="1:4" ht="21" customHeight="1" x14ac:dyDescent="0.2">
      <c r="A8" s="9"/>
      <c r="B8" s="9"/>
      <c r="C8" s="9"/>
      <c r="D8" s="9"/>
    </row>
    <row r="9" spans="1:4" ht="21" customHeight="1" x14ac:dyDescent="0.2">
      <c r="A9" s="20" t="s">
        <v>154</v>
      </c>
      <c r="B9" s="77">
        <f>D15</f>
        <v>9.6996678353939831</v>
      </c>
      <c r="C9" s="9"/>
      <c r="D9" s="9"/>
    </row>
    <row r="10" spans="1:4" ht="15" customHeight="1" x14ac:dyDescent="0.2">
      <c r="A10" s="9"/>
      <c r="B10" s="9"/>
      <c r="C10" s="16"/>
      <c r="D10" s="16"/>
    </row>
    <row r="11" spans="1:4" ht="24" customHeight="1" x14ac:dyDescent="0.2">
      <c r="A11" s="456" t="s">
        <v>5</v>
      </c>
      <c r="B11" s="458" t="s">
        <v>73</v>
      </c>
      <c r="C11" s="456" t="s">
        <v>7</v>
      </c>
      <c r="D11" s="110"/>
    </row>
    <row r="12" spans="1:4" ht="24" customHeight="1" x14ac:dyDescent="0.2">
      <c r="A12" s="457"/>
      <c r="B12" s="460"/>
      <c r="C12" s="457"/>
      <c r="D12" s="110" t="s">
        <v>9</v>
      </c>
    </row>
    <row r="13" spans="1:4" ht="10.5" customHeight="1" x14ac:dyDescent="0.2">
      <c r="A13" s="9"/>
      <c r="B13" s="9"/>
      <c r="C13" s="16"/>
      <c r="D13" s="16"/>
    </row>
    <row r="14" spans="1:4" ht="58.5" customHeight="1" x14ac:dyDescent="0.2">
      <c r="A14" s="307" t="s">
        <v>11</v>
      </c>
      <c r="B14" s="307" t="s">
        <v>231</v>
      </c>
      <c r="C14" s="307" t="s">
        <v>254</v>
      </c>
      <c r="D14" s="307" t="s">
        <v>73</v>
      </c>
    </row>
    <row r="15" spans="1:4" ht="15.75" customHeight="1" x14ac:dyDescent="0.2">
      <c r="A15" s="22" t="s">
        <v>13</v>
      </c>
      <c r="B15" s="23">
        <f>SUM(B16:B47)</f>
        <v>303464</v>
      </c>
      <c r="C15" s="23">
        <f>SUM(C16:C47)</f>
        <v>29435</v>
      </c>
      <c r="D15" s="111">
        <f>IF(C15=0,0,(C15/B15)*100)</f>
        <v>9.6996678353939831</v>
      </c>
    </row>
    <row r="16" spans="1:4" ht="12" customHeight="1" x14ac:dyDescent="0.2">
      <c r="A16" s="112" t="s">
        <v>14</v>
      </c>
      <c r="B16" s="113">
        <v>4724</v>
      </c>
      <c r="C16" s="314">
        <v>545</v>
      </c>
      <c r="D16" s="114">
        <f>IF(C16=0,0,(C16/B16)*100)</f>
        <v>11.536833192209992</v>
      </c>
    </row>
    <row r="17" spans="1:4" ht="12" customHeight="1" x14ac:dyDescent="0.2">
      <c r="A17" s="112" t="s">
        <v>15</v>
      </c>
      <c r="B17" s="113">
        <v>7923</v>
      </c>
      <c r="C17" s="314">
        <v>183</v>
      </c>
      <c r="D17" s="114">
        <f t="shared" ref="D17:D47" si="0">IF(C17=0,0,(C17/B17)*100)</f>
        <v>2.3097311624384704</v>
      </c>
    </row>
    <row r="18" spans="1:4" ht="12" customHeight="1" x14ac:dyDescent="0.2">
      <c r="A18" s="112" t="s">
        <v>16</v>
      </c>
      <c r="B18" s="113">
        <v>2058</v>
      </c>
      <c r="C18" s="314">
        <v>258</v>
      </c>
      <c r="D18" s="114">
        <f t="shared" si="0"/>
        <v>12.536443148688047</v>
      </c>
    </row>
    <row r="19" spans="1:4" ht="12" customHeight="1" x14ac:dyDescent="0.2">
      <c r="A19" s="112" t="s">
        <v>17</v>
      </c>
      <c r="B19" s="113">
        <v>1930</v>
      </c>
      <c r="C19" s="314">
        <v>750</v>
      </c>
      <c r="D19" s="114">
        <f t="shared" si="0"/>
        <v>38.860103626943001</v>
      </c>
    </row>
    <row r="20" spans="1:4" ht="12" customHeight="1" x14ac:dyDescent="0.2">
      <c r="A20" s="112" t="s">
        <v>18</v>
      </c>
      <c r="B20" s="113">
        <v>7916</v>
      </c>
      <c r="C20" s="314">
        <v>13</v>
      </c>
      <c r="D20" s="114">
        <f t="shared" si="0"/>
        <v>0.16422435573521982</v>
      </c>
    </row>
    <row r="21" spans="1:4" ht="12" customHeight="1" x14ac:dyDescent="0.2">
      <c r="A21" s="112" t="s">
        <v>19</v>
      </c>
      <c r="B21" s="113">
        <v>9072</v>
      </c>
      <c r="C21" s="314">
        <v>2633</v>
      </c>
      <c r="D21" s="114">
        <f t="shared" si="0"/>
        <v>29.023368606701936</v>
      </c>
    </row>
    <row r="22" spans="1:4" ht="12" customHeight="1" x14ac:dyDescent="0.2">
      <c r="A22" s="112" t="s">
        <v>221</v>
      </c>
      <c r="B22" s="113">
        <v>7891</v>
      </c>
      <c r="C22" s="314">
        <v>1121</v>
      </c>
      <c r="D22" s="114">
        <f t="shared" si="0"/>
        <v>14.206057533899379</v>
      </c>
    </row>
    <row r="23" spans="1:4" ht="12" customHeight="1" x14ac:dyDescent="0.2">
      <c r="A23" s="112" t="s">
        <v>21</v>
      </c>
      <c r="B23" s="113">
        <v>1883</v>
      </c>
      <c r="C23" s="314">
        <v>278</v>
      </c>
      <c r="D23" s="114">
        <f t="shared" si="0"/>
        <v>14.763674986723313</v>
      </c>
    </row>
    <row r="24" spans="1:4" ht="12" customHeight="1" x14ac:dyDescent="0.2">
      <c r="A24" s="112" t="s">
        <v>22</v>
      </c>
      <c r="B24" s="113">
        <v>42808</v>
      </c>
      <c r="C24" s="314">
        <v>2193</v>
      </c>
      <c r="D24" s="114">
        <f t="shared" si="0"/>
        <v>5.1228742291160536</v>
      </c>
    </row>
    <row r="25" spans="1:4" ht="12" customHeight="1" x14ac:dyDescent="0.2">
      <c r="A25" s="112" t="s">
        <v>23</v>
      </c>
      <c r="B25" s="113">
        <v>2413</v>
      </c>
      <c r="C25" s="314">
        <v>318</v>
      </c>
      <c r="D25" s="114">
        <f t="shared" si="0"/>
        <v>13.178615830915872</v>
      </c>
    </row>
    <row r="26" spans="1:4" ht="12" customHeight="1" x14ac:dyDescent="0.2">
      <c r="A26" s="112" t="s">
        <v>24</v>
      </c>
      <c r="B26" s="113">
        <v>18280</v>
      </c>
      <c r="C26" s="314">
        <v>2129</v>
      </c>
      <c r="D26" s="114">
        <f t="shared" si="0"/>
        <v>11.646608315098469</v>
      </c>
    </row>
    <row r="27" spans="1:4" ht="12" customHeight="1" x14ac:dyDescent="0.2">
      <c r="A27" s="112" t="s">
        <v>25</v>
      </c>
      <c r="B27" s="113">
        <v>6996</v>
      </c>
      <c r="C27" s="314">
        <v>1238</v>
      </c>
      <c r="D27" s="114">
        <f t="shared" si="0"/>
        <v>17.695826186392225</v>
      </c>
    </row>
    <row r="28" spans="1:4" ht="12" customHeight="1" x14ac:dyDescent="0.2">
      <c r="A28" s="112" t="s">
        <v>26</v>
      </c>
      <c r="B28" s="113">
        <v>3924</v>
      </c>
      <c r="C28" s="314">
        <v>247</v>
      </c>
      <c r="D28" s="114">
        <f t="shared" si="0"/>
        <v>6.2945973496432215</v>
      </c>
    </row>
    <row r="29" spans="1:4" ht="12" customHeight="1" x14ac:dyDescent="0.2">
      <c r="A29" s="112" t="s">
        <v>27</v>
      </c>
      <c r="B29" s="113">
        <v>14705</v>
      </c>
      <c r="C29" s="314">
        <v>2393</v>
      </c>
      <c r="D29" s="114">
        <f t="shared" si="0"/>
        <v>16.273376402584155</v>
      </c>
    </row>
    <row r="30" spans="1:4" ht="12" customHeight="1" x14ac:dyDescent="0.2">
      <c r="A30" s="112" t="s">
        <v>28</v>
      </c>
      <c r="B30" s="113">
        <v>47473</v>
      </c>
      <c r="C30" s="314">
        <v>4072</v>
      </c>
      <c r="D30" s="114">
        <f t="shared" si="0"/>
        <v>8.5775072146272606</v>
      </c>
    </row>
    <row r="31" spans="1:4" ht="12" customHeight="1" x14ac:dyDescent="0.2">
      <c r="A31" s="112" t="s">
        <v>222</v>
      </c>
      <c r="B31" s="113">
        <v>11807</v>
      </c>
      <c r="C31" s="314">
        <v>713</v>
      </c>
      <c r="D31" s="114">
        <f t="shared" si="0"/>
        <v>6.0387905479800121</v>
      </c>
    </row>
    <row r="32" spans="1:4" ht="12" customHeight="1" x14ac:dyDescent="0.2">
      <c r="A32" s="112" t="s">
        <v>30</v>
      </c>
      <c r="B32" s="113">
        <v>4693</v>
      </c>
      <c r="C32" s="314">
        <v>648</v>
      </c>
      <c r="D32" s="114">
        <f t="shared" si="0"/>
        <v>13.807798849350094</v>
      </c>
    </row>
    <row r="33" spans="1:4" ht="12" customHeight="1" x14ac:dyDescent="0.2">
      <c r="A33" s="112" t="s">
        <v>31</v>
      </c>
      <c r="B33" s="113">
        <v>3037</v>
      </c>
      <c r="C33" s="314">
        <v>130</v>
      </c>
      <c r="D33" s="114">
        <f t="shared" si="0"/>
        <v>4.2805400065854462</v>
      </c>
    </row>
    <row r="34" spans="1:4" ht="12" customHeight="1" x14ac:dyDescent="0.2">
      <c r="A34" s="112" t="s">
        <v>32</v>
      </c>
      <c r="B34" s="113">
        <v>17191</v>
      </c>
      <c r="C34" s="314">
        <v>4064</v>
      </c>
      <c r="D34" s="114">
        <f t="shared" si="0"/>
        <v>23.64027688906986</v>
      </c>
    </row>
    <row r="35" spans="1:4" ht="12" customHeight="1" x14ac:dyDescent="0.2">
      <c r="A35" s="112" t="s">
        <v>33</v>
      </c>
      <c r="B35" s="113">
        <v>6603</v>
      </c>
      <c r="C35" s="314">
        <v>65</v>
      </c>
      <c r="D35" s="114">
        <f t="shared" si="0"/>
        <v>0.9844010298349235</v>
      </c>
    </row>
    <row r="36" spans="1:4" ht="12" customHeight="1" x14ac:dyDescent="0.2">
      <c r="A36" s="112" t="s">
        <v>34</v>
      </c>
      <c r="B36" s="113">
        <v>7277</v>
      </c>
      <c r="C36" s="314">
        <v>567</v>
      </c>
      <c r="D36" s="114">
        <f t="shared" si="0"/>
        <v>7.7916723924694242</v>
      </c>
    </row>
    <row r="37" spans="1:4" ht="12" customHeight="1" x14ac:dyDescent="0.2">
      <c r="A37" s="112" t="s">
        <v>223</v>
      </c>
      <c r="B37" s="113">
        <v>3224</v>
      </c>
      <c r="C37" s="314">
        <v>219</v>
      </c>
      <c r="D37" s="114">
        <f t="shared" si="0"/>
        <v>6.7928039702233249</v>
      </c>
    </row>
    <row r="38" spans="1:4" ht="12" customHeight="1" x14ac:dyDescent="0.2">
      <c r="A38" s="112" t="s">
        <v>36</v>
      </c>
      <c r="B38" s="113">
        <v>8835</v>
      </c>
      <c r="C38" s="314">
        <v>650</v>
      </c>
      <c r="D38" s="114">
        <f t="shared" si="0"/>
        <v>7.3571024335031128</v>
      </c>
    </row>
    <row r="39" spans="1:4" ht="12" customHeight="1" x14ac:dyDescent="0.2">
      <c r="A39" s="112" t="s">
        <v>37</v>
      </c>
      <c r="B39" s="113">
        <v>5373</v>
      </c>
      <c r="C39" s="314">
        <v>711</v>
      </c>
      <c r="D39" s="114">
        <f t="shared" si="0"/>
        <v>13.23283082077052</v>
      </c>
    </row>
    <row r="40" spans="1:4" ht="12" customHeight="1" x14ac:dyDescent="0.2">
      <c r="A40" s="112" t="s">
        <v>38</v>
      </c>
      <c r="B40" s="113">
        <v>9306</v>
      </c>
      <c r="C40" s="314">
        <v>388</v>
      </c>
      <c r="D40" s="114">
        <f t="shared" si="0"/>
        <v>4.1693531055233182</v>
      </c>
    </row>
    <row r="41" spans="1:4" ht="12" customHeight="1" x14ac:dyDescent="0.2">
      <c r="A41" s="112" t="s">
        <v>39</v>
      </c>
      <c r="B41" s="113">
        <v>12900</v>
      </c>
      <c r="C41" s="314">
        <v>1364</v>
      </c>
      <c r="D41" s="114">
        <f t="shared" si="0"/>
        <v>10.573643410852714</v>
      </c>
    </row>
    <row r="42" spans="1:4" ht="12" customHeight="1" x14ac:dyDescent="0.2">
      <c r="A42" s="112" t="s">
        <v>40</v>
      </c>
      <c r="B42" s="113">
        <v>5452</v>
      </c>
      <c r="C42" s="314">
        <v>22</v>
      </c>
      <c r="D42" s="114">
        <f t="shared" si="0"/>
        <v>0.40352164343360231</v>
      </c>
    </row>
    <row r="43" spans="1:4" ht="12" customHeight="1" x14ac:dyDescent="0.2">
      <c r="A43" s="112" t="s">
        <v>41</v>
      </c>
      <c r="B43" s="113">
        <v>9144</v>
      </c>
      <c r="C43" s="314">
        <v>466</v>
      </c>
      <c r="D43" s="114">
        <f t="shared" si="0"/>
        <v>5.0962379702537186</v>
      </c>
    </row>
    <row r="44" spans="1:4" ht="12" customHeight="1" x14ac:dyDescent="0.2">
      <c r="A44" s="112" t="s">
        <v>42</v>
      </c>
      <c r="B44" s="113">
        <v>3098</v>
      </c>
      <c r="C44" s="314">
        <v>56</v>
      </c>
      <c r="D44" s="114">
        <f t="shared" si="0"/>
        <v>1.8076178179470628</v>
      </c>
    </row>
    <row r="45" spans="1:4" ht="12" customHeight="1" x14ac:dyDescent="0.2">
      <c r="A45" s="112" t="s">
        <v>224</v>
      </c>
      <c r="B45" s="113">
        <v>9096</v>
      </c>
      <c r="C45" s="314">
        <v>245</v>
      </c>
      <c r="D45" s="114">
        <f t="shared" si="0"/>
        <v>2.6934916446789798</v>
      </c>
    </row>
    <row r="46" spans="1:4" ht="12" customHeight="1" x14ac:dyDescent="0.2">
      <c r="A46" s="112" t="s">
        <v>44</v>
      </c>
      <c r="B46" s="113">
        <v>4673</v>
      </c>
      <c r="C46" s="314">
        <v>396</v>
      </c>
      <c r="D46" s="114">
        <f t="shared" si="0"/>
        <v>8.4742135673015202</v>
      </c>
    </row>
    <row r="47" spans="1:4" ht="12" customHeight="1" x14ac:dyDescent="0.2">
      <c r="A47" s="112" t="s">
        <v>45</v>
      </c>
      <c r="B47" s="113">
        <v>1759</v>
      </c>
      <c r="C47" s="314">
        <v>360</v>
      </c>
      <c r="D47" s="114">
        <f t="shared" si="0"/>
        <v>20.466173962478681</v>
      </c>
    </row>
    <row r="48" spans="1:4" x14ac:dyDescent="0.2">
      <c r="A48" s="115" t="s">
        <v>74</v>
      </c>
      <c r="B48" s="75"/>
      <c r="C48" s="308"/>
      <c r="D48" s="16"/>
    </row>
    <row r="49" spans="1:4" x14ac:dyDescent="0.2">
      <c r="A49" s="496"/>
      <c r="B49" s="497"/>
      <c r="C49" s="497"/>
      <c r="D49" s="498"/>
    </row>
    <row r="50" spans="1:4" x14ac:dyDescent="0.2">
      <c r="A50" s="499"/>
      <c r="B50" s="500"/>
      <c r="C50" s="500"/>
      <c r="D50" s="501"/>
    </row>
    <row r="51" spans="1:4" x14ac:dyDescent="0.2">
      <c r="A51" s="499"/>
      <c r="B51" s="500"/>
      <c r="C51" s="500"/>
      <c r="D51" s="501"/>
    </row>
    <row r="52" spans="1:4" x14ac:dyDescent="0.2">
      <c r="A52" s="499"/>
      <c r="B52" s="500"/>
      <c r="C52" s="500"/>
      <c r="D52" s="501"/>
    </row>
    <row r="53" spans="1:4" x14ac:dyDescent="0.2">
      <c r="A53" s="499"/>
      <c r="B53" s="500"/>
      <c r="C53" s="500"/>
      <c r="D53" s="501"/>
    </row>
    <row r="54" spans="1:4" x14ac:dyDescent="0.2">
      <c r="A54" s="499"/>
      <c r="B54" s="500"/>
      <c r="C54" s="500"/>
      <c r="D54" s="501"/>
    </row>
    <row r="55" spans="1:4" x14ac:dyDescent="0.2">
      <c r="A55" s="499"/>
      <c r="B55" s="500"/>
      <c r="C55" s="500"/>
      <c r="D55" s="501"/>
    </row>
    <row r="56" spans="1:4" x14ac:dyDescent="0.2">
      <c r="A56" s="499"/>
      <c r="B56" s="500"/>
      <c r="C56" s="500"/>
      <c r="D56" s="501"/>
    </row>
    <row r="57" spans="1:4" x14ac:dyDescent="0.2">
      <c r="A57" s="502"/>
      <c r="B57" s="503"/>
      <c r="C57" s="503"/>
      <c r="D57" s="504"/>
    </row>
  </sheetData>
  <sheetProtection selectLockedCells="1"/>
  <sortState ref="A16:E47">
    <sortCondition ref="A16:A47"/>
  </sortState>
  <mergeCells count="6">
    <mergeCell ref="A49:D57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topLeftCell="A13" zoomScale="60" zoomScaleNormal="60" zoomScaleSheetLayoutView="90" workbookViewId="0">
      <selection activeCell="D27" sqref="D2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4" max="254" width="9.140625" customWidth="1"/>
    <col min="255" max="255" width="12.7109375" customWidth="1"/>
    <col min="256" max="260" width="7" customWidth="1"/>
    <col min="261" max="263" width="14.42578125" customWidth="1"/>
    <col min="510" max="510" width="9.140625" customWidth="1"/>
    <col min="511" max="511" width="12.7109375" customWidth="1"/>
    <col min="512" max="516" width="7" customWidth="1"/>
    <col min="517" max="519" width="14.42578125" customWidth="1"/>
    <col min="766" max="766" width="9.140625" customWidth="1"/>
    <col min="767" max="767" width="12.7109375" customWidth="1"/>
    <col min="768" max="772" width="7" customWidth="1"/>
    <col min="773" max="775" width="14.42578125" customWidth="1"/>
    <col min="1022" max="1022" width="9.140625" customWidth="1"/>
    <col min="1023" max="1023" width="12.7109375" customWidth="1"/>
    <col min="1024" max="1028" width="7" customWidth="1"/>
    <col min="1029" max="1031" width="14.42578125" customWidth="1"/>
    <col min="1278" max="1278" width="9.140625" customWidth="1"/>
    <col min="1279" max="1279" width="12.7109375" customWidth="1"/>
    <col min="1280" max="1284" width="7" customWidth="1"/>
    <col min="1285" max="1287" width="14.42578125" customWidth="1"/>
    <col min="1534" max="1534" width="9.140625" customWidth="1"/>
    <col min="1535" max="1535" width="12.7109375" customWidth="1"/>
    <col min="1536" max="1540" width="7" customWidth="1"/>
    <col min="1541" max="1543" width="14.42578125" customWidth="1"/>
    <col min="1790" max="1790" width="9.140625" customWidth="1"/>
    <col min="1791" max="1791" width="12.7109375" customWidth="1"/>
    <col min="1792" max="1796" width="7" customWidth="1"/>
    <col min="1797" max="1799" width="14.42578125" customWidth="1"/>
    <col min="2046" max="2046" width="9.140625" customWidth="1"/>
    <col min="2047" max="2047" width="12.7109375" customWidth="1"/>
    <col min="2048" max="2052" width="7" customWidth="1"/>
    <col min="2053" max="2055" width="14.42578125" customWidth="1"/>
    <col min="2302" max="2302" width="9.140625" customWidth="1"/>
    <col min="2303" max="2303" width="12.7109375" customWidth="1"/>
    <col min="2304" max="2308" width="7" customWidth="1"/>
    <col min="2309" max="2311" width="14.42578125" customWidth="1"/>
    <col min="2558" max="2558" width="9.140625" customWidth="1"/>
    <col min="2559" max="2559" width="12.7109375" customWidth="1"/>
    <col min="2560" max="2564" width="7" customWidth="1"/>
    <col min="2565" max="2567" width="14.42578125" customWidth="1"/>
    <col min="2814" max="2814" width="9.140625" customWidth="1"/>
    <col min="2815" max="2815" width="12.7109375" customWidth="1"/>
    <col min="2816" max="2820" width="7" customWidth="1"/>
    <col min="2821" max="2823" width="14.42578125" customWidth="1"/>
    <col min="3070" max="3070" width="9.140625" customWidth="1"/>
    <col min="3071" max="3071" width="12.7109375" customWidth="1"/>
    <col min="3072" max="3076" width="7" customWidth="1"/>
    <col min="3077" max="3079" width="14.42578125" customWidth="1"/>
    <col min="3326" max="3326" width="9.140625" customWidth="1"/>
    <col min="3327" max="3327" width="12.7109375" customWidth="1"/>
    <col min="3328" max="3332" width="7" customWidth="1"/>
    <col min="3333" max="3335" width="14.42578125" customWidth="1"/>
    <col min="3582" max="3582" width="9.140625" customWidth="1"/>
    <col min="3583" max="3583" width="12.7109375" customWidth="1"/>
    <col min="3584" max="3588" width="7" customWidth="1"/>
    <col min="3589" max="3591" width="14.42578125" customWidth="1"/>
    <col min="3838" max="3838" width="9.140625" customWidth="1"/>
    <col min="3839" max="3839" width="12.7109375" customWidth="1"/>
    <col min="3840" max="3844" width="7" customWidth="1"/>
    <col min="3845" max="3847" width="14.42578125" customWidth="1"/>
    <col min="4094" max="4094" width="9.140625" customWidth="1"/>
    <col min="4095" max="4095" width="12.7109375" customWidth="1"/>
    <col min="4096" max="4100" width="7" customWidth="1"/>
    <col min="4101" max="4103" width="14.42578125" customWidth="1"/>
    <col min="4350" max="4350" width="9.140625" customWidth="1"/>
    <col min="4351" max="4351" width="12.7109375" customWidth="1"/>
    <col min="4352" max="4356" width="7" customWidth="1"/>
    <col min="4357" max="4359" width="14.42578125" customWidth="1"/>
    <col min="4606" max="4606" width="9.140625" customWidth="1"/>
    <col min="4607" max="4607" width="12.7109375" customWidth="1"/>
    <col min="4608" max="4612" width="7" customWidth="1"/>
    <col min="4613" max="4615" width="14.42578125" customWidth="1"/>
    <col min="4862" max="4862" width="9.140625" customWidth="1"/>
    <col min="4863" max="4863" width="12.7109375" customWidth="1"/>
    <col min="4864" max="4868" width="7" customWidth="1"/>
    <col min="4869" max="4871" width="14.42578125" customWidth="1"/>
    <col min="5118" max="5118" width="9.140625" customWidth="1"/>
    <col min="5119" max="5119" width="12.7109375" customWidth="1"/>
    <col min="5120" max="5124" width="7" customWidth="1"/>
    <col min="5125" max="5127" width="14.42578125" customWidth="1"/>
    <col min="5374" max="5374" width="9.140625" customWidth="1"/>
    <col min="5375" max="5375" width="12.7109375" customWidth="1"/>
    <col min="5376" max="5380" width="7" customWidth="1"/>
    <col min="5381" max="5383" width="14.42578125" customWidth="1"/>
    <col min="5630" max="5630" width="9.140625" customWidth="1"/>
    <col min="5631" max="5631" width="12.7109375" customWidth="1"/>
    <col min="5632" max="5636" width="7" customWidth="1"/>
    <col min="5637" max="5639" width="14.42578125" customWidth="1"/>
    <col min="5886" max="5886" width="9.140625" customWidth="1"/>
    <col min="5887" max="5887" width="12.7109375" customWidth="1"/>
    <col min="5888" max="5892" width="7" customWidth="1"/>
    <col min="5893" max="5895" width="14.42578125" customWidth="1"/>
    <col min="6142" max="6142" width="9.140625" customWidth="1"/>
    <col min="6143" max="6143" width="12.7109375" customWidth="1"/>
    <col min="6144" max="6148" width="7" customWidth="1"/>
    <col min="6149" max="6151" width="14.42578125" customWidth="1"/>
    <col min="6398" max="6398" width="9.140625" customWidth="1"/>
    <col min="6399" max="6399" width="12.7109375" customWidth="1"/>
    <col min="6400" max="6404" width="7" customWidth="1"/>
    <col min="6405" max="6407" width="14.42578125" customWidth="1"/>
    <col min="6654" max="6654" width="9.140625" customWidth="1"/>
    <col min="6655" max="6655" width="12.7109375" customWidth="1"/>
    <col min="6656" max="6660" width="7" customWidth="1"/>
    <col min="6661" max="6663" width="14.42578125" customWidth="1"/>
    <col min="6910" max="6910" width="9.140625" customWidth="1"/>
    <col min="6911" max="6911" width="12.7109375" customWidth="1"/>
    <col min="6912" max="6916" width="7" customWidth="1"/>
    <col min="6917" max="6919" width="14.42578125" customWidth="1"/>
    <col min="7166" max="7166" width="9.140625" customWidth="1"/>
    <col min="7167" max="7167" width="12.7109375" customWidth="1"/>
    <col min="7168" max="7172" width="7" customWidth="1"/>
    <col min="7173" max="7175" width="14.42578125" customWidth="1"/>
    <col min="7422" max="7422" width="9.140625" customWidth="1"/>
    <col min="7423" max="7423" width="12.7109375" customWidth="1"/>
    <col min="7424" max="7428" width="7" customWidth="1"/>
    <col min="7429" max="7431" width="14.42578125" customWidth="1"/>
    <col min="7678" max="7678" width="9.140625" customWidth="1"/>
    <col min="7679" max="7679" width="12.7109375" customWidth="1"/>
    <col min="7680" max="7684" width="7" customWidth="1"/>
    <col min="7685" max="7687" width="14.42578125" customWidth="1"/>
    <col min="7934" max="7934" width="9.140625" customWidth="1"/>
    <col min="7935" max="7935" width="12.7109375" customWidth="1"/>
    <col min="7936" max="7940" width="7" customWidth="1"/>
    <col min="7941" max="7943" width="14.42578125" customWidth="1"/>
    <col min="8190" max="8190" width="9.140625" customWidth="1"/>
    <col min="8191" max="8191" width="12.7109375" customWidth="1"/>
    <col min="8192" max="8196" width="7" customWidth="1"/>
    <col min="8197" max="8199" width="14.42578125" customWidth="1"/>
    <col min="8446" max="8446" width="9.140625" customWidth="1"/>
    <col min="8447" max="8447" width="12.7109375" customWidth="1"/>
    <col min="8448" max="8452" width="7" customWidth="1"/>
    <col min="8453" max="8455" width="14.42578125" customWidth="1"/>
    <col min="8702" max="8702" width="9.140625" customWidth="1"/>
    <col min="8703" max="8703" width="12.7109375" customWidth="1"/>
    <col min="8704" max="8708" width="7" customWidth="1"/>
    <col min="8709" max="8711" width="14.42578125" customWidth="1"/>
    <col min="8958" max="8958" width="9.140625" customWidth="1"/>
    <col min="8959" max="8959" width="12.7109375" customWidth="1"/>
    <col min="8960" max="8964" width="7" customWidth="1"/>
    <col min="8965" max="8967" width="14.42578125" customWidth="1"/>
    <col min="9214" max="9214" width="9.140625" customWidth="1"/>
    <col min="9215" max="9215" width="12.7109375" customWidth="1"/>
    <col min="9216" max="9220" width="7" customWidth="1"/>
    <col min="9221" max="9223" width="14.42578125" customWidth="1"/>
    <col min="9470" max="9470" width="9.140625" customWidth="1"/>
    <col min="9471" max="9471" width="12.7109375" customWidth="1"/>
    <col min="9472" max="9476" width="7" customWidth="1"/>
    <col min="9477" max="9479" width="14.42578125" customWidth="1"/>
    <col min="9726" max="9726" width="9.140625" customWidth="1"/>
    <col min="9727" max="9727" width="12.7109375" customWidth="1"/>
    <col min="9728" max="9732" width="7" customWidth="1"/>
    <col min="9733" max="9735" width="14.42578125" customWidth="1"/>
    <col min="9982" max="9982" width="9.140625" customWidth="1"/>
    <col min="9983" max="9983" width="12.7109375" customWidth="1"/>
    <col min="9984" max="9988" width="7" customWidth="1"/>
    <col min="9989" max="9991" width="14.42578125" customWidth="1"/>
    <col min="10238" max="10238" width="9.140625" customWidth="1"/>
    <col min="10239" max="10239" width="12.7109375" customWidth="1"/>
    <col min="10240" max="10244" width="7" customWidth="1"/>
    <col min="10245" max="10247" width="14.42578125" customWidth="1"/>
    <col min="10494" max="10494" width="9.140625" customWidth="1"/>
    <col min="10495" max="10495" width="12.7109375" customWidth="1"/>
    <col min="10496" max="10500" width="7" customWidth="1"/>
    <col min="10501" max="10503" width="14.42578125" customWidth="1"/>
    <col min="10750" max="10750" width="9.140625" customWidth="1"/>
    <col min="10751" max="10751" width="12.7109375" customWidth="1"/>
    <col min="10752" max="10756" width="7" customWidth="1"/>
    <col min="10757" max="10759" width="14.42578125" customWidth="1"/>
    <col min="11006" max="11006" width="9.140625" customWidth="1"/>
    <col min="11007" max="11007" width="12.7109375" customWidth="1"/>
    <col min="11008" max="11012" width="7" customWidth="1"/>
    <col min="11013" max="11015" width="14.42578125" customWidth="1"/>
    <col min="11262" max="11262" width="9.140625" customWidth="1"/>
    <col min="11263" max="11263" width="12.7109375" customWidth="1"/>
    <col min="11264" max="11268" width="7" customWidth="1"/>
    <col min="11269" max="11271" width="14.42578125" customWidth="1"/>
    <col min="11518" max="11518" width="9.140625" customWidth="1"/>
    <col min="11519" max="11519" width="12.7109375" customWidth="1"/>
    <col min="11520" max="11524" width="7" customWidth="1"/>
    <col min="11525" max="11527" width="14.42578125" customWidth="1"/>
    <col min="11774" max="11774" width="9.140625" customWidth="1"/>
    <col min="11775" max="11775" width="12.7109375" customWidth="1"/>
    <col min="11776" max="11780" width="7" customWidth="1"/>
    <col min="11781" max="11783" width="14.42578125" customWidth="1"/>
    <col min="12030" max="12030" width="9.140625" customWidth="1"/>
    <col min="12031" max="12031" width="12.7109375" customWidth="1"/>
    <col min="12032" max="12036" width="7" customWidth="1"/>
    <col min="12037" max="12039" width="14.42578125" customWidth="1"/>
    <col min="12286" max="12286" width="9.140625" customWidth="1"/>
    <col min="12287" max="12287" width="12.7109375" customWidth="1"/>
    <col min="12288" max="12292" width="7" customWidth="1"/>
    <col min="12293" max="12295" width="14.42578125" customWidth="1"/>
    <col min="12542" max="12542" width="9.140625" customWidth="1"/>
    <col min="12543" max="12543" width="12.7109375" customWidth="1"/>
    <col min="12544" max="12548" width="7" customWidth="1"/>
    <col min="12549" max="12551" width="14.42578125" customWidth="1"/>
    <col min="12798" max="12798" width="9.140625" customWidth="1"/>
    <col min="12799" max="12799" width="12.7109375" customWidth="1"/>
    <col min="12800" max="12804" width="7" customWidth="1"/>
    <col min="12805" max="12807" width="14.42578125" customWidth="1"/>
    <col min="13054" max="13054" width="9.140625" customWidth="1"/>
    <col min="13055" max="13055" width="12.7109375" customWidth="1"/>
    <col min="13056" max="13060" width="7" customWidth="1"/>
    <col min="13061" max="13063" width="14.42578125" customWidth="1"/>
    <col min="13310" max="13310" width="9.140625" customWidth="1"/>
    <col min="13311" max="13311" width="12.7109375" customWidth="1"/>
    <col min="13312" max="13316" width="7" customWidth="1"/>
    <col min="13317" max="13319" width="14.42578125" customWidth="1"/>
    <col min="13566" max="13566" width="9.140625" customWidth="1"/>
    <col min="13567" max="13567" width="12.7109375" customWidth="1"/>
    <col min="13568" max="13572" width="7" customWidth="1"/>
    <col min="13573" max="13575" width="14.42578125" customWidth="1"/>
    <col min="13822" max="13822" width="9.140625" customWidth="1"/>
    <col min="13823" max="13823" width="12.7109375" customWidth="1"/>
    <col min="13824" max="13828" width="7" customWidth="1"/>
    <col min="13829" max="13831" width="14.42578125" customWidth="1"/>
    <col min="14078" max="14078" width="9.140625" customWidth="1"/>
    <col min="14079" max="14079" width="12.7109375" customWidth="1"/>
    <col min="14080" max="14084" width="7" customWidth="1"/>
    <col min="14085" max="14087" width="14.42578125" customWidth="1"/>
    <col min="14334" max="14334" width="9.140625" customWidth="1"/>
    <col min="14335" max="14335" width="12.7109375" customWidth="1"/>
    <col min="14336" max="14340" width="7" customWidth="1"/>
    <col min="14341" max="14343" width="14.42578125" customWidth="1"/>
    <col min="14590" max="14590" width="9.140625" customWidth="1"/>
    <col min="14591" max="14591" width="12.7109375" customWidth="1"/>
    <col min="14592" max="14596" width="7" customWidth="1"/>
    <col min="14597" max="14599" width="14.42578125" customWidth="1"/>
    <col min="14846" max="14846" width="9.140625" customWidth="1"/>
    <col min="14847" max="14847" width="12.7109375" customWidth="1"/>
    <col min="14848" max="14852" width="7" customWidth="1"/>
    <col min="14853" max="14855" width="14.42578125" customWidth="1"/>
    <col min="15102" max="15102" width="9.140625" customWidth="1"/>
    <col min="15103" max="15103" width="12.7109375" customWidth="1"/>
    <col min="15104" max="15108" width="7" customWidth="1"/>
    <col min="15109" max="15111" width="14.42578125" customWidth="1"/>
    <col min="15358" max="15358" width="9.140625" customWidth="1"/>
    <col min="15359" max="15359" width="12.7109375" customWidth="1"/>
    <col min="15360" max="15364" width="7" customWidth="1"/>
    <col min="15365" max="15367" width="14.42578125" customWidth="1"/>
    <col min="15614" max="15614" width="9.140625" customWidth="1"/>
    <col min="15615" max="15615" width="12.7109375" customWidth="1"/>
    <col min="15616" max="15620" width="7" customWidth="1"/>
    <col min="15621" max="15623" width="14.42578125" customWidth="1"/>
    <col min="15870" max="15870" width="9.140625" customWidth="1"/>
    <col min="15871" max="15871" width="12.7109375" customWidth="1"/>
    <col min="15872" max="15876" width="7" customWidth="1"/>
    <col min="15877" max="15879" width="14.42578125" customWidth="1"/>
    <col min="16126" max="16126" width="9.140625" customWidth="1"/>
    <col min="16127" max="16127" width="12.7109375" customWidth="1"/>
    <col min="16128" max="16132" width="7" customWidth="1"/>
    <col min="16133" max="16135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75" customFormat="1" ht="1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</row>
    <row r="6" spans="1:10" s="275" customFormat="1" ht="15" customHeight="1" x14ac:dyDescent="0.25">
      <c r="A6" s="273"/>
      <c r="B6" s="276"/>
      <c r="C6" s="276"/>
      <c r="D6" s="276"/>
      <c r="E6" s="276"/>
      <c r="F6" s="276"/>
      <c r="G6" s="276"/>
      <c r="H6" s="276"/>
    </row>
    <row r="7" spans="1:10" ht="21.95" customHeight="1" x14ac:dyDescent="0.25">
      <c r="A7" s="451" t="s">
        <v>92</v>
      </c>
      <c r="B7" s="451"/>
      <c r="C7" s="451"/>
      <c r="D7" s="451"/>
      <c r="E7" s="451"/>
      <c r="F7" s="451"/>
      <c r="G7" s="451"/>
      <c r="H7" s="451"/>
    </row>
    <row r="8" spans="1:10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0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10" ht="15.95" customHeight="1" x14ac:dyDescent="0.25">
      <c r="A10" s="260">
        <v>2008</v>
      </c>
      <c r="B10" s="261">
        <v>68.599999999999994</v>
      </c>
      <c r="C10" s="210"/>
      <c r="D10" s="210"/>
      <c r="E10" s="210"/>
      <c r="F10" s="210"/>
      <c r="G10" s="210"/>
      <c r="H10" s="210"/>
    </row>
    <row r="11" spans="1:10" ht="15.95" customHeight="1" x14ac:dyDescent="0.25">
      <c r="A11" s="311">
        <v>2009</v>
      </c>
      <c r="B11" s="312">
        <v>63.454897964959954</v>
      </c>
      <c r="C11" s="210"/>
      <c r="D11" s="210"/>
      <c r="E11" s="210"/>
      <c r="F11" s="210"/>
      <c r="G11" s="210"/>
      <c r="H11" s="210"/>
      <c r="J11" s="118"/>
    </row>
    <row r="12" spans="1:10" ht="15.95" customHeight="1" x14ac:dyDescent="0.25">
      <c r="A12" s="311">
        <v>2010</v>
      </c>
      <c r="B12" s="312">
        <v>76.097766364278527</v>
      </c>
      <c r="C12" s="210"/>
      <c r="D12" s="210"/>
      <c r="E12" s="210"/>
      <c r="F12" s="210"/>
      <c r="G12" s="210"/>
      <c r="H12" s="210"/>
    </row>
    <row r="13" spans="1:10" ht="15.95" customHeight="1" x14ac:dyDescent="0.25">
      <c r="A13" s="311">
        <v>2011</v>
      </c>
      <c r="B13" s="312">
        <v>76.527899615419244</v>
      </c>
      <c r="C13" s="210"/>
      <c r="D13" s="210"/>
      <c r="E13" s="210"/>
      <c r="F13" s="210"/>
      <c r="G13" s="210"/>
      <c r="H13" s="210"/>
    </row>
    <row r="14" spans="1:10" ht="15.95" customHeight="1" x14ac:dyDescent="0.25">
      <c r="A14" s="311">
        <v>2012</v>
      </c>
      <c r="B14" s="312">
        <v>75.897419025842638</v>
      </c>
      <c r="C14" s="210"/>
      <c r="D14" s="210"/>
      <c r="E14" s="210"/>
      <c r="F14" s="210"/>
      <c r="G14" s="210"/>
      <c r="H14" s="210"/>
    </row>
    <row r="15" spans="1:10" ht="15.95" customHeight="1" x14ac:dyDescent="0.25">
      <c r="A15" s="287">
        <v>2013</v>
      </c>
      <c r="B15" s="315">
        <f>'Alumnos en programas de calidad'!D14</f>
        <v>76.190586033269184</v>
      </c>
      <c r="C15" s="210"/>
      <c r="D15" s="210"/>
      <c r="E15" s="210"/>
      <c r="F15" s="210"/>
      <c r="G15" s="210"/>
      <c r="H15" s="210"/>
    </row>
    <row r="16" spans="1:10" ht="17.25" customHeight="1" x14ac:dyDescent="0.25">
      <c r="A16" s="264" t="s">
        <v>212</v>
      </c>
      <c r="B16" s="281">
        <f>B15-B14</f>
        <v>0.29316700742654689</v>
      </c>
      <c r="C16" s="210"/>
      <c r="D16" s="210"/>
      <c r="E16" s="210"/>
      <c r="F16" s="210"/>
      <c r="G16" s="210"/>
      <c r="H16" s="210"/>
    </row>
    <row r="17" spans="1:8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8" ht="42" customHeight="1" x14ac:dyDescent="0.25">
      <c r="A18" s="214" t="s">
        <v>49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216</v>
      </c>
    </row>
    <row r="19" spans="1:8" ht="14.1" customHeight="1" x14ac:dyDescent="0.25">
      <c r="A19" s="215" t="s">
        <v>14</v>
      </c>
      <c r="B19" s="218">
        <v>100</v>
      </c>
      <c r="C19" s="218">
        <v>100</v>
      </c>
      <c r="D19" s="218">
        <v>91.056137012369177</v>
      </c>
      <c r="E19" s="218">
        <v>87.728130899937057</v>
      </c>
      <c r="F19" s="218">
        <v>86.382280557834292</v>
      </c>
      <c r="G19" s="218">
        <f>'Alumnos en programas de calidad'!D15</f>
        <v>85.711261642675694</v>
      </c>
      <c r="H19" s="218">
        <f>Tabla6[[#This Row],[2012]]-Tabla6[[#This Row],[2011]]</f>
        <v>-1.3458503421027643</v>
      </c>
    </row>
    <row r="20" spans="1:8" ht="14.1" customHeight="1" x14ac:dyDescent="0.25">
      <c r="A20" s="215" t="s">
        <v>15</v>
      </c>
      <c r="B20" s="218">
        <v>35.905836670307004</v>
      </c>
      <c r="C20" s="218">
        <v>47.296800294225818</v>
      </c>
      <c r="D20" s="218">
        <v>47.103243377073532</v>
      </c>
      <c r="E20" s="218">
        <v>43.678985767252719</v>
      </c>
      <c r="F20" s="218">
        <v>44.108508604206506</v>
      </c>
      <c r="G20" s="218">
        <f>'Alumnos en programas de calidad'!D16</f>
        <v>100</v>
      </c>
      <c r="H20" s="218">
        <f>Tabla6[[#This Row],[2012]]-Tabla6[[#This Row],[2011]]</f>
        <v>0.42952283695378668</v>
      </c>
    </row>
    <row r="21" spans="1:8" ht="14.1" customHeight="1" x14ac:dyDescent="0.25">
      <c r="A21" s="215" t="s">
        <v>16</v>
      </c>
      <c r="B21" s="218">
        <v>100</v>
      </c>
      <c r="C21" s="218">
        <v>100</v>
      </c>
      <c r="D21" s="218">
        <v>100</v>
      </c>
      <c r="E21" s="218">
        <v>100</v>
      </c>
      <c r="F21" s="218">
        <v>34.384858044164041</v>
      </c>
      <c r="G21" s="218">
        <f>'Alumnos en programas de calidad'!D17</f>
        <v>0</v>
      </c>
      <c r="H21" s="218">
        <f>Tabla6[[#This Row],[2012]]-Tabla6[[#This Row],[2011]]</f>
        <v>-65.615141955835952</v>
      </c>
    </row>
    <row r="22" spans="1:8" ht="14.1" customHeight="1" x14ac:dyDescent="0.25">
      <c r="A22" s="215" t="s">
        <v>17</v>
      </c>
      <c r="B22" s="218">
        <v>45.379222434671767</v>
      </c>
      <c r="C22" s="218">
        <v>45.951156812339335</v>
      </c>
      <c r="D22" s="218">
        <v>45.488257107540178</v>
      </c>
      <c r="E22" s="218">
        <v>42.58319232938522</v>
      </c>
      <c r="F22" s="218">
        <v>39.216738197424895</v>
      </c>
      <c r="G22" s="218">
        <f>'Alumnos en programas de calidad'!D18</f>
        <v>56.32124352331607</v>
      </c>
      <c r="H22" s="218">
        <f>Tabla6[[#This Row],[2012]]-Tabla6[[#This Row],[2011]]</f>
        <v>-3.3664541319603245</v>
      </c>
    </row>
    <row r="23" spans="1:8" ht="14.1" customHeight="1" x14ac:dyDescent="0.25">
      <c r="A23" s="215" t="s">
        <v>18</v>
      </c>
      <c r="B23" s="218">
        <v>100</v>
      </c>
      <c r="C23" s="218">
        <v>97.760378732702108</v>
      </c>
      <c r="D23" s="218">
        <v>94.147582697201017</v>
      </c>
      <c r="E23" s="218">
        <v>90.581490581490584</v>
      </c>
      <c r="F23" s="218">
        <v>88.641655886157821</v>
      </c>
      <c r="G23" s="218">
        <f>'Alumnos en programas de calidad'!D19</f>
        <v>84.461849418898439</v>
      </c>
      <c r="H23" s="218">
        <f>Tabla6[[#This Row],[2012]]-Tabla6[[#This Row],[2011]]</f>
        <v>-1.9398346953327632</v>
      </c>
    </row>
    <row r="24" spans="1:8" ht="14.1" customHeight="1" x14ac:dyDescent="0.25">
      <c r="A24" s="215" t="s">
        <v>19</v>
      </c>
      <c r="B24" s="218">
        <v>100</v>
      </c>
      <c r="C24" s="218">
        <v>100</v>
      </c>
      <c r="D24" s="218">
        <v>96.576986232158646</v>
      </c>
      <c r="E24" s="218">
        <v>92.714385312572617</v>
      </c>
      <c r="F24" s="218">
        <v>89.774583469454427</v>
      </c>
      <c r="G24" s="218">
        <f>'Alumnos en programas de calidad'!D20</f>
        <v>87.268518518518519</v>
      </c>
      <c r="H24" s="218">
        <f>Tabla6[[#This Row],[2012]]-Tabla6[[#This Row],[2011]]</f>
        <v>-2.9398018431181896</v>
      </c>
    </row>
    <row r="25" spans="1:8" ht="14.1" customHeight="1" x14ac:dyDescent="0.25">
      <c r="A25" s="215" t="s">
        <v>20</v>
      </c>
      <c r="B25" s="218">
        <v>94.347887522961699</v>
      </c>
      <c r="C25" s="218">
        <v>94.241119483315401</v>
      </c>
      <c r="D25" s="218">
        <v>94.006436041834277</v>
      </c>
      <c r="E25" s="218">
        <v>94.311717861205906</v>
      </c>
      <c r="F25" s="218">
        <v>94.535993061578495</v>
      </c>
      <c r="G25" s="218">
        <f>'Alumnos en programas de calidad'!D21</f>
        <v>94.50006336332531</v>
      </c>
      <c r="H25" s="218">
        <f>Tabla6[[#This Row],[2012]]-Tabla6[[#This Row],[2011]]</f>
        <v>0.2242752003725883</v>
      </c>
    </row>
    <row r="26" spans="1:8" ht="14.1" customHeight="1" x14ac:dyDescent="0.25">
      <c r="A26" s="215" t="s">
        <v>21</v>
      </c>
      <c r="B26" s="218">
        <v>82.482993197278915</v>
      </c>
      <c r="C26" s="218">
        <v>83.820047355958962</v>
      </c>
      <c r="D26" s="218">
        <v>75.603557814485384</v>
      </c>
      <c r="E26" s="218">
        <v>72.861189801699723</v>
      </c>
      <c r="F26" s="218">
        <v>72.907725321888421</v>
      </c>
      <c r="G26" s="218">
        <f>'Alumnos en programas de calidad'!D22</f>
        <v>100</v>
      </c>
      <c r="H26" s="218">
        <f>Tabla6[[#This Row],[2012]]-Tabla6[[#This Row],[2011]]</f>
        <v>4.6535520188697888E-2</v>
      </c>
    </row>
    <row r="27" spans="1:8" ht="14.1" customHeight="1" x14ac:dyDescent="0.25">
      <c r="A27" s="215" t="s">
        <v>22</v>
      </c>
      <c r="B27" s="218">
        <v>66.022492540739037</v>
      </c>
      <c r="C27" s="218">
        <v>54.398780979697939</v>
      </c>
      <c r="D27" s="218">
        <v>56.437261666969306</v>
      </c>
      <c r="E27" s="218">
        <v>58.132469563274881</v>
      </c>
      <c r="F27" s="218">
        <v>58.445721612895838</v>
      </c>
      <c r="G27" s="218">
        <f>'Alumnos en programas de calidad'!D23</f>
        <v>45.577929358998318</v>
      </c>
      <c r="H27" s="218">
        <f>Tabla6[[#This Row],[2012]]-Tabla6[[#This Row],[2011]]</f>
        <v>0.31325204962095654</v>
      </c>
    </row>
    <row r="28" spans="1:8" ht="14.1" customHeight="1" x14ac:dyDescent="0.25">
      <c r="A28" s="215" t="s">
        <v>23</v>
      </c>
      <c r="B28" s="218">
        <v>42.940125111706884</v>
      </c>
      <c r="C28" s="218">
        <v>19.264069264069263</v>
      </c>
      <c r="D28" s="218">
        <v>23.815907059874888</v>
      </c>
      <c r="E28" s="218">
        <v>16.893617021276597</v>
      </c>
      <c r="F28" s="218">
        <v>36.588432523051132</v>
      </c>
      <c r="G28" s="218">
        <f>'Alumnos en programas de calidad'!D24</f>
        <v>46.20803978450062</v>
      </c>
      <c r="H28" s="218">
        <f>Tabla6[[#This Row],[2012]]-Tabla6[[#This Row],[2011]]</f>
        <v>19.694815501774535</v>
      </c>
    </row>
    <row r="29" spans="1:8" ht="14.1" customHeight="1" x14ac:dyDescent="0.25">
      <c r="A29" s="215" t="s">
        <v>24</v>
      </c>
      <c r="B29" s="218">
        <v>100</v>
      </c>
      <c r="C29" s="218">
        <v>93.27780213356715</v>
      </c>
      <c r="D29" s="218">
        <v>94.154320573841915</v>
      </c>
      <c r="E29" s="218">
        <v>93.383873190902818</v>
      </c>
      <c r="F29" s="218">
        <v>86.04007461339431</v>
      </c>
      <c r="G29" s="218">
        <f>'Alumnos en programas de calidad'!D25</f>
        <v>100</v>
      </c>
      <c r="H29" s="218">
        <f>Tabla6[[#This Row],[2012]]-Tabla6[[#This Row],[2011]]</f>
        <v>-7.3437985775085082</v>
      </c>
    </row>
    <row r="30" spans="1:8" ht="14.1" customHeight="1" x14ac:dyDescent="0.25">
      <c r="A30" s="215" t="s">
        <v>25</v>
      </c>
      <c r="B30" s="218">
        <v>100</v>
      </c>
      <c r="C30" s="218">
        <v>100</v>
      </c>
      <c r="D30" s="218">
        <v>100</v>
      </c>
      <c r="E30" s="218">
        <v>100</v>
      </c>
      <c r="F30" s="218">
        <v>100</v>
      </c>
      <c r="G30" s="218">
        <f>'Alumnos en programas de calidad'!D26</f>
        <v>96.570021881838073</v>
      </c>
      <c r="H30" s="218">
        <f>Tabla6[[#This Row],[2012]]-Tabla6[[#This Row],[2011]]</f>
        <v>0</v>
      </c>
    </row>
    <row r="31" spans="1:8" ht="14.1" customHeight="1" x14ac:dyDescent="0.25">
      <c r="A31" s="215" t="s">
        <v>26</v>
      </c>
      <c r="B31" s="218">
        <v>54.73627556512379</v>
      </c>
      <c r="C31" s="218">
        <v>55.103689738755726</v>
      </c>
      <c r="D31" s="218">
        <v>52.004648460197558</v>
      </c>
      <c r="E31" s="218">
        <v>49.891716296697346</v>
      </c>
      <c r="F31" s="218">
        <v>48.997289972899729</v>
      </c>
      <c r="G31" s="218">
        <f>'Alumnos en programas de calidad'!D27</f>
        <v>100</v>
      </c>
      <c r="H31" s="218">
        <f>Tabla6[[#This Row],[2012]]-Tabla6[[#This Row],[2011]]</f>
        <v>-0.89442632379761733</v>
      </c>
    </row>
    <row r="32" spans="1:8" ht="14.1" customHeight="1" x14ac:dyDescent="0.25">
      <c r="A32" s="215" t="s">
        <v>27</v>
      </c>
      <c r="B32" s="218">
        <v>100</v>
      </c>
      <c r="C32" s="218">
        <v>98.074737616150813</v>
      </c>
      <c r="D32" s="218">
        <v>97.185998627316408</v>
      </c>
      <c r="E32" s="218">
        <v>95.229333683795502</v>
      </c>
      <c r="F32" s="218">
        <v>94.515479976633998</v>
      </c>
      <c r="G32" s="218">
        <f>'Alumnos en programas de calidad'!D28</f>
        <v>69.597349643221207</v>
      </c>
      <c r="H32" s="218">
        <f>Tabla6[[#This Row],[2012]]-Tabla6[[#This Row],[2011]]</f>
        <v>-0.71385370716150476</v>
      </c>
    </row>
    <row r="33" spans="1:8" ht="14.1" customHeight="1" x14ac:dyDescent="0.25">
      <c r="A33" s="215" t="s">
        <v>28</v>
      </c>
      <c r="B33" s="218">
        <v>41.01445663010967</v>
      </c>
      <c r="C33" s="218">
        <v>39.511908142978861</v>
      </c>
      <c r="D33" s="218">
        <v>91.334918204528975</v>
      </c>
      <c r="E33" s="218">
        <v>99.993822711829509</v>
      </c>
      <c r="F33" s="218">
        <v>99.993778128046131</v>
      </c>
      <c r="G33" s="218">
        <f>'Alumnos en programas de calidad'!D29</f>
        <v>100</v>
      </c>
      <c r="H33" s="218">
        <f>Tabla6[[#This Row],[2012]]-Tabla6[[#This Row],[2011]]</f>
        <v>-4.4583783378016051E-5</v>
      </c>
    </row>
    <row r="34" spans="1:8" ht="14.1" customHeight="1" x14ac:dyDescent="0.25">
      <c r="A34" s="215" t="s">
        <v>29</v>
      </c>
      <c r="B34" s="218">
        <v>15.054726368159205</v>
      </c>
      <c r="C34" s="218">
        <v>27.965169569202565</v>
      </c>
      <c r="D34" s="218">
        <v>99.891122278056955</v>
      </c>
      <c r="E34" s="218">
        <v>100</v>
      </c>
      <c r="F34" s="218">
        <v>99.902383470267637</v>
      </c>
      <c r="G34" s="218">
        <f>'Alumnos en programas de calidad'!D30</f>
        <v>100</v>
      </c>
      <c r="H34" s="218">
        <f>Tabla6[[#This Row],[2012]]-Tabla6[[#This Row],[2011]]</f>
        <v>-9.7616529732363233E-2</v>
      </c>
    </row>
    <row r="35" spans="1:8" ht="14.1" customHeight="1" x14ac:dyDescent="0.25">
      <c r="A35" s="215" t="s">
        <v>30</v>
      </c>
      <c r="B35" s="218">
        <v>93.004948268106162</v>
      </c>
      <c r="C35" s="218">
        <v>88.70897155361051</v>
      </c>
      <c r="D35" s="218">
        <v>85.762004175365348</v>
      </c>
      <c r="E35" s="218">
        <v>86.104513064133016</v>
      </c>
      <c r="F35" s="218">
        <v>99.98004788507582</v>
      </c>
      <c r="G35" s="218">
        <f>'Alumnos en programas de calidad'!D31</f>
        <v>100</v>
      </c>
      <c r="H35" s="218">
        <f>Tabla6[[#This Row],[2012]]-Tabla6[[#This Row],[2011]]</f>
        <v>13.875534820942804</v>
      </c>
    </row>
    <row r="36" spans="1:8" ht="14.1" customHeight="1" x14ac:dyDescent="0.25">
      <c r="A36" s="215" t="s">
        <v>31</v>
      </c>
      <c r="B36" s="218">
        <v>100</v>
      </c>
      <c r="C36" s="218">
        <v>92.331288343558285</v>
      </c>
      <c r="D36" s="218">
        <v>85.077247191011239</v>
      </c>
      <c r="E36" s="218">
        <v>78.111587982832617</v>
      </c>
      <c r="F36" s="218">
        <v>78.37660203746303</v>
      </c>
      <c r="G36" s="218">
        <f>'Alumnos en programas de calidad'!D32</f>
        <v>77.675337504115902</v>
      </c>
      <c r="H36" s="218">
        <f>Tabla6[[#This Row],[2012]]-Tabla6[[#This Row],[2011]]</f>
        <v>0.26501405463041294</v>
      </c>
    </row>
    <row r="37" spans="1:8" ht="14.1" customHeight="1" x14ac:dyDescent="0.25">
      <c r="A37" s="215" t="s">
        <v>32</v>
      </c>
      <c r="B37" s="218">
        <v>60.849858356940508</v>
      </c>
      <c r="C37" s="218">
        <v>11.690046760187041</v>
      </c>
      <c r="D37" s="218">
        <v>11.647016791711327</v>
      </c>
      <c r="E37" s="218">
        <v>11.814566082023864</v>
      </c>
      <c r="F37" s="218">
        <v>11.271041717492071</v>
      </c>
      <c r="G37" s="218">
        <f>'Alumnos en programas de calidad'!D33</f>
        <v>20.475830376359724</v>
      </c>
      <c r="H37" s="218">
        <f>Tabla6[[#This Row],[2012]]-Tabla6[[#This Row],[2011]]</f>
        <v>-0.54352436453179287</v>
      </c>
    </row>
    <row r="38" spans="1:8" ht="14.1" customHeight="1" x14ac:dyDescent="0.25">
      <c r="A38" s="215" t="s">
        <v>33</v>
      </c>
      <c r="B38" s="218">
        <v>38.669131238447321</v>
      </c>
      <c r="C38" s="218">
        <v>38.28680423096931</v>
      </c>
      <c r="D38" s="218">
        <v>35.939824764423875</v>
      </c>
      <c r="E38" s="218">
        <v>32.470334412081989</v>
      </c>
      <c r="F38" s="218">
        <v>31.422222222222224</v>
      </c>
      <c r="G38" s="218">
        <f>'Alumnos en programas de calidad'!D34</f>
        <v>19.657731334242012</v>
      </c>
      <c r="H38" s="218">
        <f>Tabla6[[#This Row],[2012]]-Tabla6[[#This Row],[2011]]</f>
        <v>-1.048112189859765</v>
      </c>
    </row>
    <row r="39" spans="1:8" ht="14.1" customHeight="1" x14ac:dyDescent="0.25">
      <c r="A39" s="215" t="s">
        <v>34</v>
      </c>
      <c r="B39" s="218">
        <v>100</v>
      </c>
      <c r="C39" s="218">
        <v>100</v>
      </c>
      <c r="D39" s="218">
        <v>100</v>
      </c>
      <c r="E39" s="218">
        <v>100</v>
      </c>
      <c r="F39" s="218">
        <v>99.986735641331734</v>
      </c>
      <c r="G39" s="218">
        <f>'Alumnos en programas de calidad'!D35</f>
        <v>100</v>
      </c>
      <c r="H39" s="218">
        <f>Tabla6[[#This Row],[2012]]-Tabla6[[#This Row],[2011]]</f>
        <v>-1.3264358668266141E-2</v>
      </c>
    </row>
    <row r="40" spans="1:8" ht="14.1" customHeight="1" x14ac:dyDescent="0.25">
      <c r="A40" s="215" t="s">
        <v>35</v>
      </c>
      <c r="B40" s="218">
        <v>100</v>
      </c>
      <c r="C40" s="218">
        <v>48.7218618847768</v>
      </c>
      <c r="D40" s="218">
        <v>50.22573363431151</v>
      </c>
      <c r="E40" s="218">
        <v>51.441317776252568</v>
      </c>
      <c r="F40" s="218">
        <v>50.96217650962177</v>
      </c>
      <c r="G40" s="218">
        <f>'Alumnos en programas de calidad'!D36</f>
        <v>30.64516129032258</v>
      </c>
      <c r="H40" s="218">
        <f>Tabla6[[#This Row],[2012]]-Tabla6[[#This Row],[2011]]</f>
        <v>-0.4791412666307977</v>
      </c>
    </row>
    <row r="41" spans="1:8" ht="14.1" customHeight="1" x14ac:dyDescent="0.25">
      <c r="A41" s="215" t="s">
        <v>36</v>
      </c>
      <c r="B41" s="218">
        <v>91.976659372720633</v>
      </c>
      <c r="C41" s="218">
        <v>87.116249197174056</v>
      </c>
      <c r="D41" s="218">
        <v>99.849906191369612</v>
      </c>
      <c r="E41" s="218">
        <v>100</v>
      </c>
      <c r="F41" s="218">
        <v>99.735175590097867</v>
      </c>
      <c r="G41" s="218">
        <f>'Alumnos en programas de calidad'!D37</f>
        <v>100</v>
      </c>
      <c r="H41" s="218">
        <f>Tabla6[[#This Row],[2012]]-Tabla6[[#This Row],[2011]]</f>
        <v>-0.26482440990213263</v>
      </c>
    </row>
    <row r="42" spans="1:8" ht="14.1" customHeight="1" x14ac:dyDescent="0.25">
      <c r="A42" s="215" t="s">
        <v>37</v>
      </c>
      <c r="B42" s="218">
        <v>100</v>
      </c>
      <c r="C42" s="218">
        <v>100</v>
      </c>
      <c r="D42" s="218">
        <v>99.980563654033034</v>
      </c>
      <c r="E42" s="218">
        <v>100</v>
      </c>
      <c r="F42" s="218">
        <v>99.872216137276382</v>
      </c>
      <c r="G42" s="218">
        <f>'Alumnos en programas de calidad'!D38</f>
        <v>100</v>
      </c>
      <c r="H42" s="218">
        <f>Tabla6[[#This Row],[2012]]-Tabla6[[#This Row],[2011]]</f>
        <v>-0.12778386272361786</v>
      </c>
    </row>
    <row r="43" spans="1:8" ht="14.1" customHeight="1" x14ac:dyDescent="0.25">
      <c r="A43" s="215" t="s">
        <v>38</v>
      </c>
      <c r="B43" s="218">
        <v>100</v>
      </c>
      <c r="C43" s="218">
        <v>100</v>
      </c>
      <c r="D43" s="218">
        <v>92.710679151357127</v>
      </c>
      <c r="E43" s="218">
        <v>89.878854625550659</v>
      </c>
      <c r="F43" s="218">
        <v>89.094521120869928</v>
      </c>
      <c r="G43" s="218">
        <f>'Alumnos en programas de calidad'!D39</f>
        <v>88.652482269503537</v>
      </c>
      <c r="H43" s="218">
        <f>Tabla6[[#This Row],[2012]]-Tabla6[[#This Row],[2011]]</f>
        <v>-0.78433350468073115</v>
      </c>
    </row>
    <row r="44" spans="1:8" ht="14.1" customHeight="1" x14ac:dyDescent="0.25">
      <c r="A44" s="215" t="s">
        <v>39</v>
      </c>
      <c r="B44" s="218">
        <v>27.05994953449926</v>
      </c>
      <c r="C44" s="218">
        <v>24.840820657941283</v>
      </c>
      <c r="D44" s="218">
        <v>28.559213339033775</v>
      </c>
      <c r="E44" s="218">
        <v>26.765686571688391</v>
      </c>
      <c r="F44" s="218">
        <v>25.770241222832581</v>
      </c>
      <c r="G44" s="218">
        <f>'Alumnos en programas de calidad'!D40</f>
        <v>10.596899224806201</v>
      </c>
      <c r="H44" s="218">
        <f>Tabla6[[#This Row],[2012]]-Tabla6[[#This Row],[2011]]</f>
        <v>-0.99544534885581015</v>
      </c>
    </row>
    <row r="45" spans="1:8" ht="14.1" customHeight="1" x14ac:dyDescent="0.25">
      <c r="A45" s="215" t="s">
        <v>40</v>
      </c>
      <c r="B45" s="218">
        <v>100</v>
      </c>
      <c r="C45" s="218">
        <v>100</v>
      </c>
      <c r="D45" s="218">
        <v>100</v>
      </c>
      <c r="E45" s="218">
        <v>100</v>
      </c>
      <c r="F45" s="218">
        <v>100</v>
      </c>
      <c r="G45" s="218">
        <f>'Alumnos en programas de calidad'!D41</f>
        <v>100</v>
      </c>
      <c r="H45" s="218">
        <f>Tabla6[[#This Row],[2012]]-Tabla6[[#This Row],[2011]]</f>
        <v>0</v>
      </c>
    </row>
    <row r="46" spans="1:8" ht="14.1" customHeight="1" x14ac:dyDescent="0.25">
      <c r="A46" s="215" t="s">
        <v>41</v>
      </c>
      <c r="B46" s="218">
        <v>59.344137756394019</v>
      </c>
      <c r="C46" s="218">
        <v>62.133631395926479</v>
      </c>
      <c r="D46" s="218">
        <v>61.648296593186366</v>
      </c>
      <c r="E46" s="218">
        <v>61.428396722514364</v>
      </c>
      <c r="F46" s="218">
        <v>62.69191975792895</v>
      </c>
      <c r="G46" s="218">
        <f>'Alumnos en programas de calidad'!D42</f>
        <v>81.780402449693796</v>
      </c>
      <c r="H46" s="218">
        <f>Tabla6[[#This Row],[2012]]-Tabla6[[#This Row],[2011]]</f>
        <v>1.2635230354145861</v>
      </c>
    </row>
    <row r="47" spans="1:8" ht="14.1" customHeight="1" x14ac:dyDescent="0.25">
      <c r="A47" s="215" t="s">
        <v>42</v>
      </c>
      <c r="B47" s="218">
        <v>100</v>
      </c>
      <c r="C47" s="218">
        <v>100</v>
      </c>
      <c r="D47" s="218">
        <v>100</v>
      </c>
      <c r="E47" s="218">
        <v>100</v>
      </c>
      <c r="F47" s="218">
        <v>100</v>
      </c>
      <c r="G47" s="218">
        <f>'Alumnos en programas de calidad'!D43</f>
        <v>100</v>
      </c>
      <c r="H47" s="218">
        <f>Tabla6[[#This Row],[2012]]-Tabla6[[#This Row],[2011]]</f>
        <v>0</v>
      </c>
    </row>
    <row r="48" spans="1:8" ht="14.1" customHeight="1" x14ac:dyDescent="0.25">
      <c r="A48" s="215" t="s">
        <v>43</v>
      </c>
      <c r="B48" s="218">
        <v>85.421089879688608</v>
      </c>
      <c r="C48" s="218">
        <v>80.721757322175733</v>
      </c>
      <c r="D48" s="218">
        <v>99.810437109723466</v>
      </c>
      <c r="E48" s="218">
        <v>99.891973641568541</v>
      </c>
      <c r="F48" s="218">
        <v>100</v>
      </c>
      <c r="G48" s="218">
        <f>'Alumnos en programas de calidad'!D44</f>
        <v>99.329375549692173</v>
      </c>
      <c r="H48" s="218">
        <f>Tabla6[[#This Row],[2012]]-Tabla6[[#This Row],[2011]]</f>
        <v>0.10802635843145936</v>
      </c>
    </row>
    <row r="49" spans="1:8" ht="14.1" customHeight="1" x14ac:dyDescent="0.25">
      <c r="A49" s="215" t="s">
        <v>44</v>
      </c>
      <c r="B49" s="218">
        <v>42.232779097387173</v>
      </c>
      <c r="C49" s="218">
        <v>38.536254800090354</v>
      </c>
      <c r="D49" s="218">
        <v>36.922386720502466</v>
      </c>
      <c r="E49" s="218">
        <v>36.714255273812064</v>
      </c>
      <c r="F49" s="218">
        <v>36.78838738943071</v>
      </c>
      <c r="G49" s="218">
        <f>'Alumnos en programas de calidad'!D45</f>
        <v>35.673015193665741</v>
      </c>
      <c r="H49" s="218">
        <f>Tabla6[[#This Row],[2012]]-Tabla6[[#This Row],[2011]]</f>
        <v>7.4132115618645855E-2</v>
      </c>
    </row>
    <row r="50" spans="1:8" ht="14.1" customHeight="1" x14ac:dyDescent="0.25">
      <c r="A50" s="215" t="s">
        <v>45</v>
      </c>
      <c r="B50" s="218">
        <v>99.924184988627758</v>
      </c>
      <c r="C50" s="218">
        <v>100</v>
      </c>
      <c r="D50" s="218">
        <v>100</v>
      </c>
      <c r="E50" s="218">
        <v>95.088161209068005</v>
      </c>
      <c r="F50" s="218">
        <v>86.933797909407659</v>
      </c>
      <c r="G50" s="218">
        <f>'Alumnos en programas de calidad'!D46</f>
        <v>86.867538374076176</v>
      </c>
      <c r="H50" s="218">
        <f>Tabla6[[#This Row],[2012]]-Tabla6[[#This Row],[2011]]</f>
        <v>-8.1543632996603463</v>
      </c>
    </row>
    <row r="51" spans="1:8" ht="13.5" customHeight="1" x14ac:dyDescent="0.25">
      <c r="A51" s="326"/>
      <c r="B51" s="219"/>
      <c r="C51" s="219"/>
      <c r="D51" s="219"/>
      <c r="E51" s="219"/>
      <c r="F51" s="219"/>
      <c r="G51" s="219"/>
      <c r="H51" s="219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  <row r="164" spans="1:8" ht="15.75" x14ac:dyDescent="0.25">
      <c r="A164" s="210"/>
      <c r="B164" s="210"/>
      <c r="C164" s="210"/>
      <c r="D164" s="210"/>
      <c r="E164" s="210"/>
      <c r="F164" s="210"/>
      <c r="G164" s="210"/>
      <c r="H164" s="210"/>
    </row>
    <row r="165" spans="1:8" ht="15.75" x14ac:dyDescent="0.25">
      <c r="A165" s="210"/>
      <c r="B165" s="210"/>
      <c r="C165" s="210"/>
      <c r="D165" s="210"/>
      <c r="E165" s="210"/>
      <c r="F165" s="210"/>
      <c r="G165" s="210"/>
      <c r="H165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topLeftCell="A7" zoomScaleNormal="100" zoomScaleSheetLayoutView="112" workbookViewId="0">
      <selection activeCell="A15" sqref="A15:D46"/>
    </sheetView>
  </sheetViews>
  <sheetFormatPr baseColWidth="10" defaultRowHeight="14.25" x14ac:dyDescent="0.2"/>
  <cols>
    <col min="1" max="1" width="21.140625" style="69" customWidth="1"/>
    <col min="2" max="2" width="20" style="69" customWidth="1"/>
    <col min="3" max="4" width="20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54"/>
      <c r="B4" s="454"/>
      <c r="C4" s="454"/>
      <c r="D4" s="454"/>
    </row>
    <row r="5" spans="1:4" x14ac:dyDescent="0.2">
      <c r="A5" s="137"/>
      <c r="B5" s="137"/>
      <c r="C5" s="137"/>
      <c r="D5" s="137"/>
    </row>
    <row r="6" spans="1:4" ht="17.25" customHeight="1" x14ac:dyDescent="0.2">
      <c r="A6" s="455" t="s">
        <v>91</v>
      </c>
      <c r="B6" s="455"/>
      <c r="C6" s="455"/>
      <c r="D6" s="455"/>
    </row>
    <row r="7" spans="1:4" ht="8.25" customHeight="1" x14ac:dyDescent="0.2">
      <c r="A7" s="138"/>
      <c r="B7" s="138"/>
      <c r="C7" s="138"/>
      <c r="D7" s="138"/>
    </row>
    <row r="8" spans="1:4" s="11" customFormat="1" ht="27.75" customHeight="1" x14ac:dyDescent="0.2">
      <c r="A8" s="147"/>
      <c r="B8" s="147"/>
      <c r="C8" s="147"/>
      <c r="D8" s="147"/>
    </row>
    <row r="9" spans="1:4" s="11" customFormat="1" ht="15" customHeight="1" x14ac:dyDescent="0.2">
      <c r="A9" s="147"/>
      <c r="B9" s="147"/>
      <c r="C9" s="146"/>
      <c r="D9" s="146"/>
    </row>
    <row r="10" spans="1:4" s="11" customFormat="1" ht="16.5" customHeight="1" x14ac:dyDescent="0.2">
      <c r="A10" s="542" t="s">
        <v>5</v>
      </c>
      <c r="B10" s="544" t="s">
        <v>90</v>
      </c>
      <c r="C10" s="542" t="s">
        <v>7</v>
      </c>
      <c r="D10" s="148"/>
    </row>
    <row r="11" spans="1:4" s="11" customFormat="1" ht="16.5" customHeight="1" x14ac:dyDescent="0.2">
      <c r="A11" s="543"/>
      <c r="B11" s="545"/>
      <c r="C11" s="543"/>
      <c r="D11" s="148" t="s">
        <v>9</v>
      </c>
    </row>
    <row r="12" spans="1:4" s="11" customFormat="1" ht="10.5" customHeight="1" x14ac:dyDescent="0.2">
      <c r="A12" s="147"/>
      <c r="B12" s="147"/>
      <c r="C12" s="146"/>
      <c r="D12" s="146"/>
    </row>
    <row r="13" spans="1:4" s="11" customFormat="1" ht="76.5" customHeight="1" x14ac:dyDescent="0.2">
      <c r="A13" s="145" t="s">
        <v>89</v>
      </c>
      <c r="B13" s="145" t="s">
        <v>255</v>
      </c>
      <c r="C13" s="145" t="s">
        <v>256</v>
      </c>
      <c r="D13" s="145" t="s">
        <v>103</v>
      </c>
    </row>
    <row r="14" spans="1:4" s="11" customFormat="1" ht="15.75" customHeight="1" x14ac:dyDescent="0.2">
      <c r="A14" s="144" t="s">
        <v>13</v>
      </c>
      <c r="B14" s="316">
        <f>SUM(B15:B46)</f>
        <v>303464</v>
      </c>
      <c r="C14" s="316">
        <f>SUM(C15:C46)</f>
        <v>231211</v>
      </c>
      <c r="D14" s="317">
        <f t="shared" ref="D14:D46" si="0">C14/B14*100</f>
        <v>76.190586033269184</v>
      </c>
    </row>
    <row r="15" spans="1:4" ht="12" customHeight="1" x14ac:dyDescent="0.2">
      <c r="A15" s="143" t="s">
        <v>14</v>
      </c>
      <c r="B15" s="318">
        <v>4724</v>
      </c>
      <c r="C15" s="319">
        <v>4049</v>
      </c>
      <c r="D15" s="320">
        <f t="shared" si="0"/>
        <v>85.711261642675694</v>
      </c>
    </row>
    <row r="16" spans="1:4" ht="12" customHeight="1" x14ac:dyDescent="0.2">
      <c r="A16" s="143" t="s">
        <v>15</v>
      </c>
      <c r="B16" s="318">
        <v>7923</v>
      </c>
      <c r="C16" s="319">
        <v>7923</v>
      </c>
      <c r="D16" s="320">
        <f t="shared" si="0"/>
        <v>100</v>
      </c>
    </row>
    <row r="17" spans="1:4" ht="12" customHeight="1" x14ac:dyDescent="0.2">
      <c r="A17" s="143" t="s">
        <v>16</v>
      </c>
      <c r="B17" s="318">
        <v>2058</v>
      </c>
      <c r="C17" s="319">
        <v>0</v>
      </c>
      <c r="D17" s="320">
        <f t="shared" si="0"/>
        <v>0</v>
      </c>
    </row>
    <row r="18" spans="1:4" ht="12" customHeight="1" x14ac:dyDescent="0.2">
      <c r="A18" s="143" t="s">
        <v>17</v>
      </c>
      <c r="B18" s="318">
        <v>1930</v>
      </c>
      <c r="C18" s="319">
        <v>1087</v>
      </c>
      <c r="D18" s="320">
        <f t="shared" si="0"/>
        <v>56.32124352331607</v>
      </c>
    </row>
    <row r="19" spans="1:4" ht="12" customHeight="1" x14ac:dyDescent="0.2">
      <c r="A19" s="143" t="s">
        <v>18</v>
      </c>
      <c r="B19" s="318">
        <v>7916</v>
      </c>
      <c r="C19" s="319">
        <v>6686</v>
      </c>
      <c r="D19" s="320">
        <f t="shared" si="0"/>
        <v>84.461849418898439</v>
      </c>
    </row>
    <row r="20" spans="1:4" ht="12" customHeight="1" x14ac:dyDescent="0.2">
      <c r="A20" s="143" t="s">
        <v>19</v>
      </c>
      <c r="B20" s="318">
        <v>9072</v>
      </c>
      <c r="C20" s="319">
        <v>7917</v>
      </c>
      <c r="D20" s="320">
        <f t="shared" si="0"/>
        <v>87.268518518518519</v>
      </c>
    </row>
    <row r="21" spans="1:4" ht="12" customHeight="1" x14ac:dyDescent="0.2">
      <c r="A21" s="143" t="s">
        <v>221</v>
      </c>
      <c r="B21" s="318">
        <v>7891</v>
      </c>
      <c r="C21" s="319">
        <v>7457</v>
      </c>
      <c r="D21" s="320">
        <f t="shared" si="0"/>
        <v>94.50006336332531</v>
      </c>
    </row>
    <row r="22" spans="1:4" ht="12" customHeight="1" x14ac:dyDescent="0.2">
      <c r="A22" s="143" t="s">
        <v>21</v>
      </c>
      <c r="B22" s="318">
        <v>1883</v>
      </c>
      <c r="C22" s="319">
        <v>1883</v>
      </c>
      <c r="D22" s="320">
        <f t="shared" si="0"/>
        <v>100</v>
      </c>
    </row>
    <row r="23" spans="1:4" ht="12" customHeight="1" x14ac:dyDescent="0.2">
      <c r="A23" s="143" t="s">
        <v>22</v>
      </c>
      <c r="B23" s="318">
        <v>42808</v>
      </c>
      <c r="C23" s="319">
        <v>19511</v>
      </c>
      <c r="D23" s="320">
        <f t="shared" si="0"/>
        <v>45.577929358998318</v>
      </c>
    </row>
    <row r="24" spans="1:4" ht="12" customHeight="1" x14ac:dyDescent="0.2">
      <c r="A24" s="143" t="s">
        <v>23</v>
      </c>
      <c r="B24" s="318">
        <v>2413</v>
      </c>
      <c r="C24" s="319">
        <v>1115</v>
      </c>
      <c r="D24" s="320">
        <f t="shared" si="0"/>
        <v>46.20803978450062</v>
      </c>
    </row>
    <row r="25" spans="1:4" ht="12" customHeight="1" x14ac:dyDescent="0.2">
      <c r="A25" s="143" t="s">
        <v>257</v>
      </c>
      <c r="B25" s="318">
        <v>47473</v>
      </c>
      <c r="C25" s="319">
        <v>47473</v>
      </c>
      <c r="D25" s="320">
        <f t="shared" si="0"/>
        <v>100</v>
      </c>
    </row>
    <row r="26" spans="1:4" ht="12" customHeight="1" x14ac:dyDescent="0.2">
      <c r="A26" s="143" t="s">
        <v>24</v>
      </c>
      <c r="B26" s="318">
        <v>18280</v>
      </c>
      <c r="C26" s="321">
        <v>17653</v>
      </c>
      <c r="D26" s="320">
        <f t="shared" si="0"/>
        <v>96.570021881838073</v>
      </c>
    </row>
    <row r="27" spans="1:4" ht="12" customHeight="1" x14ac:dyDescent="0.2">
      <c r="A27" s="143" t="s">
        <v>25</v>
      </c>
      <c r="B27" s="318">
        <v>6996</v>
      </c>
      <c r="C27" s="319">
        <v>6996</v>
      </c>
      <c r="D27" s="320">
        <f t="shared" si="0"/>
        <v>100</v>
      </c>
    </row>
    <row r="28" spans="1:4" ht="12" customHeight="1" x14ac:dyDescent="0.2">
      <c r="A28" s="143" t="s">
        <v>26</v>
      </c>
      <c r="B28" s="318">
        <v>3924</v>
      </c>
      <c r="C28" s="319">
        <v>2731</v>
      </c>
      <c r="D28" s="320">
        <f t="shared" si="0"/>
        <v>69.597349643221207</v>
      </c>
    </row>
    <row r="29" spans="1:4" ht="12" customHeight="1" x14ac:dyDescent="0.2">
      <c r="A29" s="143" t="s">
        <v>27</v>
      </c>
      <c r="B29" s="318">
        <v>14705</v>
      </c>
      <c r="C29" s="321">
        <v>14705</v>
      </c>
      <c r="D29" s="320">
        <f t="shared" si="0"/>
        <v>100</v>
      </c>
    </row>
    <row r="30" spans="1:4" ht="12" customHeight="1" x14ac:dyDescent="0.2">
      <c r="A30" s="143" t="s">
        <v>222</v>
      </c>
      <c r="B30" s="318">
        <v>11807</v>
      </c>
      <c r="C30" s="319">
        <v>11807</v>
      </c>
      <c r="D30" s="320">
        <f t="shared" si="0"/>
        <v>100</v>
      </c>
    </row>
    <row r="31" spans="1:4" ht="12" customHeight="1" x14ac:dyDescent="0.2">
      <c r="A31" s="143" t="s">
        <v>30</v>
      </c>
      <c r="B31" s="318">
        <v>4693</v>
      </c>
      <c r="C31" s="319">
        <v>4693</v>
      </c>
      <c r="D31" s="320">
        <f t="shared" si="0"/>
        <v>100</v>
      </c>
    </row>
    <row r="32" spans="1:4" ht="12" customHeight="1" x14ac:dyDescent="0.2">
      <c r="A32" s="143" t="s">
        <v>31</v>
      </c>
      <c r="B32" s="318">
        <v>3037</v>
      </c>
      <c r="C32" s="319">
        <v>2359</v>
      </c>
      <c r="D32" s="320">
        <f t="shared" si="0"/>
        <v>77.675337504115902</v>
      </c>
    </row>
    <row r="33" spans="1:4" ht="12" customHeight="1" x14ac:dyDescent="0.2">
      <c r="A33" s="143" t="s">
        <v>32</v>
      </c>
      <c r="B33" s="318">
        <v>17191</v>
      </c>
      <c r="C33" s="319">
        <v>3520</v>
      </c>
      <c r="D33" s="320">
        <f t="shared" si="0"/>
        <v>20.475830376359724</v>
      </c>
    </row>
    <row r="34" spans="1:4" ht="12" customHeight="1" x14ac:dyDescent="0.2">
      <c r="A34" s="143" t="s">
        <v>33</v>
      </c>
      <c r="B34" s="318">
        <v>6603</v>
      </c>
      <c r="C34" s="319">
        <v>1298</v>
      </c>
      <c r="D34" s="320">
        <f t="shared" si="0"/>
        <v>19.657731334242012</v>
      </c>
    </row>
    <row r="35" spans="1:4" ht="12" customHeight="1" x14ac:dyDescent="0.2">
      <c r="A35" s="143" t="s">
        <v>34</v>
      </c>
      <c r="B35" s="318">
        <v>7277</v>
      </c>
      <c r="C35" s="321">
        <v>7277</v>
      </c>
      <c r="D35" s="320">
        <f t="shared" si="0"/>
        <v>100</v>
      </c>
    </row>
    <row r="36" spans="1:4" ht="12" customHeight="1" x14ac:dyDescent="0.2">
      <c r="A36" s="143" t="s">
        <v>223</v>
      </c>
      <c r="B36" s="318">
        <v>3224</v>
      </c>
      <c r="C36" s="319">
        <v>988</v>
      </c>
      <c r="D36" s="320">
        <f t="shared" si="0"/>
        <v>30.64516129032258</v>
      </c>
    </row>
    <row r="37" spans="1:4" ht="12" customHeight="1" x14ac:dyDescent="0.2">
      <c r="A37" s="143" t="s">
        <v>36</v>
      </c>
      <c r="B37" s="318">
        <v>8835</v>
      </c>
      <c r="C37" s="319">
        <v>8835</v>
      </c>
      <c r="D37" s="320">
        <f t="shared" si="0"/>
        <v>100</v>
      </c>
    </row>
    <row r="38" spans="1:4" ht="12" customHeight="1" x14ac:dyDescent="0.2">
      <c r="A38" s="143" t="s">
        <v>37</v>
      </c>
      <c r="B38" s="318">
        <v>5373</v>
      </c>
      <c r="C38" s="319">
        <v>5373</v>
      </c>
      <c r="D38" s="320">
        <f t="shared" si="0"/>
        <v>100</v>
      </c>
    </row>
    <row r="39" spans="1:4" ht="12" customHeight="1" x14ac:dyDescent="0.2">
      <c r="A39" s="143" t="s">
        <v>38</v>
      </c>
      <c r="B39" s="318">
        <v>9306</v>
      </c>
      <c r="C39" s="319">
        <v>8250</v>
      </c>
      <c r="D39" s="320">
        <f t="shared" si="0"/>
        <v>88.652482269503537</v>
      </c>
    </row>
    <row r="40" spans="1:4" ht="12" customHeight="1" x14ac:dyDescent="0.2">
      <c r="A40" s="143" t="s">
        <v>39</v>
      </c>
      <c r="B40" s="318">
        <v>12900</v>
      </c>
      <c r="C40" s="319">
        <v>1367</v>
      </c>
      <c r="D40" s="320">
        <f t="shared" si="0"/>
        <v>10.596899224806201</v>
      </c>
    </row>
    <row r="41" spans="1:4" ht="12" customHeight="1" x14ac:dyDescent="0.2">
      <c r="A41" s="143" t="s">
        <v>40</v>
      </c>
      <c r="B41" s="318">
        <v>5452</v>
      </c>
      <c r="C41" s="319">
        <v>5452</v>
      </c>
      <c r="D41" s="320">
        <f t="shared" si="0"/>
        <v>100</v>
      </c>
    </row>
    <row r="42" spans="1:4" ht="12" customHeight="1" x14ac:dyDescent="0.2">
      <c r="A42" s="143" t="s">
        <v>41</v>
      </c>
      <c r="B42" s="318">
        <v>9144</v>
      </c>
      <c r="C42" s="319">
        <v>7478</v>
      </c>
      <c r="D42" s="320">
        <f t="shared" si="0"/>
        <v>81.780402449693796</v>
      </c>
    </row>
    <row r="43" spans="1:4" ht="12" customHeight="1" x14ac:dyDescent="0.2">
      <c r="A43" s="143" t="s">
        <v>42</v>
      </c>
      <c r="B43" s="318">
        <v>3098</v>
      </c>
      <c r="C43" s="319">
        <v>3098</v>
      </c>
      <c r="D43" s="320">
        <f t="shared" si="0"/>
        <v>100</v>
      </c>
    </row>
    <row r="44" spans="1:4" ht="12" customHeight="1" x14ac:dyDescent="0.2">
      <c r="A44" s="143" t="s">
        <v>224</v>
      </c>
      <c r="B44" s="318">
        <v>9096</v>
      </c>
      <c r="C44" s="321">
        <v>9035</v>
      </c>
      <c r="D44" s="320">
        <f t="shared" si="0"/>
        <v>99.329375549692173</v>
      </c>
    </row>
    <row r="45" spans="1:4" ht="12" customHeight="1" x14ac:dyDescent="0.2">
      <c r="A45" s="143" t="s">
        <v>44</v>
      </c>
      <c r="B45" s="318">
        <v>4673</v>
      </c>
      <c r="C45" s="319">
        <v>1667</v>
      </c>
      <c r="D45" s="320">
        <f t="shared" si="0"/>
        <v>35.673015193665741</v>
      </c>
    </row>
    <row r="46" spans="1:4" ht="12" customHeight="1" x14ac:dyDescent="0.2">
      <c r="A46" s="143" t="s">
        <v>45</v>
      </c>
      <c r="B46" s="318">
        <v>1759</v>
      </c>
      <c r="C46" s="319">
        <v>1528</v>
      </c>
      <c r="D46" s="320">
        <f t="shared" si="0"/>
        <v>86.867538374076176</v>
      </c>
    </row>
    <row r="47" spans="1:4" x14ac:dyDescent="0.2">
      <c r="A47" s="142" t="s">
        <v>46</v>
      </c>
      <c r="B47" s="141"/>
      <c r="C47" s="141"/>
      <c r="D47" s="11"/>
    </row>
    <row r="48" spans="1:4" x14ac:dyDescent="0.2">
      <c r="A48" s="496"/>
      <c r="B48" s="497"/>
      <c r="C48" s="497"/>
      <c r="D48" s="498"/>
    </row>
    <row r="49" spans="1:4" x14ac:dyDescent="0.2">
      <c r="A49" s="499"/>
      <c r="B49" s="500"/>
      <c r="C49" s="500"/>
      <c r="D49" s="501"/>
    </row>
    <row r="50" spans="1:4" x14ac:dyDescent="0.2">
      <c r="A50" s="499"/>
      <c r="B50" s="500"/>
      <c r="C50" s="500"/>
      <c r="D50" s="501"/>
    </row>
    <row r="51" spans="1:4" x14ac:dyDescent="0.2">
      <c r="A51" s="499"/>
      <c r="B51" s="500"/>
      <c r="C51" s="500"/>
      <c r="D51" s="501"/>
    </row>
    <row r="52" spans="1:4" x14ac:dyDescent="0.2">
      <c r="A52" s="499"/>
      <c r="B52" s="500"/>
      <c r="C52" s="500"/>
      <c r="D52" s="501"/>
    </row>
    <row r="53" spans="1:4" x14ac:dyDescent="0.2">
      <c r="A53" s="499"/>
      <c r="B53" s="500"/>
      <c r="C53" s="500"/>
      <c r="D53" s="501"/>
    </row>
    <row r="54" spans="1:4" x14ac:dyDescent="0.2">
      <c r="A54" s="502"/>
      <c r="B54" s="503"/>
      <c r="C54" s="503"/>
      <c r="D54" s="504"/>
    </row>
  </sheetData>
  <sheetProtection selectLockedCells="1"/>
  <sortState ref="A15:D46">
    <sortCondition ref="A15:A46"/>
  </sortState>
  <mergeCells count="6">
    <mergeCell ref="A48:D54"/>
    <mergeCell ref="A4:D4"/>
    <mergeCell ref="A6:D6"/>
    <mergeCell ref="A10:A11"/>
    <mergeCell ref="B10:B11"/>
    <mergeCell ref="C10:C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zoomScale="70" zoomScaleNormal="70" zoomScaleSheetLayoutView="90" workbookViewId="0">
      <selection activeCell="I25" sqref="I25"/>
    </sheetView>
  </sheetViews>
  <sheetFormatPr baseColWidth="10" defaultRowHeight="15" x14ac:dyDescent="0.25"/>
  <cols>
    <col min="1" max="1" width="21.85546875" customWidth="1"/>
    <col min="2" max="5" width="8" customWidth="1"/>
    <col min="6" max="6" width="10.7109375" style="191" customWidth="1"/>
    <col min="7" max="7" width="13.28515625" style="191" customWidth="1"/>
    <col min="8" max="8" width="12.5703125" style="191" customWidth="1"/>
    <col min="255" max="255" width="9.140625" customWidth="1"/>
    <col min="256" max="256" width="12.7109375" customWidth="1"/>
    <col min="257" max="261" width="7" customWidth="1"/>
    <col min="262" max="264" width="14.42578125" customWidth="1"/>
    <col min="511" max="511" width="9.140625" customWidth="1"/>
    <col min="512" max="512" width="12.7109375" customWidth="1"/>
    <col min="513" max="517" width="7" customWidth="1"/>
    <col min="518" max="520" width="14.42578125" customWidth="1"/>
    <col min="767" max="767" width="9.140625" customWidth="1"/>
    <col min="768" max="768" width="12.7109375" customWidth="1"/>
    <col min="769" max="773" width="7" customWidth="1"/>
    <col min="774" max="776" width="14.42578125" customWidth="1"/>
    <col min="1023" max="1023" width="9.140625" customWidth="1"/>
    <col min="1024" max="1024" width="12.7109375" customWidth="1"/>
    <col min="1025" max="1029" width="7" customWidth="1"/>
    <col min="1030" max="1032" width="14.42578125" customWidth="1"/>
    <col min="1279" max="1279" width="9.140625" customWidth="1"/>
    <col min="1280" max="1280" width="12.7109375" customWidth="1"/>
    <col min="1281" max="1285" width="7" customWidth="1"/>
    <col min="1286" max="1288" width="14.42578125" customWidth="1"/>
    <col min="1535" max="1535" width="9.140625" customWidth="1"/>
    <col min="1536" max="1536" width="12.7109375" customWidth="1"/>
    <col min="1537" max="1541" width="7" customWidth="1"/>
    <col min="1542" max="1544" width="14.42578125" customWidth="1"/>
    <col min="1791" max="1791" width="9.140625" customWidth="1"/>
    <col min="1792" max="1792" width="12.7109375" customWidth="1"/>
    <col min="1793" max="1797" width="7" customWidth="1"/>
    <col min="1798" max="1800" width="14.42578125" customWidth="1"/>
    <col min="2047" max="2047" width="9.140625" customWidth="1"/>
    <col min="2048" max="2048" width="12.7109375" customWidth="1"/>
    <col min="2049" max="2053" width="7" customWidth="1"/>
    <col min="2054" max="2056" width="14.42578125" customWidth="1"/>
    <col min="2303" max="2303" width="9.140625" customWidth="1"/>
    <col min="2304" max="2304" width="12.7109375" customWidth="1"/>
    <col min="2305" max="2309" width="7" customWidth="1"/>
    <col min="2310" max="2312" width="14.42578125" customWidth="1"/>
    <col min="2559" max="2559" width="9.140625" customWidth="1"/>
    <col min="2560" max="2560" width="12.7109375" customWidth="1"/>
    <col min="2561" max="2565" width="7" customWidth="1"/>
    <col min="2566" max="2568" width="14.42578125" customWidth="1"/>
    <col min="2815" max="2815" width="9.140625" customWidth="1"/>
    <col min="2816" max="2816" width="12.7109375" customWidth="1"/>
    <col min="2817" max="2821" width="7" customWidth="1"/>
    <col min="2822" max="2824" width="14.42578125" customWidth="1"/>
    <col min="3071" max="3071" width="9.140625" customWidth="1"/>
    <col min="3072" max="3072" width="12.7109375" customWidth="1"/>
    <col min="3073" max="3077" width="7" customWidth="1"/>
    <col min="3078" max="3080" width="14.42578125" customWidth="1"/>
    <col min="3327" max="3327" width="9.140625" customWidth="1"/>
    <col min="3328" max="3328" width="12.7109375" customWidth="1"/>
    <col min="3329" max="3333" width="7" customWidth="1"/>
    <col min="3334" max="3336" width="14.42578125" customWidth="1"/>
    <col min="3583" max="3583" width="9.140625" customWidth="1"/>
    <col min="3584" max="3584" width="12.7109375" customWidth="1"/>
    <col min="3585" max="3589" width="7" customWidth="1"/>
    <col min="3590" max="3592" width="14.42578125" customWidth="1"/>
    <col min="3839" max="3839" width="9.140625" customWidth="1"/>
    <col min="3840" max="3840" width="12.7109375" customWidth="1"/>
    <col min="3841" max="3845" width="7" customWidth="1"/>
    <col min="3846" max="3848" width="14.42578125" customWidth="1"/>
    <col min="4095" max="4095" width="9.140625" customWidth="1"/>
    <col min="4096" max="4096" width="12.7109375" customWidth="1"/>
    <col min="4097" max="4101" width="7" customWidth="1"/>
    <col min="4102" max="4104" width="14.42578125" customWidth="1"/>
    <col min="4351" max="4351" width="9.140625" customWidth="1"/>
    <col min="4352" max="4352" width="12.7109375" customWidth="1"/>
    <col min="4353" max="4357" width="7" customWidth="1"/>
    <col min="4358" max="4360" width="14.42578125" customWidth="1"/>
    <col min="4607" max="4607" width="9.140625" customWidth="1"/>
    <col min="4608" max="4608" width="12.7109375" customWidth="1"/>
    <col min="4609" max="4613" width="7" customWidth="1"/>
    <col min="4614" max="4616" width="14.42578125" customWidth="1"/>
    <col min="4863" max="4863" width="9.140625" customWidth="1"/>
    <col min="4864" max="4864" width="12.7109375" customWidth="1"/>
    <col min="4865" max="4869" width="7" customWidth="1"/>
    <col min="4870" max="4872" width="14.42578125" customWidth="1"/>
    <col min="5119" max="5119" width="9.140625" customWidth="1"/>
    <col min="5120" max="5120" width="12.7109375" customWidth="1"/>
    <col min="5121" max="5125" width="7" customWidth="1"/>
    <col min="5126" max="5128" width="14.42578125" customWidth="1"/>
    <col min="5375" max="5375" width="9.140625" customWidth="1"/>
    <col min="5376" max="5376" width="12.7109375" customWidth="1"/>
    <col min="5377" max="5381" width="7" customWidth="1"/>
    <col min="5382" max="5384" width="14.42578125" customWidth="1"/>
    <col min="5631" max="5631" width="9.140625" customWidth="1"/>
    <col min="5632" max="5632" width="12.7109375" customWidth="1"/>
    <col min="5633" max="5637" width="7" customWidth="1"/>
    <col min="5638" max="5640" width="14.42578125" customWidth="1"/>
    <col min="5887" max="5887" width="9.140625" customWidth="1"/>
    <col min="5888" max="5888" width="12.7109375" customWidth="1"/>
    <col min="5889" max="5893" width="7" customWidth="1"/>
    <col min="5894" max="5896" width="14.42578125" customWidth="1"/>
    <col min="6143" max="6143" width="9.140625" customWidth="1"/>
    <col min="6144" max="6144" width="12.7109375" customWidth="1"/>
    <col min="6145" max="6149" width="7" customWidth="1"/>
    <col min="6150" max="6152" width="14.42578125" customWidth="1"/>
    <col min="6399" max="6399" width="9.140625" customWidth="1"/>
    <col min="6400" max="6400" width="12.7109375" customWidth="1"/>
    <col min="6401" max="6405" width="7" customWidth="1"/>
    <col min="6406" max="6408" width="14.42578125" customWidth="1"/>
    <col min="6655" max="6655" width="9.140625" customWidth="1"/>
    <col min="6656" max="6656" width="12.7109375" customWidth="1"/>
    <col min="6657" max="6661" width="7" customWidth="1"/>
    <col min="6662" max="6664" width="14.42578125" customWidth="1"/>
    <col min="6911" max="6911" width="9.140625" customWidth="1"/>
    <col min="6912" max="6912" width="12.7109375" customWidth="1"/>
    <col min="6913" max="6917" width="7" customWidth="1"/>
    <col min="6918" max="6920" width="14.42578125" customWidth="1"/>
    <col min="7167" max="7167" width="9.140625" customWidth="1"/>
    <col min="7168" max="7168" width="12.7109375" customWidth="1"/>
    <col min="7169" max="7173" width="7" customWidth="1"/>
    <col min="7174" max="7176" width="14.42578125" customWidth="1"/>
    <col min="7423" max="7423" width="9.140625" customWidth="1"/>
    <col min="7424" max="7424" width="12.7109375" customWidth="1"/>
    <col min="7425" max="7429" width="7" customWidth="1"/>
    <col min="7430" max="7432" width="14.42578125" customWidth="1"/>
    <col min="7679" max="7679" width="9.140625" customWidth="1"/>
    <col min="7680" max="7680" width="12.7109375" customWidth="1"/>
    <col min="7681" max="7685" width="7" customWidth="1"/>
    <col min="7686" max="7688" width="14.42578125" customWidth="1"/>
    <col min="7935" max="7935" width="9.140625" customWidth="1"/>
    <col min="7936" max="7936" width="12.7109375" customWidth="1"/>
    <col min="7937" max="7941" width="7" customWidth="1"/>
    <col min="7942" max="7944" width="14.42578125" customWidth="1"/>
    <col min="8191" max="8191" width="9.140625" customWidth="1"/>
    <col min="8192" max="8192" width="12.7109375" customWidth="1"/>
    <col min="8193" max="8197" width="7" customWidth="1"/>
    <col min="8198" max="8200" width="14.42578125" customWidth="1"/>
    <col min="8447" max="8447" width="9.140625" customWidth="1"/>
    <col min="8448" max="8448" width="12.7109375" customWidth="1"/>
    <col min="8449" max="8453" width="7" customWidth="1"/>
    <col min="8454" max="8456" width="14.42578125" customWidth="1"/>
    <col min="8703" max="8703" width="9.140625" customWidth="1"/>
    <col min="8704" max="8704" width="12.7109375" customWidth="1"/>
    <col min="8705" max="8709" width="7" customWidth="1"/>
    <col min="8710" max="8712" width="14.42578125" customWidth="1"/>
    <col min="8959" max="8959" width="9.140625" customWidth="1"/>
    <col min="8960" max="8960" width="12.7109375" customWidth="1"/>
    <col min="8961" max="8965" width="7" customWidth="1"/>
    <col min="8966" max="8968" width="14.42578125" customWidth="1"/>
    <col min="9215" max="9215" width="9.140625" customWidth="1"/>
    <col min="9216" max="9216" width="12.7109375" customWidth="1"/>
    <col min="9217" max="9221" width="7" customWidth="1"/>
    <col min="9222" max="9224" width="14.42578125" customWidth="1"/>
    <col min="9471" max="9471" width="9.140625" customWidth="1"/>
    <col min="9472" max="9472" width="12.7109375" customWidth="1"/>
    <col min="9473" max="9477" width="7" customWidth="1"/>
    <col min="9478" max="9480" width="14.42578125" customWidth="1"/>
    <col min="9727" max="9727" width="9.140625" customWidth="1"/>
    <col min="9728" max="9728" width="12.7109375" customWidth="1"/>
    <col min="9729" max="9733" width="7" customWidth="1"/>
    <col min="9734" max="9736" width="14.42578125" customWidth="1"/>
    <col min="9983" max="9983" width="9.140625" customWidth="1"/>
    <col min="9984" max="9984" width="12.7109375" customWidth="1"/>
    <col min="9985" max="9989" width="7" customWidth="1"/>
    <col min="9990" max="9992" width="14.42578125" customWidth="1"/>
    <col min="10239" max="10239" width="9.140625" customWidth="1"/>
    <col min="10240" max="10240" width="12.7109375" customWidth="1"/>
    <col min="10241" max="10245" width="7" customWidth="1"/>
    <col min="10246" max="10248" width="14.42578125" customWidth="1"/>
    <col min="10495" max="10495" width="9.140625" customWidth="1"/>
    <col min="10496" max="10496" width="12.7109375" customWidth="1"/>
    <col min="10497" max="10501" width="7" customWidth="1"/>
    <col min="10502" max="10504" width="14.42578125" customWidth="1"/>
    <col min="10751" max="10751" width="9.140625" customWidth="1"/>
    <col min="10752" max="10752" width="12.7109375" customWidth="1"/>
    <col min="10753" max="10757" width="7" customWidth="1"/>
    <col min="10758" max="10760" width="14.42578125" customWidth="1"/>
    <col min="11007" max="11007" width="9.140625" customWidth="1"/>
    <col min="11008" max="11008" width="12.7109375" customWidth="1"/>
    <col min="11009" max="11013" width="7" customWidth="1"/>
    <col min="11014" max="11016" width="14.42578125" customWidth="1"/>
    <col min="11263" max="11263" width="9.140625" customWidth="1"/>
    <col min="11264" max="11264" width="12.7109375" customWidth="1"/>
    <col min="11265" max="11269" width="7" customWidth="1"/>
    <col min="11270" max="11272" width="14.42578125" customWidth="1"/>
    <col min="11519" max="11519" width="9.140625" customWidth="1"/>
    <col min="11520" max="11520" width="12.7109375" customWidth="1"/>
    <col min="11521" max="11525" width="7" customWidth="1"/>
    <col min="11526" max="11528" width="14.42578125" customWidth="1"/>
    <col min="11775" max="11775" width="9.140625" customWidth="1"/>
    <col min="11776" max="11776" width="12.7109375" customWidth="1"/>
    <col min="11777" max="11781" width="7" customWidth="1"/>
    <col min="11782" max="11784" width="14.42578125" customWidth="1"/>
    <col min="12031" max="12031" width="9.140625" customWidth="1"/>
    <col min="12032" max="12032" width="12.7109375" customWidth="1"/>
    <col min="12033" max="12037" width="7" customWidth="1"/>
    <col min="12038" max="12040" width="14.42578125" customWidth="1"/>
    <col min="12287" max="12287" width="9.140625" customWidth="1"/>
    <col min="12288" max="12288" width="12.7109375" customWidth="1"/>
    <col min="12289" max="12293" width="7" customWidth="1"/>
    <col min="12294" max="12296" width="14.42578125" customWidth="1"/>
    <col min="12543" max="12543" width="9.140625" customWidth="1"/>
    <col min="12544" max="12544" width="12.7109375" customWidth="1"/>
    <col min="12545" max="12549" width="7" customWidth="1"/>
    <col min="12550" max="12552" width="14.42578125" customWidth="1"/>
    <col min="12799" max="12799" width="9.140625" customWidth="1"/>
    <col min="12800" max="12800" width="12.7109375" customWidth="1"/>
    <col min="12801" max="12805" width="7" customWidth="1"/>
    <col min="12806" max="12808" width="14.42578125" customWidth="1"/>
    <col min="13055" max="13055" width="9.140625" customWidth="1"/>
    <col min="13056" max="13056" width="12.7109375" customWidth="1"/>
    <col min="13057" max="13061" width="7" customWidth="1"/>
    <col min="13062" max="13064" width="14.42578125" customWidth="1"/>
    <col min="13311" max="13311" width="9.140625" customWidth="1"/>
    <col min="13312" max="13312" width="12.7109375" customWidth="1"/>
    <col min="13313" max="13317" width="7" customWidth="1"/>
    <col min="13318" max="13320" width="14.42578125" customWidth="1"/>
    <col min="13567" max="13567" width="9.140625" customWidth="1"/>
    <col min="13568" max="13568" width="12.7109375" customWidth="1"/>
    <col min="13569" max="13573" width="7" customWidth="1"/>
    <col min="13574" max="13576" width="14.42578125" customWidth="1"/>
    <col min="13823" max="13823" width="9.140625" customWidth="1"/>
    <col min="13824" max="13824" width="12.7109375" customWidth="1"/>
    <col min="13825" max="13829" width="7" customWidth="1"/>
    <col min="13830" max="13832" width="14.42578125" customWidth="1"/>
    <col min="14079" max="14079" width="9.140625" customWidth="1"/>
    <col min="14080" max="14080" width="12.7109375" customWidth="1"/>
    <col min="14081" max="14085" width="7" customWidth="1"/>
    <col min="14086" max="14088" width="14.42578125" customWidth="1"/>
    <col min="14335" max="14335" width="9.140625" customWidth="1"/>
    <col min="14336" max="14336" width="12.7109375" customWidth="1"/>
    <col min="14337" max="14341" width="7" customWidth="1"/>
    <col min="14342" max="14344" width="14.42578125" customWidth="1"/>
    <col min="14591" max="14591" width="9.140625" customWidth="1"/>
    <col min="14592" max="14592" width="12.7109375" customWidth="1"/>
    <col min="14593" max="14597" width="7" customWidth="1"/>
    <col min="14598" max="14600" width="14.42578125" customWidth="1"/>
    <col min="14847" max="14847" width="9.140625" customWidth="1"/>
    <col min="14848" max="14848" width="12.7109375" customWidth="1"/>
    <col min="14849" max="14853" width="7" customWidth="1"/>
    <col min="14854" max="14856" width="14.42578125" customWidth="1"/>
    <col min="15103" max="15103" width="9.140625" customWidth="1"/>
    <col min="15104" max="15104" width="12.7109375" customWidth="1"/>
    <col min="15105" max="15109" width="7" customWidth="1"/>
    <col min="15110" max="15112" width="14.42578125" customWidth="1"/>
    <col min="15359" max="15359" width="9.140625" customWidth="1"/>
    <col min="15360" max="15360" width="12.7109375" customWidth="1"/>
    <col min="15361" max="15365" width="7" customWidth="1"/>
    <col min="15366" max="15368" width="14.42578125" customWidth="1"/>
    <col min="15615" max="15615" width="9.140625" customWidth="1"/>
    <col min="15616" max="15616" width="12.7109375" customWidth="1"/>
    <col min="15617" max="15621" width="7" customWidth="1"/>
    <col min="15622" max="15624" width="14.42578125" customWidth="1"/>
    <col min="15871" max="15871" width="9.140625" customWidth="1"/>
    <col min="15872" max="15872" width="12.7109375" customWidth="1"/>
    <col min="15873" max="15877" width="7" customWidth="1"/>
    <col min="15878" max="15880" width="14.42578125" customWidth="1"/>
    <col min="16127" max="16127" width="9.140625" customWidth="1"/>
    <col min="16128" max="16128" width="12.7109375" customWidth="1"/>
    <col min="16129" max="16133" width="7" customWidth="1"/>
    <col min="16134" max="16136" width="14.4257812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75" customFormat="1" ht="15" customHeight="1" x14ac:dyDescent="0.25">
      <c r="A5" s="351" t="s">
        <v>278</v>
      </c>
      <c r="B5" s="276"/>
      <c r="C5" s="276"/>
      <c r="D5" s="276"/>
      <c r="E5" s="276"/>
      <c r="F5" s="353"/>
      <c r="G5" s="353"/>
      <c r="H5" s="353"/>
    </row>
    <row r="6" spans="1:9" s="275" customFormat="1" ht="15" customHeight="1" x14ac:dyDescent="0.25">
      <c r="A6" s="273"/>
      <c r="B6" s="276"/>
      <c r="C6" s="276"/>
      <c r="D6" s="276"/>
      <c r="E6" s="276"/>
      <c r="F6" s="353"/>
      <c r="G6" s="353"/>
      <c r="H6" s="353"/>
    </row>
    <row r="7" spans="1:9" ht="21.95" customHeight="1" x14ac:dyDescent="0.25">
      <c r="A7" s="451" t="s">
        <v>296</v>
      </c>
      <c r="B7" s="451"/>
      <c r="C7" s="451"/>
      <c r="D7" s="451"/>
      <c r="E7" s="451"/>
      <c r="F7" s="451"/>
      <c r="G7" s="451"/>
      <c r="H7" s="451"/>
    </row>
    <row r="8" spans="1:9" ht="6.75" customHeight="1" x14ac:dyDescent="0.25">
      <c r="A8" s="210"/>
      <c r="B8" s="210"/>
      <c r="C8" s="210"/>
      <c r="D8" s="210"/>
      <c r="E8" s="210"/>
      <c r="F8" s="257"/>
      <c r="G8" s="257"/>
      <c r="H8" s="257"/>
    </row>
    <row r="9" spans="1:9" ht="17.25" customHeight="1" x14ac:dyDescent="0.25">
      <c r="A9" s="210"/>
      <c r="B9" s="546" t="s">
        <v>291</v>
      </c>
      <c r="C9" s="546"/>
      <c r="D9" s="546"/>
      <c r="E9" s="546"/>
      <c r="F9" s="546" t="s">
        <v>295</v>
      </c>
      <c r="G9" s="546"/>
      <c r="H9" s="546"/>
    </row>
    <row r="10" spans="1:9" ht="54.75" customHeight="1" x14ac:dyDescent="0.25">
      <c r="A10" s="382" t="s">
        <v>49</v>
      </c>
      <c r="B10" s="386" t="s">
        <v>166</v>
      </c>
      <c r="C10" s="380" t="s">
        <v>188</v>
      </c>
      <c r="D10" s="380" t="s">
        <v>210</v>
      </c>
      <c r="E10" s="387" t="s">
        <v>13</v>
      </c>
      <c r="F10" s="381" t="s">
        <v>293</v>
      </c>
      <c r="G10" s="381" t="s">
        <v>292</v>
      </c>
      <c r="H10" s="381" t="s">
        <v>294</v>
      </c>
      <c r="I10" s="217"/>
    </row>
    <row r="11" spans="1:9" ht="17.100000000000001" customHeight="1" x14ac:dyDescent="0.25">
      <c r="A11" s="384" t="s">
        <v>14</v>
      </c>
      <c r="B11" s="376"/>
      <c r="C11" s="376"/>
      <c r="D11" s="376"/>
      <c r="E11" s="376"/>
      <c r="F11" s="388">
        <v>4724</v>
      </c>
      <c r="G11" s="377"/>
      <c r="H11" s="389" t="str">
        <f t="shared" ref="H11:H43" si="0">IF(G11=0,"-",G11/F11*100)</f>
        <v>-</v>
      </c>
      <c r="I11" s="375"/>
    </row>
    <row r="12" spans="1:9" ht="17.100000000000001" customHeight="1" x14ac:dyDescent="0.25">
      <c r="A12" s="385" t="s">
        <v>15</v>
      </c>
      <c r="B12" s="378">
        <v>3</v>
      </c>
      <c r="C12" s="378">
        <v>0</v>
      </c>
      <c r="D12" s="378">
        <v>2</v>
      </c>
      <c r="E12" s="378">
        <v>5</v>
      </c>
      <c r="F12" s="388">
        <v>7923</v>
      </c>
      <c r="G12" s="379">
        <v>6325</v>
      </c>
      <c r="H12" s="389">
        <f t="shared" si="0"/>
        <v>79.830872144389758</v>
      </c>
      <c r="I12" s="375"/>
    </row>
    <row r="13" spans="1:9" ht="17.100000000000001" customHeight="1" x14ac:dyDescent="0.25">
      <c r="A13" s="384" t="s">
        <v>16</v>
      </c>
      <c r="B13" s="378"/>
      <c r="C13" s="378"/>
      <c r="D13" s="378"/>
      <c r="E13" s="378"/>
      <c r="F13" s="388">
        <v>2058</v>
      </c>
      <c r="G13" s="379"/>
      <c r="H13" s="389" t="str">
        <f t="shared" si="0"/>
        <v>-</v>
      </c>
      <c r="I13" s="375"/>
    </row>
    <row r="14" spans="1:9" ht="17.100000000000001" customHeight="1" x14ac:dyDescent="0.25">
      <c r="A14" s="385" t="s">
        <v>17</v>
      </c>
      <c r="B14" s="378">
        <v>0</v>
      </c>
      <c r="C14" s="378">
        <v>1</v>
      </c>
      <c r="D14" s="378">
        <v>0</v>
      </c>
      <c r="E14" s="378">
        <v>1</v>
      </c>
      <c r="F14" s="388">
        <v>1930</v>
      </c>
      <c r="G14" s="379">
        <v>535</v>
      </c>
      <c r="H14" s="389">
        <f t="shared" si="0"/>
        <v>27.720207253886009</v>
      </c>
      <c r="I14" s="375"/>
    </row>
    <row r="15" spans="1:9" ht="17.100000000000001" customHeight="1" x14ac:dyDescent="0.25">
      <c r="A15" s="384" t="s">
        <v>18</v>
      </c>
      <c r="B15" s="378"/>
      <c r="C15" s="378"/>
      <c r="D15" s="378"/>
      <c r="E15" s="378"/>
      <c r="F15" s="388">
        <v>7916</v>
      </c>
      <c r="G15" s="379"/>
      <c r="H15" s="389" t="str">
        <f t="shared" si="0"/>
        <v>-</v>
      </c>
      <c r="I15" s="375"/>
    </row>
    <row r="16" spans="1:9" ht="17.100000000000001" customHeight="1" x14ac:dyDescent="0.25">
      <c r="A16" s="385" t="s">
        <v>19</v>
      </c>
      <c r="B16" s="378">
        <v>0</v>
      </c>
      <c r="C16" s="378">
        <v>0</v>
      </c>
      <c r="D16" s="378">
        <v>3</v>
      </c>
      <c r="E16" s="378">
        <v>3</v>
      </c>
      <c r="F16" s="388">
        <v>9072</v>
      </c>
      <c r="G16" s="379">
        <v>3186</v>
      </c>
      <c r="H16" s="389">
        <f t="shared" si="0"/>
        <v>35.119047619047613</v>
      </c>
      <c r="I16" s="375"/>
    </row>
    <row r="17" spans="1:9" ht="17.100000000000001" customHeight="1" x14ac:dyDescent="0.25">
      <c r="A17" s="385" t="s">
        <v>20</v>
      </c>
      <c r="B17" s="378">
        <v>3</v>
      </c>
      <c r="C17" s="378">
        <v>1</v>
      </c>
      <c r="D17" s="378">
        <v>1</v>
      </c>
      <c r="E17" s="378">
        <v>5</v>
      </c>
      <c r="F17" s="388">
        <v>7891</v>
      </c>
      <c r="G17" s="379">
        <v>5662</v>
      </c>
      <c r="H17" s="389">
        <f t="shared" si="0"/>
        <v>71.752629578000253</v>
      </c>
      <c r="I17" s="375"/>
    </row>
    <row r="18" spans="1:9" ht="17.100000000000001" customHeight="1" x14ac:dyDescent="0.25">
      <c r="A18" s="385" t="s">
        <v>21</v>
      </c>
      <c r="B18" s="378">
        <v>0</v>
      </c>
      <c r="C18" s="378">
        <v>2</v>
      </c>
      <c r="D18" s="378">
        <v>1</v>
      </c>
      <c r="E18" s="378">
        <v>3</v>
      </c>
      <c r="F18" s="388">
        <v>1883</v>
      </c>
      <c r="G18" s="379">
        <v>1883</v>
      </c>
      <c r="H18" s="389">
        <f t="shared" si="0"/>
        <v>100</v>
      </c>
      <c r="I18" s="375"/>
    </row>
    <row r="19" spans="1:9" ht="17.100000000000001" customHeight="1" x14ac:dyDescent="0.25">
      <c r="A19" s="385" t="s">
        <v>22</v>
      </c>
      <c r="B19" s="378">
        <v>3</v>
      </c>
      <c r="C19" s="378">
        <v>5</v>
      </c>
      <c r="D19" s="378">
        <v>1</v>
      </c>
      <c r="E19" s="378">
        <v>9</v>
      </c>
      <c r="F19" s="388">
        <v>42808</v>
      </c>
      <c r="G19" s="379">
        <v>13970</v>
      </c>
      <c r="H19" s="389">
        <f t="shared" si="0"/>
        <v>32.634087086525881</v>
      </c>
      <c r="I19" s="375"/>
    </row>
    <row r="20" spans="1:9" ht="17.100000000000001" customHeight="1" x14ac:dyDescent="0.25">
      <c r="A20" s="385" t="s">
        <v>23</v>
      </c>
      <c r="B20" s="378">
        <v>1</v>
      </c>
      <c r="C20" s="378">
        <v>0</v>
      </c>
      <c r="D20" s="378">
        <v>0</v>
      </c>
      <c r="E20" s="378">
        <v>1</v>
      </c>
      <c r="F20" s="388">
        <v>2413</v>
      </c>
      <c r="G20" s="379">
        <v>832</v>
      </c>
      <c r="H20" s="389">
        <f t="shared" si="0"/>
        <v>34.479900538748446</v>
      </c>
      <c r="I20" s="375"/>
    </row>
    <row r="21" spans="1:9" ht="17.100000000000001" customHeight="1" x14ac:dyDescent="0.25">
      <c r="A21" s="385" t="s">
        <v>24</v>
      </c>
      <c r="B21" s="378">
        <v>6</v>
      </c>
      <c r="C21" s="378">
        <v>3</v>
      </c>
      <c r="D21" s="378">
        <v>1</v>
      </c>
      <c r="E21" s="378">
        <v>10</v>
      </c>
      <c r="F21" s="388">
        <v>18280</v>
      </c>
      <c r="G21" s="379">
        <v>13236</v>
      </c>
      <c r="H21" s="389">
        <f t="shared" si="0"/>
        <v>72.40700218818381</v>
      </c>
      <c r="I21" s="375"/>
    </row>
    <row r="22" spans="1:9" ht="17.100000000000001" customHeight="1" x14ac:dyDescent="0.25">
      <c r="A22" s="384" t="s">
        <v>25</v>
      </c>
      <c r="B22" s="284"/>
      <c r="C22" s="284"/>
      <c r="D22" s="284"/>
      <c r="E22" s="284"/>
      <c r="F22" s="388">
        <v>6996</v>
      </c>
      <c r="G22" s="390"/>
      <c r="H22" s="389" t="str">
        <f t="shared" si="0"/>
        <v>-</v>
      </c>
      <c r="I22" s="375"/>
    </row>
    <row r="23" spans="1:9" ht="17.100000000000001" customHeight="1" x14ac:dyDescent="0.25">
      <c r="A23" s="384" t="s">
        <v>26</v>
      </c>
      <c r="B23" s="284"/>
      <c r="C23" s="284"/>
      <c r="D23" s="284"/>
      <c r="E23" s="284"/>
      <c r="F23" s="388">
        <v>3924</v>
      </c>
      <c r="G23" s="390"/>
      <c r="H23" s="389" t="str">
        <f t="shared" si="0"/>
        <v>-</v>
      </c>
      <c r="I23" s="375"/>
    </row>
    <row r="24" spans="1:9" ht="17.100000000000001" customHeight="1" x14ac:dyDescent="0.25">
      <c r="A24" s="385" t="s">
        <v>27</v>
      </c>
      <c r="B24" s="378">
        <v>7</v>
      </c>
      <c r="C24" s="378">
        <v>2</v>
      </c>
      <c r="D24" s="378">
        <v>3</v>
      </c>
      <c r="E24" s="378">
        <v>12</v>
      </c>
      <c r="F24" s="388">
        <v>14705</v>
      </c>
      <c r="G24" s="379">
        <v>11799</v>
      </c>
      <c r="H24" s="389">
        <f t="shared" si="0"/>
        <v>80.238014280856845</v>
      </c>
      <c r="I24" s="375"/>
    </row>
    <row r="25" spans="1:9" ht="17.100000000000001" customHeight="1" x14ac:dyDescent="0.25">
      <c r="A25" s="385" t="s">
        <v>28</v>
      </c>
      <c r="B25" s="378">
        <v>0</v>
      </c>
      <c r="C25" s="378">
        <v>7</v>
      </c>
      <c r="D25" s="378">
        <v>23</v>
      </c>
      <c r="E25" s="378">
        <v>30</v>
      </c>
      <c r="F25" s="388">
        <v>47473</v>
      </c>
      <c r="G25" s="379">
        <v>33647</v>
      </c>
      <c r="H25" s="389">
        <f t="shared" si="0"/>
        <v>70.876076927937987</v>
      </c>
      <c r="I25" s="375"/>
    </row>
    <row r="26" spans="1:9" ht="17.100000000000001" customHeight="1" x14ac:dyDescent="0.25">
      <c r="A26" s="384" t="s">
        <v>29</v>
      </c>
      <c r="B26" s="284"/>
      <c r="C26" s="284"/>
      <c r="D26" s="284"/>
      <c r="E26" s="284"/>
      <c r="F26" s="388">
        <v>11807</v>
      </c>
      <c r="G26" s="390"/>
      <c r="H26" s="389" t="str">
        <f t="shared" si="0"/>
        <v>-</v>
      </c>
      <c r="I26" s="375"/>
    </row>
    <row r="27" spans="1:9" ht="17.100000000000001" customHeight="1" x14ac:dyDescent="0.25">
      <c r="A27" s="385" t="s">
        <v>30</v>
      </c>
      <c r="B27" s="378">
        <v>0</v>
      </c>
      <c r="C27" s="378">
        <v>2</v>
      </c>
      <c r="D27" s="378">
        <v>1</v>
      </c>
      <c r="E27" s="378">
        <v>3</v>
      </c>
      <c r="F27" s="388">
        <v>4693</v>
      </c>
      <c r="G27" s="379">
        <v>3488</v>
      </c>
      <c r="H27" s="389">
        <f t="shared" si="0"/>
        <v>74.32346047304496</v>
      </c>
      <c r="I27" s="375"/>
    </row>
    <row r="28" spans="1:9" ht="17.100000000000001" customHeight="1" x14ac:dyDescent="0.25">
      <c r="A28" s="384" t="s">
        <v>31</v>
      </c>
      <c r="B28" s="284"/>
      <c r="C28" s="284"/>
      <c r="D28" s="284"/>
      <c r="E28" s="284"/>
      <c r="F28" s="388">
        <v>3037</v>
      </c>
      <c r="G28" s="390"/>
      <c r="H28" s="389" t="str">
        <f t="shared" si="0"/>
        <v>-</v>
      </c>
      <c r="I28" s="375"/>
    </row>
    <row r="29" spans="1:9" ht="17.100000000000001" customHeight="1" x14ac:dyDescent="0.25">
      <c r="A29" s="385" t="s">
        <v>32</v>
      </c>
      <c r="B29" s="378">
        <v>0</v>
      </c>
      <c r="C29" s="378">
        <v>2</v>
      </c>
      <c r="D29" s="378">
        <v>0</v>
      </c>
      <c r="E29" s="378">
        <v>2</v>
      </c>
      <c r="F29" s="388">
        <v>17191</v>
      </c>
      <c r="G29" s="379">
        <v>2682</v>
      </c>
      <c r="H29" s="389">
        <f t="shared" si="0"/>
        <v>15.601186667442265</v>
      </c>
      <c r="I29" s="375"/>
    </row>
    <row r="30" spans="1:9" ht="17.100000000000001" customHeight="1" x14ac:dyDescent="0.25">
      <c r="A30" s="384" t="s">
        <v>33</v>
      </c>
      <c r="B30" s="284"/>
      <c r="C30" s="284"/>
      <c r="D30" s="284"/>
      <c r="E30" s="284"/>
      <c r="F30" s="388">
        <v>6603</v>
      </c>
      <c r="G30" s="390"/>
      <c r="H30" s="389" t="str">
        <f t="shared" si="0"/>
        <v>-</v>
      </c>
      <c r="I30" s="375"/>
    </row>
    <row r="31" spans="1:9" ht="17.100000000000001" customHeight="1" x14ac:dyDescent="0.25">
      <c r="A31" s="385" t="s">
        <v>34</v>
      </c>
      <c r="B31" s="378">
        <v>2</v>
      </c>
      <c r="C31" s="378">
        <v>2</v>
      </c>
      <c r="D31" s="378">
        <v>3</v>
      </c>
      <c r="E31" s="378">
        <v>7</v>
      </c>
      <c r="F31" s="388">
        <v>7277</v>
      </c>
      <c r="G31" s="379">
        <v>4598</v>
      </c>
      <c r="H31" s="389">
        <f t="shared" si="0"/>
        <v>63.185378590078336</v>
      </c>
      <c r="I31" s="375"/>
    </row>
    <row r="32" spans="1:9" ht="17.100000000000001" customHeight="1" x14ac:dyDescent="0.25">
      <c r="A32" s="385" t="s">
        <v>35</v>
      </c>
      <c r="B32" s="378">
        <v>0</v>
      </c>
      <c r="C32" s="378">
        <v>0</v>
      </c>
      <c r="D32" s="378">
        <v>1</v>
      </c>
      <c r="E32" s="378">
        <v>1</v>
      </c>
      <c r="F32" s="388">
        <v>3224</v>
      </c>
      <c r="G32" s="379">
        <v>988</v>
      </c>
      <c r="H32" s="389">
        <f t="shared" si="0"/>
        <v>30.64516129032258</v>
      </c>
      <c r="I32" s="375"/>
    </row>
    <row r="33" spans="1:9" ht="17.100000000000001" customHeight="1" x14ac:dyDescent="0.25">
      <c r="A33" s="385" t="s">
        <v>36</v>
      </c>
      <c r="B33" s="378">
        <v>0</v>
      </c>
      <c r="C33" s="378">
        <v>0</v>
      </c>
      <c r="D33" s="378">
        <v>3</v>
      </c>
      <c r="E33" s="378">
        <v>3</v>
      </c>
      <c r="F33" s="388">
        <v>8835</v>
      </c>
      <c r="G33" s="379">
        <v>5056</v>
      </c>
      <c r="H33" s="389">
        <f t="shared" si="0"/>
        <v>57.226938313525757</v>
      </c>
      <c r="I33" s="375"/>
    </row>
    <row r="34" spans="1:9" ht="17.100000000000001" customHeight="1" x14ac:dyDescent="0.25">
      <c r="A34" s="385" t="s">
        <v>37</v>
      </c>
      <c r="B34" s="378">
        <v>3</v>
      </c>
      <c r="C34" s="378">
        <v>0</v>
      </c>
      <c r="D34" s="378">
        <v>1</v>
      </c>
      <c r="E34" s="378">
        <v>4</v>
      </c>
      <c r="F34" s="388">
        <v>5373</v>
      </c>
      <c r="G34" s="379">
        <v>4411</v>
      </c>
      <c r="H34" s="389">
        <f t="shared" si="0"/>
        <v>82.095663502698685</v>
      </c>
      <c r="I34" s="375"/>
    </row>
    <row r="35" spans="1:9" ht="17.100000000000001" customHeight="1" x14ac:dyDescent="0.25">
      <c r="A35" s="385" t="s">
        <v>38</v>
      </c>
      <c r="B35" s="378">
        <v>3</v>
      </c>
      <c r="C35" s="378">
        <v>0</v>
      </c>
      <c r="D35" s="378">
        <v>1</v>
      </c>
      <c r="E35" s="378">
        <v>4</v>
      </c>
      <c r="F35" s="388">
        <v>9306</v>
      </c>
      <c r="G35" s="379">
        <v>1682</v>
      </c>
      <c r="H35" s="389">
        <f t="shared" si="0"/>
        <v>18.074360627552117</v>
      </c>
      <c r="I35" s="375"/>
    </row>
    <row r="36" spans="1:9" ht="17.100000000000001" customHeight="1" x14ac:dyDescent="0.25">
      <c r="A36" s="384" t="s">
        <v>39</v>
      </c>
      <c r="B36" s="284"/>
      <c r="C36" s="284"/>
      <c r="D36" s="284"/>
      <c r="E36" s="284"/>
      <c r="F36" s="388">
        <v>12900</v>
      </c>
      <c r="G36" s="390"/>
      <c r="H36" s="389" t="str">
        <f t="shared" si="0"/>
        <v>-</v>
      </c>
      <c r="I36" s="375"/>
    </row>
    <row r="37" spans="1:9" ht="17.100000000000001" customHeight="1" x14ac:dyDescent="0.25">
      <c r="A37" s="385" t="s">
        <v>40</v>
      </c>
      <c r="B37" s="378">
        <v>1</v>
      </c>
      <c r="C37" s="378">
        <v>0</v>
      </c>
      <c r="D37" s="378">
        <v>0</v>
      </c>
      <c r="E37" s="378">
        <v>1</v>
      </c>
      <c r="F37" s="388">
        <v>5452</v>
      </c>
      <c r="G37" s="379">
        <v>652</v>
      </c>
      <c r="H37" s="389">
        <f t="shared" si="0"/>
        <v>11.958914159941306</v>
      </c>
      <c r="I37" s="375"/>
    </row>
    <row r="38" spans="1:9" ht="17.100000000000001" customHeight="1" x14ac:dyDescent="0.25">
      <c r="A38" s="385" t="s">
        <v>41</v>
      </c>
      <c r="B38" s="378">
        <v>0</v>
      </c>
      <c r="C38" s="378">
        <v>3</v>
      </c>
      <c r="D38" s="378">
        <v>3</v>
      </c>
      <c r="E38" s="378">
        <v>6</v>
      </c>
      <c r="F38" s="388">
        <v>9144</v>
      </c>
      <c r="G38" s="379">
        <v>5631</v>
      </c>
      <c r="H38" s="389">
        <f t="shared" si="0"/>
        <v>61.581364829396321</v>
      </c>
      <c r="I38" s="375"/>
    </row>
    <row r="39" spans="1:9" ht="17.100000000000001" customHeight="1" x14ac:dyDescent="0.25">
      <c r="A39" s="385" t="s">
        <v>42</v>
      </c>
      <c r="B39" s="378">
        <v>3</v>
      </c>
      <c r="C39" s="378">
        <v>0</v>
      </c>
      <c r="D39" s="378">
        <v>0</v>
      </c>
      <c r="E39" s="378">
        <v>3</v>
      </c>
      <c r="F39" s="388">
        <v>3098</v>
      </c>
      <c r="G39" s="379">
        <v>3098</v>
      </c>
      <c r="H39" s="389">
        <f t="shared" si="0"/>
        <v>100</v>
      </c>
      <c r="I39" s="375"/>
    </row>
    <row r="40" spans="1:9" ht="17.100000000000001" customHeight="1" x14ac:dyDescent="0.25">
      <c r="A40" s="385" t="s">
        <v>43</v>
      </c>
      <c r="B40" s="378">
        <v>3</v>
      </c>
      <c r="C40" s="378">
        <v>1</v>
      </c>
      <c r="D40" s="378">
        <v>3</v>
      </c>
      <c r="E40" s="378">
        <v>7</v>
      </c>
      <c r="F40" s="388">
        <v>9096</v>
      </c>
      <c r="G40" s="379">
        <v>5164</v>
      </c>
      <c r="H40" s="389">
        <f t="shared" si="0"/>
        <v>56.77220756376429</v>
      </c>
      <c r="I40" s="375"/>
    </row>
    <row r="41" spans="1:9" ht="17.100000000000001" customHeight="1" x14ac:dyDescent="0.25">
      <c r="A41" s="385" t="s">
        <v>44</v>
      </c>
      <c r="B41" s="378">
        <v>0</v>
      </c>
      <c r="C41" s="378">
        <v>0</v>
      </c>
      <c r="D41" s="378">
        <v>1</v>
      </c>
      <c r="E41" s="378">
        <v>1</v>
      </c>
      <c r="F41" s="388">
        <v>4673</v>
      </c>
      <c r="G41" s="379">
        <v>897</v>
      </c>
      <c r="H41" s="389">
        <f t="shared" si="0"/>
        <v>19.195377701690564</v>
      </c>
      <c r="I41" s="375"/>
    </row>
    <row r="42" spans="1:9" ht="17.100000000000001" customHeight="1" x14ac:dyDescent="0.25">
      <c r="A42" s="385" t="s">
        <v>45</v>
      </c>
      <c r="B42" s="378">
        <v>0</v>
      </c>
      <c r="C42" s="378">
        <v>0</v>
      </c>
      <c r="D42" s="378">
        <v>2</v>
      </c>
      <c r="E42" s="378">
        <v>2</v>
      </c>
      <c r="F42" s="388">
        <v>1759</v>
      </c>
      <c r="G42" s="379">
        <v>1528</v>
      </c>
      <c r="H42" s="389">
        <f t="shared" si="0"/>
        <v>86.867538374076176</v>
      </c>
      <c r="I42" s="375"/>
    </row>
    <row r="43" spans="1:9" s="191" customFormat="1" ht="21" customHeight="1" x14ac:dyDescent="0.25">
      <c r="A43" s="383" t="s">
        <v>297</v>
      </c>
      <c r="B43" s="391">
        <f>SUBTOTAL(109,B11:B42)</f>
        <v>38</v>
      </c>
      <c r="C43" s="392">
        <f t="shared" ref="C43:E43" si="1">SUBTOTAL(109,C11:C42)</f>
        <v>31</v>
      </c>
      <c r="D43" s="392">
        <f t="shared" si="1"/>
        <v>54</v>
      </c>
      <c r="E43" s="393">
        <f t="shared" si="1"/>
        <v>123</v>
      </c>
      <c r="F43" s="394">
        <f>SUM(F11:F42)</f>
        <v>303464</v>
      </c>
      <c r="G43" s="394">
        <f>SUM(G11:G42)</f>
        <v>130950</v>
      </c>
      <c r="H43" s="395">
        <f t="shared" si="0"/>
        <v>43.151741227954545</v>
      </c>
    </row>
    <row r="44" spans="1:9" ht="15.75" x14ac:dyDescent="0.25">
      <c r="A44" s="210"/>
      <c r="B44" s="210"/>
      <c r="C44" s="210"/>
      <c r="D44" s="210"/>
      <c r="E44" s="210"/>
      <c r="F44" s="257"/>
      <c r="G44" s="257"/>
      <c r="H44" s="257"/>
    </row>
    <row r="45" spans="1:9" ht="15.75" x14ac:dyDescent="0.25">
      <c r="A45" s="210"/>
      <c r="B45" s="210"/>
      <c r="C45" s="210"/>
      <c r="D45" s="210"/>
      <c r="E45" s="210"/>
      <c r="F45" s="257"/>
      <c r="G45" s="257"/>
      <c r="H45" s="257"/>
    </row>
    <row r="46" spans="1:9" ht="15.75" x14ac:dyDescent="0.25">
      <c r="A46" s="210"/>
      <c r="B46" s="210"/>
      <c r="C46" s="210"/>
      <c r="D46" s="210"/>
      <c r="E46" s="210"/>
      <c r="F46" s="257"/>
      <c r="G46" s="257"/>
      <c r="H46" s="257"/>
    </row>
    <row r="47" spans="1:9" ht="15.75" x14ac:dyDescent="0.25">
      <c r="A47" s="210"/>
      <c r="B47" s="210"/>
      <c r="C47" s="210"/>
      <c r="D47" s="210"/>
      <c r="E47" s="210"/>
      <c r="F47" s="257"/>
      <c r="G47" s="257"/>
      <c r="H47" s="257"/>
    </row>
    <row r="48" spans="1:9" ht="15.75" x14ac:dyDescent="0.25">
      <c r="A48" s="210"/>
      <c r="B48" s="210"/>
      <c r="C48" s="210"/>
      <c r="D48" s="210"/>
      <c r="E48" s="210"/>
      <c r="F48" s="257"/>
      <c r="G48" s="257"/>
      <c r="H48" s="257"/>
    </row>
    <row r="49" spans="1:8" ht="15.75" x14ac:dyDescent="0.25">
      <c r="A49" s="210"/>
      <c r="B49" s="210"/>
      <c r="C49" s="210"/>
      <c r="D49" s="210"/>
      <c r="E49" s="210"/>
      <c r="F49" s="257"/>
      <c r="G49" s="257"/>
      <c r="H49" s="257"/>
    </row>
    <row r="50" spans="1:8" ht="15.75" x14ac:dyDescent="0.25">
      <c r="A50" s="210"/>
      <c r="B50" s="210"/>
      <c r="C50" s="210"/>
      <c r="D50" s="210"/>
      <c r="E50" s="210"/>
      <c r="F50" s="257"/>
      <c r="G50" s="257"/>
      <c r="H50" s="257"/>
    </row>
    <row r="51" spans="1:8" ht="15.75" x14ac:dyDescent="0.25">
      <c r="A51" s="210"/>
      <c r="B51" s="210"/>
      <c r="C51" s="210"/>
      <c r="D51" s="210"/>
      <c r="E51" s="210"/>
      <c r="F51" s="257"/>
      <c r="G51" s="257"/>
      <c r="H51" s="257"/>
    </row>
    <row r="52" spans="1:8" ht="15.75" x14ac:dyDescent="0.25">
      <c r="A52" s="210"/>
      <c r="B52" s="210"/>
      <c r="C52" s="210"/>
      <c r="D52" s="210"/>
      <c r="E52" s="210"/>
      <c r="F52" s="257"/>
      <c r="G52" s="257"/>
      <c r="H52" s="257"/>
    </row>
    <row r="53" spans="1:8" ht="15.75" x14ac:dyDescent="0.25">
      <c r="A53" s="210"/>
      <c r="B53" s="210"/>
      <c r="C53" s="210"/>
      <c r="D53" s="210"/>
      <c r="E53" s="210"/>
      <c r="F53" s="257"/>
      <c r="G53" s="257"/>
      <c r="H53" s="257"/>
    </row>
    <row r="54" spans="1:8" ht="15.75" x14ac:dyDescent="0.25">
      <c r="A54" s="210"/>
      <c r="B54" s="210"/>
      <c r="C54" s="210"/>
      <c r="D54" s="210"/>
      <c r="E54" s="210"/>
      <c r="F54" s="257"/>
      <c r="G54" s="257"/>
      <c r="H54" s="257"/>
    </row>
    <row r="55" spans="1:8" ht="15.75" x14ac:dyDescent="0.25">
      <c r="A55" s="210"/>
      <c r="B55" s="210"/>
      <c r="C55" s="210"/>
      <c r="D55" s="210"/>
      <c r="E55" s="210"/>
      <c r="F55" s="257"/>
      <c r="G55" s="257"/>
      <c r="H55" s="257"/>
    </row>
    <row r="56" spans="1:8" ht="15.75" x14ac:dyDescent="0.25">
      <c r="A56" s="210"/>
      <c r="B56" s="210"/>
      <c r="C56" s="210"/>
      <c r="D56" s="210"/>
      <c r="E56" s="210"/>
      <c r="F56" s="257"/>
      <c r="G56" s="257"/>
      <c r="H56" s="257"/>
    </row>
    <row r="57" spans="1:8" ht="15.75" x14ac:dyDescent="0.25">
      <c r="A57" s="210"/>
      <c r="B57" s="210"/>
      <c r="C57" s="210"/>
      <c r="D57" s="210"/>
      <c r="E57" s="210"/>
      <c r="F57" s="257"/>
      <c r="G57" s="257"/>
      <c r="H57" s="257"/>
    </row>
    <row r="58" spans="1:8" ht="15.75" x14ac:dyDescent="0.25">
      <c r="A58" s="210"/>
      <c r="B58" s="210"/>
      <c r="C58" s="210"/>
      <c r="D58" s="210"/>
      <c r="E58" s="210"/>
      <c r="F58" s="257"/>
      <c r="G58" s="257"/>
      <c r="H58" s="257"/>
    </row>
    <row r="59" spans="1:8" ht="15.75" x14ac:dyDescent="0.25">
      <c r="A59" s="210"/>
      <c r="B59" s="210"/>
      <c r="C59" s="210"/>
      <c r="D59" s="210"/>
      <c r="E59" s="210"/>
      <c r="F59" s="257"/>
      <c r="G59" s="257"/>
      <c r="H59" s="257"/>
    </row>
    <row r="60" spans="1:8" ht="15.75" x14ac:dyDescent="0.25">
      <c r="A60" s="210"/>
      <c r="B60" s="210"/>
      <c r="C60" s="210"/>
      <c r="D60" s="210"/>
      <c r="E60" s="210"/>
      <c r="F60" s="257"/>
      <c r="G60" s="257"/>
      <c r="H60" s="257"/>
    </row>
    <row r="61" spans="1:8" ht="15.75" x14ac:dyDescent="0.25">
      <c r="A61" s="210"/>
      <c r="B61" s="210"/>
      <c r="C61" s="210"/>
      <c r="D61" s="210"/>
      <c r="E61" s="210"/>
      <c r="F61" s="257"/>
      <c r="G61" s="257"/>
      <c r="H61" s="257"/>
    </row>
    <row r="62" spans="1:8" ht="15.75" x14ac:dyDescent="0.25">
      <c r="A62" s="210"/>
      <c r="B62" s="210"/>
      <c r="C62" s="210"/>
      <c r="D62" s="210"/>
      <c r="E62" s="210"/>
      <c r="F62" s="257"/>
      <c r="G62" s="257"/>
      <c r="H62" s="257"/>
    </row>
    <row r="63" spans="1:8" ht="15.75" x14ac:dyDescent="0.25">
      <c r="A63" s="210"/>
      <c r="B63" s="210"/>
      <c r="C63" s="210"/>
      <c r="D63" s="210"/>
      <c r="E63" s="210"/>
      <c r="F63" s="257"/>
      <c r="G63" s="257"/>
      <c r="H63" s="257"/>
    </row>
    <row r="64" spans="1:8" ht="15.75" x14ac:dyDescent="0.25">
      <c r="A64" s="210"/>
      <c r="B64" s="210"/>
      <c r="C64" s="210"/>
      <c r="D64" s="210"/>
      <c r="E64" s="210"/>
      <c r="F64" s="257"/>
      <c r="G64" s="257"/>
      <c r="H64" s="257"/>
    </row>
    <row r="65" spans="1:8" ht="15.75" x14ac:dyDescent="0.25">
      <c r="A65" s="210"/>
      <c r="B65" s="210"/>
      <c r="C65" s="210"/>
      <c r="D65" s="210"/>
      <c r="E65" s="210"/>
      <c r="F65" s="257"/>
      <c r="G65" s="257"/>
      <c r="H65" s="257"/>
    </row>
    <row r="66" spans="1:8" ht="15.75" x14ac:dyDescent="0.25">
      <c r="A66" s="210"/>
      <c r="B66" s="210"/>
      <c r="C66" s="210"/>
      <c r="D66" s="210"/>
      <c r="E66" s="210"/>
      <c r="F66" s="257"/>
      <c r="G66" s="257"/>
      <c r="H66" s="257"/>
    </row>
    <row r="67" spans="1:8" ht="15.75" x14ac:dyDescent="0.25">
      <c r="A67" s="210"/>
      <c r="B67" s="210"/>
      <c r="C67" s="210"/>
      <c r="D67" s="210"/>
      <c r="E67" s="210"/>
      <c r="F67" s="257"/>
      <c r="G67" s="257"/>
      <c r="H67" s="257"/>
    </row>
    <row r="68" spans="1:8" ht="15.75" x14ac:dyDescent="0.25">
      <c r="A68" s="210"/>
      <c r="B68" s="210"/>
      <c r="C68" s="210"/>
      <c r="D68" s="210"/>
      <c r="E68" s="210"/>
      <c r="F68" s="257"/>
      <c r="G68" s="257"/>
      <c r="H68" s="257"/>
    </row>
    <row r="69" spans="1:8" ht="15.75" x14ac:dyDescent="0.25">
      <c r="A69" s="210"/>
      <c r="B69" s="210"/>
      <c r="C69" s="210"/>
      <c r="D69" s="210"/>
      <c r="E69" s="210"/>
      <c r="F69" s="257"/>
      <c r="G69" s="257"/>
      <c r="H69" s="257"/>
    </row>
    <row r="70" spans="1:8" ht="15.75" x14ac:dyDescent="0.25">
      <c r="A70" s="210"/>
      <c r="B70" s="210"/>
      <c r="C70" s="210"/>
      <c r="D70" s="210"/>
      <c r="E70" s="210"/>
      <c r="F70" s="257"/>
      <c r="G70" s="257"/>
      <c r="H70" s="257"/>
    </row>
    <row r="71" spans="1:8" ht="15.75" x14ac:dyDescent="0.25">
      <c r="A71" s="210"/>
      <c r="B71" s="210"/>
      <c r="C71" s="210"/>
      <c r="D71" s="210"/>
      <c r="E71" s="210"/>
      <c r="F71" s="257"/>
      <c r="G71" s="257"/>
      <c r="H71" s="257"/>
    </row>
    <row r="72" spans="1:8" ht="15.75" x14ac:dyDescent="0.25">
      <c r="A72" s="210"/>
      <c r="B72" s="210"/>
      <c r="C72" s="210"/>
      <c r="D72" s="210"/>
      <c r="E72" s="210"/>
      <c r="F72" s="257"/>
      <c r="G72" s="257"/>
      <c r="H72" s="257"/>
    </row>
    <row r="73" spans="1:8" ht="15.75" x14ac:dyDescent="0.25">
      <c r="A73" s="210"/>
      <c r="B73" s="210"/>
      <c r="C73" s="210"/>
      <c r="D73" s="210"/>
      <c r="E73" s="210"/>
      <c r="F73" s="257"/>
      <c r="G73" s="257"/>
      <c r="H73" s="257"/>
    </row>
    <row r="74" spans="1:8" ht="15.75" x14ac:dyDescent="0.25">
      <c r="A74" s="210"/>
      <c r="B74" s="210"/>
      <c r="C74" s="210"/>
      <c r="D74" s="210"/>
      <c r="E74" s="210"/>
      <c r="F74" s="257"/>
      <c r="G74" s="257"/>
      <c r="H74" s="257"/>
    </row>
    <row r="75" spans="1:8" ht="15.75" x14ac:dyDescent="0.25">
      <c r="A75" s="210"/>
      <c r="B75" s="210"/>
      <c r="C75" s="210"/>
      <c r="D75" s="210"/>
      <c r="E75" s="210"/>
      <c r="F75" s="257"/>
      <c r="G75" s="257"/>
      <c r="H75" s="257"/>
    </row>
    <row r="76" spans="1:8" ht="15.75" x14ac:dyDescent="0.25">
      <c r="A76" s="210"/>
      <c r="B76" s="210"/>
      <c r="C76" s="210"/>
      <c r="D76" s="210"/>
      <c r="E76" s="210"/>
      <c r="F76" s="257"/>
      <c r="G76" s="257"/>
      <c r="H76" s="257"/>
    </row>
    <row r="77" spans="1:8" ht="15.75" x14ac:dyDescent="0.25">
      <c r="A77" s="210"/>
      <c r="B77" s="210"/>
      <c r="C77" s="210"/>
      <c r="D77" s="210"/>
      <c r="E77" s="210"/>
      <c r="F77" s="257"/>
      <c r="G77" s="257"/>
      <c r="H77" s="257"/>
    </row>
    <row r="78" spans="1:8" ht="15.75" x14ac:dyDescent="0.25">
      <c r="A78" s="210"/>
      <c r="B78" s="210"/>
      <c r="C78" s="210"/>
      <c r="D78" s="210"/>
      <c r="E78" s="210"/>
      <c r="F78" s="257"/>
      <c r="G78" s="257"/>
      <c r="H78" s="257"/>
    </row>
    <row r="79" spans="1:8" ht="15.75" x14ac:dyDescent="0.25">
      <c r="A79" s="210"/>
      <c r="B79" s="210"/>
      <c r="C79" s="210"/>
      <c r="D79" s="210"/>
      <c r="E79" s="210"/>
      <c r="F79" s="257"/>
      <c r="G79" s="257"/>
      <c r="H79" s="257"/>
    </row>
    <row r="80" spans="1:8" ht="15.75" x14ac:dyDescent="0.25">
      <c r="A80" s="210"/>
      <c r="B80" s="210"/>
      <c r="C80" s="210"/>
      <c r="D80" s="210"/>
      <c r="E80" s="210"/>
      <c r="F80" s="257"/>
      <c r="G80" s="257"/>
      <c r="H80" s="257"/>
    </row>
    <row r="81" spans="1:8" ht="15.75" x14ac:dyDescent="0.25">
      <c r="A81" s="210"/>
      <c r="B81" s="210"/>
      <c r="C81" s="210"/>
      <c r="D81" s="210"/>
      <c r="E81" s="210"/>
      <c r="F81" s="257"/>
      <c r="G81" s="257"/>
      <c r="H81" s="257"/>
    </row>
    <row r="82" spans="1:8" ht="15.75" x14ac:dyDescent="0.25">
      <c r="A82" s="210"/>
      <c r="B82" s="210"/>
      <c r="C82" s="210"/>
      <c r="D82" s="210"/>
      <c r="E82" s="210"/>
      <c r="F82" s="257"/>
      <c r="G82" s="257"/>
      <c r="H82" s="257"/>
    </row>
    <row r="83" spans="1:8" ht="15.75" x14ac:dyDescent="0.25">
      <c r="A83" s="210"/>
      <c r="B83" s="210"/>
      <c r="C83" s="210"/>
      <c r="D83" s="210"/>
      <c r="E83" s="210"/>
      <c r="F83" s="257"/>
      <c r="G83" s="257"/>
      <c r="H83" s="257"/>
    </row>
    <row r="84" spans="1:8" ht="15.75" x14ac:dyDescent="0.25">
      <c r="A84" s="210"/>
      <c r="B84" s="210"/>
      <c r="C84" s="210"/>
      <c r="D84" s="210"/>
      <c r="E84" s="210"/>
      <c r="F84" s="257"/>
      <c r="G84" s="257"/>
      <c r="H84" s="257"/>
    </row>
    <row r="85" spans="1:8" ht="15.75" x14ac:dyDescent="0.25">
      <c r="A85" s="210"/>
      <c r="B85" s="210"/>
      <c r="C85" s="210"/>
      <c r="D85" s="210"/>
      <c r="E85" s="210"/>
      <c r="F85" s="257"/>
      <c r="G85" s="257"/>
      <c r="H85" s="257"/>
    </row>
    <row r="86" spans="1:8" ht="15.75" x14ac:dyDescent="0.25">
      <c r="A86" s="210"/>
      <c r="B86" s="210"/>
      <c r="C86" s="210"/>
      <c r="D86" s="210"/>
      <c r="E86" s="210"/>
      <c r="F86" s="257"/>
      <c r="G86" s="257"/>
      <c r="H86" s="257"/>
    </row>
    <row r="87" spans="1:8" ht="15.75" x14ac:dyDescent="0.25">
      <c r="A87" s="210"/>
      <c r="B87" s="210"/>
      <c r="C87" s="210"/>
      <c r="D87" s="210"/>
      <c r="E87" s="210"/>
      <c r="F87" s="257"/>
      <c r="G87" s="257"/>
      <c r="H87" s="257"/>
    </row>
    <row r="88" spans="1:8" ht="15.75" x14ac:dyDescent="0.25">
      <c r="A88" s="210"/>
      <c r="B88" s="210"/>
      <c r="C88" s="210"/>
      <c r="D88" s="210"/>
      <c r="E88" s="210"/>
      <c r="F88" s="257"/>
      <c r="G88" s="257"/>
      <c r="H88" s="257"/>
    </row>
    <row r="89" spans="1:8" ht="15.75" x14ac:dyDescent="0.25">
      <c r="A89" s="210"/>
      <c r="B89" s="210"/>
      <c r="C89" s="210"/>
      <c r="D89" s="210"/>
      <c r="E89" s="210"/>
      <c r="F89" s="257"/>
      <c r="G89" s="257"/>
      <c r="H89" s="257"/>
    </row>
    <row r="90" spans="1:8" ht="15.75" x14ac:dyDescent="0.25">
      <c r="A90" s="210"/>
      <c r="B90" s="210"/>
      <c r="C90" s="210"/>
      <c r="D90" s="210"/>
      <c r="E90" s="210"/>
      <c r="F90" s="257"/>
      <c r="G90" s="257"/>
      <c r="H90" s="257"/>
    </row>
    <row r="91" spans="1:8" ht="15.75" x14ac:dyDescent="0.25">
      <c r="A91" s="210"/>
      <c r="B91" s="210"/>
      <c r="C91" s="210"/>
      <c r="D91" s="210"/>
      <c r="E91" s="210"/>
      <c r="F91" s="257"/>
      <c r="G91" s="257"/>
      <c r="H91" s="257"/>
    </row>
    <row r="92" spans="1:8" ht="15.75" x14ac:dyDescent="0.25">
      <c r="A92" s="210"/>
      <c r="B92" s="210"/>
      <c r="C92" s="210"/>
      <c r="D92" s="210"/>
      <c r="E92" s="210"/>
      <c r="F92" s="257"/>
      <c r="G92" s="257"/>
      <c r="H92" s="257"/>
    </row>
    <row r="93" spans="1:8" ht="15.75" x14ac:dyDescent="0.25">
      <c r="A93" s="210"/>
      <c r="B93" s="210"/>
      <c r="C93" s="210"/>
      <c r="D93" s="210"/>
      <c r="E93" s="210"/>
      <c r="F93" s="257"/>
      <c r="G93" s="257"/>
      <c r="H93" s="257"/>
    </row>
    <row r="94" spans="1:8" ht="15.75" x14ac:dyDescent="0.25">
      <c r="A94" s="210"/>
      <c r="B94" s="210"/>
      <c r="C94" s="210"/>
      <c r="D94" s="210"/>
      <c r="E94" s="210"/>
      <c r="F94" s="257"/>
      <c r="G94" s="257"/>
      <c r="H94" s="257"/>
    </row>
    <row r="95" spans="1:8" ht="15.75" x14ac:dyDescent="0.25">
      <c r="A95" s="210"/>
      <c r="B95" s="210"/>
      <c r="C95" s="210"/>
      <c r="D95" s="210"/>
      <c r="E95" s="210"/>
      <c r="F95" s="257"/>
      <c r="G95" s="257"/>
      <c r="H95" s="257"/>
    </row>
    <row r="96" spans="1:8" ht="15.75" x14ac:dyDescent="0.25">
      <c r="A96" s="210"/>
      <c r="B96" s="210"/>
      <c r="C96" s="210"/>
      <c r="D96" s="210"/>
      <c r="E96" s="210"/>
      <c r="F96" s="257"/>
      <c r="G96" s="257"/>
      <c r="H96" s="257"/>
    </row>
    <row r="97" spans="1:8" ht="15.75" x14ac:dyDescent="0.25">
      <c r="A97" s="210"/>
      <c r="B97" s="210"/>
      <c r="C97" s="210"/>
      <c r="D97" s="210"/>
      <c r="E97" s="210"/>
      <c r="F97" s="257"/>
      <c r="G97" s="257"/>
      <c r="H97" s="257"/>
    </row>
    <row r="98" spans="1:8" ht="15.75" x14ac:dyDescent="0.25">
      <c r="A98" s="210"/>
      <c r="B98" s="210"/>
      <c r="C98" s="210"/>
      <c r="D98" s="210"/>
      <c r="E98" s="210"/>
      <c r="F98" s="257"/>
      <c r="G98" s="257"/>
      <c r="H98" s="257"/>
    </row>
    <row r="99" spans="1:8" ht="15.75" x14ac:dyDescent="0.25">
      <c r="A99" s="210"/>
      <c r="B99" s="210"/>
      <c r="C99" s="210"/>
      <c r="D99" s="210"/>
      <c r="E99" s="210"/>
      <c r="F99" s="257"/>
      <c r="G99" s="257"/>
      <c r="H99" s="257"/>
    </row>
    <row r="100" spans="1:8" ht="15.75" x14ac:dyDescent="0.25">
      <c r="A100" s="210"/>
      <c r="B100" s="210"/>
      <c r="C100" s="210"/>
      <c r="D100" s="210"/>
      <c r="E100" s="210"/>
      <c r="F100" s="257"/>
      <c r="G100" s="257"/>
      <c r="H100" s="257"/>
    </row>
    <row r="101" spans="1:8" ht="15.75" x14ac:dyDescent="0.25">
      <c r="A101" s="210"/>
      <c r="B101" s="210"/>
      <c r="C101" s="210"/>
      <c r="D101" s="210"/>
      <c r="E101" s="210"/>
      <c r="F101" s="257"/>
      <c r="G101" s="257"/>
      <c r="H101" s="257"/>
    </row>
    <row r="102" spans="1:8" ht="15.75" x14ac:dyDescent="0.25">
      <c r="A102" s="210"/>
      <c r="B102" s="210"/>
      <c r="C102" s="210"/>
      <c r="D102" s="210"/>
      <c r="E102" s="210"/>
      <c r="F102" s="257"/>
      <c r="G102" s="257"/>
      <c r="H102" s="257"/>
    </row>
    <row r="103" spans="1:8" ht="15.75" x14ac:dyDescent="0.25">
      <c r="A103" s="210"/>
      <c r="B103" s="210"/>
      <c r="C103" s="210"/>
      <c r="D103" s="210"/>
      <c r="E103" s="210"/>
      <c r="F103" s="257"/>
      <c r="G103" s="257"/>
      <c r="H103" s="257"/>
    </row>
    <row r="104" spans="1:8" ht="15.75" x14ac:dyDescent="0.25">
      <c r="A104" s="210"/>
      <c r="B104" s="210"/>
      <c r="C104" s="210"/>
      <c r="D104" s="210"/>
      <c r="E104" s="210"/>
      <c r="F104" s="257"/>
      <c r="G104" s="257"/>
      <c r="H104" s="257"/>
    </row>
    <row r="105" spans="1:8" ht="15.75" x14ac:dyDescent="0.25">
      <c r="A105" s="210"/>
      <c r="B105" s="210"/>
      <c r="C105" s="210"/>
      <c r="D105" s="210"/>
      <c r="E105" s="210"/>
      <c r="F105" s="257"/>
      <c r="G105" s="257"/>
      <c r="H105" s="257"/>
    </row>
    <row r="106" spans="1:8" ht="15.75" x14ac:dyDescent="0.25">
      <c r="A106" s="210"/>
      <c r="B106" s="210"/>
      <c r="C106" s="210"/>
      <c r="D106" s="210"/>
      <c r="E106" s="210"/>
      <c r="F106" s="257"/>
      <c r="G106" s="257"/>
      <c r="H106" s="257"/>
    </row>
    <row r="107" spans="1:8" ht="15.75" x14ac:dyDescent="0.25">
      <c r="A107" s="210"/>
      <c r="B107" s="210"/>
      <c r="C107" s="210"/>
      <c r="D107" s="210"/>
      <c r="E107" s="210"/>
      <c r="F107" s="257"/>
      <c r="G107" s="257"/>
      <c r="H107" s="257"/>
    </row>
    <row r="108" spans="1:8" ht="15.75" x14ac:dyDescent="0.25">
      <c r="A108" s="210"/>
      <c r="B108" s="210"/>
      <c r="C108" s="210"/>
      <c r="D108" s="210"/>
      <c r="E108" s="210"/>
      <c r="F108" s="257"/>
      <c r="G108" s="257"/>
      <c r="H108" s="257"/>
    </row>
    <row r="109" spans="1:8" ht="15.75" x14ac:dyDescent="0.25">
      <c r="A109" s="210"/>
      <c r="B109" s="210"/>
      <c r="C109" s="210"/>
      <c r="D109" s="210"/>
      <c r="E109" s="210"/>
      <c r="F109" s="257"/>
      <c r="G109" s="257"/>
      <c r="H109" s="257"/>
    </row>
    <row r="110" spans="1:8" ht="15.75" x14ac:dyDescent="0.25">
      <c r="A110" s="210"/>
      <c r="B110" s="210"/>
      <c r="C110" s="210"/>
      <c r="D110" s="210"/>
      <c r="E110" s="210"/>
      <c r="F110" s="257"/>
      <c r="G110" s="257"/>
      <c r="H110" s="257"/>
    </row>
    <row r="111" spans="1:8" ht="15.75" x14ac:dyDescent="0.25">
      <c r="A111" s="210"/>
      <c r="B111" s="210"/>
      <c r="C111" s="210"/>
      <c r="D111" s="210"/>
      <c r="E111" s="210"/>
      <c r="F111" s="257"/>
      <c r="G111" s="257"/>
      <c r="H111" s="257"/>
    </row>
    <row r="112" spans="1:8" ht="15.75" x14ac:dyDescent="0.25">
      <c r="A112" s="210"/>
      <c r="B112" s="210"/>
      <c r="C112" s="210"/>
      <c r="D112" s="210"/>
      <c r="E112" s="210"/>
      <c r="F112" s="257"/>
      <c r="G112" s="257"/>
      <c r="H112" s="257"/>
    </row>
    <row r="113" spans="1:8" ht="15.75" x14ac:dyDescent="0.25">
      <c r="A113" s="210"/>
      <c r="B113" s="210"/>
      <c r="C113" s="210"/>
      <c r="D113" s="210"/>
      <c r="E113" s="210"/>
      <c r="F113" s="257"/>
      <c r="G113" s="257"/>
      <c r="H113" s="257"/>
    </row>
    <row r="114" spans="1:8" ht="15.75" x14ac:dyDescent="0.25">
      <c r="A114" s="210"/>
      <c r="B114" s="210"/>
      <c r="C114" s="210"/>
      <c r="D114" s="210"/>
      <c r="E114" s="210"/>
      <c r="F114" s="257"/>
      <c r="G114" s="257"/>
      <c r="H114" s="257"/>
    </row>
    <row r="115" spans="1:8" ht="15.75" x14ac:dyDescent="0.25">
      <c r="A115" s="210"/>
      <c r="B115" s="210"/>
      <c r="C115" s="210"/>
      <c r="D115" s="210"/>
      <c r="E115" s="210"/>
      <c r="F115" s="257"/>
      <c r="G115" s="257"/>
      <c r="H115" s="257"/>
    </row>
    <row r="116" spans="1:8" ht="15.75" x14ac:dyDescent="0.25">
      <c r="A116" s="210"/>
      <c r="B116" s="210"/>
      <c r="C116" s="210"/>
      <c r="D116" s="210"/>
      <c r="E116" s="210"/>
      <c r="F116" s="257"/>
      <c r="G116" s="257"/>
      <c r="H116" s="257"/>
    </row>
    <row r="117" spans="1:8" ht="15.75" x14ac:dyDescent="0.25">
      <c r="A117" s="210"/>
      <c r="B117" s="210"/>
      <c r="C117" s="210"/>
      <c r="D117" s="210"/>
      <c r="E117" s="210"/>
      <c r="F117" s="257"/>
      <c r="G117" s="257"/>
      <c r="H117" s="257"/>
    </row>
    <row r="118" spans="1:8" ht="15.75" x14ac:dyDescent="0.25">
      <c r="A118" s="210"/>
      <c r="B118" s="210"/>
      <c r="C118" s="210"/>
      <c r="D118" s="210"/>
      <c r="E118" s="210"/>
      <c r="F118" s="257"/>
      <c r="G118" s="257"/>
      <c r="H118" s="257"/>
    </row>
    <row r="119" spans="1:8" ht="15.75" x14ac:dyDescent="0.25">
      <c r="A119" s="210"/>
      <c r="B119" s="210"/>
      <c r="C119" s="210"/>
      <c r="D119" s="210"/>
      <c r="E119" s="210"/>
      <c r="F119" s="257"/>
      <c r="G119" s="257"/>
      <c r="H119" s="257"/>
    </row>
    <row r="120" spans="1:8" ht="15.75" x14ac:dyDescent="0.25">
      <c r="A120" s="210"/>
      <c r="B120" s="210"/>
      <c r="C120" s="210"/>
      <c r="D120" s="210"/>
      <c r="E120" s="210"/>
      <c r="F120" s="257"/>
      <c r="G120" s="257"/>
      <c r="H120" s="257"/>
    </row>
    <row r="121" spans="1:8" ht="15.75" x14ac:dyDescent="0.25">
      <c r="A121" s="210"/>
      <c r="B121" s="210"/>
      <c r="C121" s="210"/>
      <c r="D121" s="210"/>
      <c r="E121" s="210"/>
      <c r="F121" s="257"/>
      <c r="G121" s="257"/>
      <c r="H121" s="257"/>
    </row>
    <row r="122" spans="1:8" ht="15.75" x14ac:dyDescent="0.25">
      <c r="A122" s="210"/>
      <c r="B122" s="210"/>
      <c r="C122" s="210"/>
      <c r="D122" s="210"/>
      <c r="E122" s="210"/>
      <c r="F122" s="257"/>
      <c r="G122" s="257"/>
      <c r="H122" s="257"/>
    </row>
    <row r="123" spans="1:8" ht="15.75" x14ac:dyDescent="0.25">
      <c r="A123" s="210"/>
      <c r="B123" s="210"/>
      <c r="C123" s="210"/>
      <c r="D123" s="210"/>
      <c r="E123" s="210"/>
      <c r="F123" s="257"/>
      <c r="G123" s="257"/>
      <c r="H123" s="257"/>
    </row>
    <row r="124" spans="1:8" ht="15.75" x14ac:dyDescent="0.25">
      <c r="A124" s="210"/>
      <c r="B124" s="210"/>
      <c r="C124" s="210"/>
      <c r="D124" s="210"/>
      <c r="E124" s="210"/>
      <c r="F124" s="257"/>
      <c r="G124" s="257"/>
      <c r="H124" s="257"/>
    </row>
    <row r="125" spans="1:8" ht="15.75" x14ac:dyDescent="0.25">
      <c r="A125" s="210"/>
      <c r="B125" s="210"/>
      <c r="C125" s="210"/>
      <c r="D125" s="210"/>
      <c r="E125" s="210"/>
      <c r="F125" s="257"/>
      <c r="G125" s="257"/>
      <c r="H125" s="257"/>
    </row>
    <row r="126" spans="1:8" ht="15.75" x14ac:dyDescent="0.25">
      <c r="A126" s="210"/>
      <c r="B126" s="210"/>
      <c r="C126" s="210"/>
      <c r="D126" s="210"/>
      <c r="E126" s="210"/>
      <c r="F126" s="257"/>
      <c r="G126" s="257"/>
      <c r="H126" s="257"/>
    </row>
    <row r="127" spans="1:8" ht="15.75" x14ac:dyDescent="0.25">
      <c r="A127" s="210"/>
      <c r="B127" s="210"/>
      <c r="C127" s="210"/>
      <c r="D127" s="210"/>
      <c r="E127" s="210"/>
      <c r="F127" s="257"/>
      <c r="G127" s="257"/>
      <c r="H127" s="257"/>
    </row>
    <row r="128" spans="1:8" ht="15.75" x14ac:dyDescent="0.25">
      <c r="A128" s="210"/>
      <c r="B128" s="210"/>
      <c r="C128" s="210"/>
      <c r="D128" s="210"/>
      <c r="E128" s="210"/>
      <c r="F128" s="257"/>
      <c r="G128" s="257"/>
      <c r="H128" s="257"/>
    </row>
    <row r="129" spans="1:8" ht="15.75" x14ac:dyDescent="0.25">
      <c r="A129" s="210"/>
      <c r="B129" s="210"/>
      <c r="C129" s="210"/>
      <c r="D129" s="210"/>
      <c r="E129" s="210"/>
      <c r="F129" s="257"/>
      <c r="G129" s="257"/>
      <c r="H129" s="257"/>
    </row>
    <row r="130" spans="1:8" ht="15.75" x14ac:dyDescent="0.25">
      <c r="A130" s="210"/>
      <c r="B130" s="210"/>
      <c r="C130" s="210"/>
      <c r="D130" s="210"/>
      <c r="E130" s="210"/>
      <c r="F130" s="257"/>
      <c r="G130" s="257"/>
      <c r="H130" s="257"/>
    </row>
    <row r="131" spans="1:8" ht="15.75" x14ac:dyDescent="0.25">
      <c r="A131" s="210"/>
      <c r="B131" s="210"/>
      <c r="C131" s="210"/>
      <c r="D131" s="210"/>
      <c r="E131" s="210"/>
      <c r="F131" s="257"/>
      <c r="G131" s="257"/>
      <c r="H131" s="257"/>
    </row>
    <row r="132" spans="1:8" ht="15.75" x14ac:dyDescent="0.25">
      <c r="A132" s="210"/>
      <c r="B132" s="210"/>
      <c r="C132" s="210"/>
      <c r="D132" s="210"/>
      <c r="E132" s="210"/>
      <c r="F132" s="257"/>
      <c r="G132" s="257"/>
      <c r="H132" s="257"/>
    </row>
    <row r="133" spans="1:8" ht="15.75" x14ac:dyDescent="0.25">
      <c r="A133" s="210"/>
      <c r="B133" s="210"/>
      <c r="C133" s="210"/>
      <c r="D133" s="210"/>
      <c r="E133" s="210"/>
      <c r="F133" s="257"/>
      <c r="G133" s="257"/>
      <c r="H133" s="257"/>
    </row>
    <row r="134" spans="1:8" ht="15.75" x14ac:dyDescent="0.25">
      <c r="A134" s="210"/>
      <c r="B134" s="210"/>
      <c r="C134" s="210"/>
      <c r="D134" s="210"/>
      <c r="E134" s="210"/>
      <c r="F134" s="257"/>
      <c r="G134" s="257"/>
      <c r="H134" s="257"/>
    </row>
    <row r="135" spans="1:8" ht="15.75" x14ac:dyDescent="0.25">
      <c r="A135" s="210"/>
      <c r="B135" s="210"/>
      <c r="C135" s="210"/>
      <c r="D135" s="210"/>
      <c r="E135" s="210"/>
      <c r="F135" s="257"/>
      <c r="G135" s="257"/>
      <c r="H135" s="257"/>
    </row>
    <row r="136" spans="1:8" ht="15.75" x14ac:dyDescent="0.25">
      <c r="A136" s="210"/>
      <c r="B136" s="210"/>
      <c r="C136" s="210"/>
      <c r="D136" s="210"/>
      <c r="E136" s="210"/>
      <c r="F136" s="257"/>
      <c r="G136" s="257"/>
      <c r="H136" s="257"/>
    </row>
    <row r="137" spans="1:8" ht="15.75" x14ac:dyDescent="0.25">
      <c r="A137" s="210"/>
      <c r="B137" s="210"/>
      <c r="C137" s="210"/>
      <c r="D137" s="210"/>
      <c r="E137" s="210"/>
      <c r="F137" s="257"/>
      <c r="G137" s="257"/>
      <c r="H137" s="257"/>
    </row>
    <row r="138" spans="1:8" ht="15.75" x14ac:dyDescent="0.25">
      <c r="A138" s="210"/>
      <c r="B138" s="210"/>
      <c r="C138" s="210"/>
      <c r="D138" s="210"/>
      <c r="E138" s="210"/>
      <c r="F138" s="257"/>
      <c r="G138" s="257"/>
      <c r="H138" s="257"/>
    </row>
    <row r="139" spans="1:8" ht="15.75" x14ac:dyDescent="0.25">
      <c r="A139" s="210"/>
      <c r="B139" s="210"/>
      <c r="C139" s="210"/>
      <c r="D139" s="210"/>
      <c r="E139" s="210"/>
      <c r="F139" s="257"/>
      <c r="G139" s="257"/>
      <c r="H139" s="257"/>
    </row>
    <row r="140" spans="1:8" ht="15.75" x14ac:dyDescent="0.25">
      <c r="A140" s="210"/>
      <c r="B140" s="210"/>
      <c r="C140" s="210"/>
      <c r="D140" s="210"/>
      <c r="E140" s="210"/>
      <c r="F140" s="257"/>
      <c r="G140" s="257"/>
      <c r="H140" s="257"/>
    </row>
    <row r="141" spans="1:8" ht="15.75" x14ac:dyDescent="0.25">
      <c r="A141" s="210"/>
      <c r="B141" s="210"/>
      <c r="C141" s="210"/>
      <c r="D141" s="210"/>
      <c r="E141" s="210"/>
      <c r="F141" s="257"/>
      <c r="G141" s="257"/>
      <c r="H141" s="257"/>
    </row>
    <row r="142" spans="1:8" ht="15.75" x14ac:dyDescent="0.25">
      <c r="A142" s="210"/>
      <c r="B142" s="210"/>
      <c r="C142" s="210"/>
      <c r="D142" s="210"/>
      <c r="E142" s="210"/>
      <c r="F142" s="257"/>
      <c r="G142" s="257"/>
      <c r="H142" s="257"/>
    </row>
    <row r="143" spans="1:8" ht="15.75" x14ac:dyDescent="0.25">
      <c r="A143" s="210"/>
      <c r="B143" s="210"/>
      <c r="C143" s="210"/>
      <c r="D143" s="210"/>
      <c r="E143" s="210"/>
      <c r="F143" s="257"/>
      <c r="G143" s="257"/>
      <c r="H143" s="257"/>
    </row>
    <row r="144" spans="1:8" ht="15.75" x14ac:dyDescent="0.25">
      <c r="A144" s="210"/>
      <c r="B144" s="210"/>
      <c r="C144" s="210"/>
      <c r="D144" s="210"/>
      <c r="E144" s="210"/>
      <c r="F144" s="257"/>
      <c r="G144" s="257"/>
      <c r="H144" s="257"/>
    </row>
    <row r="145" spans="1:8" ht="15.75" x14ac:dyDescent="0.25">
      <c r="A145" s="210"/>
      <c r="B145" s="210"/>
      <c r="C145" s="210"/>
      <c r="D145" s="210"/>
      <c r="E145" s="210"/>
      <c r="F145" s="257"/>
      <c r="G145" s="257"/>
      <c r="H145" s="257"/>
    </row>
    <row r="146" spans="1:8" ht="15.75" x14ac:dyDescent="0.25">
      <c r="A146" s="210"/>
      <c r="B146" s="210"/>
      <c r="C146" s="210"/>
      <c r="D146" s="210"/>
      <c r="E146" s="210"/>
      <c r="F146" s="257"/>
      <c r="G146" s="257"/>
      <c r="H146" s="257"/>
    </row>
    <row r="147" spans="1:8" ht="15.75" x14ac:dyDescent="0.25">
      <c r="A147" s="210"/>
      <c r="B147" s="210"/>
      <c r="C147" s="210"/>
      <c r="D147" s="210"/>
      <c r="E147" s="210"/>
      <c r="F147" s="257"/>
      <c r="G147" s="257"/>
      <c r="H147" s="257"/>
    </row>
    <row r="148" spans="1:8" ht="15.75" x14ac:dyDescent="0.25">
      <c r="A148" s="210"/>
      <c r="B148" s="210"/>
      <c r="C148" s="210"/>
      <c r="D148" s="210"/>
      <c r="E148" s="210"/>
      <c r="F148" s="257"/>
      <c r="G148" s="257"/>
      <c r="H148" s="257"/>
    </row>
    <row r="149" spans="1:8" ht="15.75" x14ac:dyDescent="0.25">
      <c r="A149" s="210"/>
      <c r="B149" s="210"/>
      <c r="C149" s="210"/>
      <c r="D149" s="210"/>
      <c r="E149" s="210"/>
      <c r="F149" s="257"/>
      <c r="G149" s="257"/>
      <c r="H149" s="257"/>
    </row>
    <row r="150" spans="1:8" ht="15.75" x14ac:dyDescent="0.25">
      <c r="A150" s="210"/>
      <c r="B150" s="210"/>
      <c r="C150" s="210"/>
      <c r="D150" s="210"/>
      <c r="E150" s="210"/>
      <c r="F150" s="257"/>
      <c r="G150" s="257"/>
      <c r="H150" s="257"/>
    </row>
    <row r="151" spans="1:8" ht="15.75" x14ac:dyDescent="0.25">
      <c r="A151" s="210"/>
      <c r="B151" s="210"/>
      <c r="C151" s="210"/>
      <c r="D151" s="210"/>
      <c r="E151" s="210"/>
      <c r="F151" s="257"/>
      <c r="G151" s="257"/>
      <c r="H151" s="257"/>
    </row>
    <row r="152" spans="1:8" ht="15.75" x14ac:dyDescent="0.25">
      <c r="A152" s="210"/>
      <c r="B152" s="210"/>
      <c r="C152" s="210"/>
      <c r="D152" s="210"/>
      <c r="E152" s="210"/>
      <c r="F152" s="257"/>
      <c r="G152" s="257"/>
      <c r="H152" s="257"/>
    </row>
    <row r="153" spans="1:8" ht="15.75" x14ac:dyDescent="0.25">
      <c r="A153" s="210"/>
      <c r="B153" s="210"/>
      <c r="C153" s="210"/>
      <c r="D153" s="210"/>
      <c r="E153" s="210"/>
      <c r="F153" s="257"/>
      <c r="G153" s="257"/>
      <c r="H153" s="257"/>
    </row>
    <row r="154" spans="1:8" ht="15.75" x14ac:dyDescent="0.25">
      <c r="A154" s="210"/>
      <c r="B154" s="210"/>
      <c r="C154" s="210"/>
      <c r="D154" s="210"/>
      <c r="E154" s="210"/>
      <c r="F154" s="257"/>
      <c r="G154" s="257"/>
      <c r="H154" s="257"/>
    </row>
    <row r="155" spans="1:8" ht="15.75" x14ac:dyDescent="0.25">
      <c r="A155" s="210"/>
      <c r="B155" s="210"/>
      <c r="C155" s="210"/>
      <c r="D155" s="210"/>
      <c r="E155" s="210"/>
      <c r="F155" s="257"/>
      <c r="G155" s="257"/>
      <c r="H155" s="257"/>
    </row>
    <row r="156" spans="1:8" ht="15.75" x14ac:dyDescent="0.25">
      <c r="A156" s="210"/>
      <c r="B156" s="210"/>
      <c r="C156" s="210"/>
      <c r="D156" s="210"/>
      <c r="E156" s="210"/>
      <c r="F156" s="257"/>
      <c r="G156" s="257"/>
      <c r="H156" s="257"/>
    </row>
    <row r="157" spans="1:8" ht="15.75" x14ac:dyDescent="0.25">
      <c r="A157" s="210"/>
      <c r="B157" s="210"/>
      <c r="C157" s="210"/>
      <c r="D157" s="210"/>
      <c r="E157" s="210"/>
      <c r="F157" s="257"/>
      <c r="G157" s="257"/>
      <c r="H157" s="257"/>
    </row>
  </sheetData>
  <dataConsolidate/>
  <mergeCells count="3">
    <mergeCell ref="A7:H7"/>
    <mergeCell ref="B9:E9"/>
    <mergeCell ref="F9:H9"/>
  </mergeCells>
  <conditionalFormatting sqref="I11:I42">
    <cfRule type="cellIs" dxfId="11" priority="1" operator="equal">
      <formula>"ojo"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topLeftCell="A16" zoomScale="70" zoomScaleNormal="70" zoomScaleSheetLayoutView="90" workbookViewId="0">
      <selection activeCell="B18" sqref="B18"/>
    </sheetView>
  </sheetViews>
  <sheetFormatPr baseColWidth="10" defaultRowHeight="15" x14ac:dyDescent="0.25"/>
  <cols>
    <col min="1" max="1" width="20.7109375" customWidth="1"/>
    <col min="2" max="7" width="9.7109375" style="191" customWidth="1"/>
    <col min="8" max="8" width="12.7109375" customWidth="1"/>
    <col min="253" max="253" width="6.85546875" customWidth="1"/>
    <col min="254" max="254" width="11.7109375" customWidth="1"/>
    <col min="255" max="260" width="7.7109375" customWidth="1"/>
    <col min="261" max="261" width="8.7109375" customWidth="1"/>
    <col min="262" max="264" width="13.7109375" customWidth="1"/>
    <col min="509" max="509" width="6.85546875" customWidth="1"/>
    <col min="510" max="510" width="11.7109375" customWidth="1"/>
    <col min="511" max="516" width="7.7109375" customWidth="1"/>
    <col min="517" max="517" width="8.7109375" customWidth="1"/>
    <col min="518" max="520" width="13.7109375" customWidth="1"/>
    <col min="765" max="765" width="6.85546875" customWidth="1"/>
    <col min="766" max="766" width="11.7109375" customWidth="1"/>
    <col min="767" max="772" width="7.7109375" customWidth="1"/>
    <col min="773" max="773" width="8.7109375" customWidth="1"/>
    <col min="774" max="776" width="13.7109375" customWidth="1"/>
    <col min="1021" max="1021" width="6.85546875" customWidth="1"/>
    <col min="1022" max="1022" width="11.7109375" customWidth="1"/>
    <col min="1023" max="1028" width="7.7109375" customWidth="1"/>
    <col min="1029" max="1029" width="8.7109375" customWidth="1"/>
    <col min="1030" max="1032" width="13.7109375" customWidth="1"/>
    <col min="1277" max="1277" width="6.85546875" customWidth="1"/>
    <col min="1278" max="1278" width="11.7109375" customWidth="1"/>
    <col min="1279" max="1284" width="7.7109375" customWidth="1"/>
    <col min="1285" max="1285" width="8.7109375" customWidth="1"/>
    <col min="1286" max="1288" width="13.7109375" customWidth="1"/>
    <col min="1533" max="1533" width="6.85546875" customWidth="1"/>
    <col min="1534" max="1534" width="11.7109375" customWidth="1"/>
    <col min="1535" max="1540" width="7.7109375" customWidth="1"/>
    <col min="1541" max="1541" width="8.7109375" customWidth="1"/>
    <col min="1542" max="1544" width="13.7109375" customWidth="1"/>
    <col min="1789" max="1789" width="6.85546875" customWidth="1"/>
    <col min="1790" max="1790" width="11.7109375" customWidth="1"/>
    <col min="1791" max="1796" width="7.7109375" customWidth="1"/>
    <col min="1797" max="1797" width="8.7109375" customWidth="1"/>
    <col min="1798" max="1800" width="13.7109375" customWidth="1"/>
    <col min="2045" max="2045" width="6.85546875" customWidth="1"/>
    <col min="2046" max="2046" width="11.7109375" customWidth="1"/>
    <col min="2047" max="2052" width="7.7109375" customWidth="1"/>
    <col min="2053" max="2053" width="8.7109375" customWidth="1"/>
    <col min="2054" max="2056" width="13.7109375" customWidth="1"/>
    <col min="2301" max="2301" width="6.85546875" customWidth="1"/>
    <col min="2302" max="2302" width="11.7109375" customWidth="1"/>
    <col min="2303" max="2308" width="7.7109375" customWidth="1"/>
    <col min="2309" max="2309" width="8.7109375" customWidth="1"/>
    <col min="2310" max="2312" width="13.7109375" customWidth="1"/>
    <col min="2557" max="2557" width="6.85546875" customWidth="1"/>
    <col min="2558" max="2558" width="11.7109375" customWidth="1"/>
    <col min="2559" max="2564" width="7.7109375" customWidth="1"/>
    <col min="2565" max="2565" width="8.7109375" customWidth="1"/>
    <col min="2566" max="2568" width="13.7109375" customWidth="1"/>
    <col min="2813" max="2813" width="6.85546875" customWidth="1"/>
    <col min="2814" max="2814" width="11.7109375" customWidth="1"/>
    <col min="2815" max="2820" width="7.7109375" customWidth="1"/>
    <col min="2821" max="2821" width="8.7109375" customWidth="1"/>
    <col min="2822" max="2824" width="13.7109375" customWidth="1"/>
    <col min="3069" max="3069" width="6.85546875" customWidth="1"/>
    <col min="3070" max="3070" width="11.7109375" customWidth="1"/>
    <col min="3071" max="3076" width="7.7109375" customWidth="1"/>
    <col min="3077" max="3077" width="8.7109375" customWidth="1"/>
    <col min="3078" max="3080" width="13.7109375" customWidth="1"/>
    <col min="3325" max="3325" width="6.85546875" customWidth="1"/>
    <col min="3326" max="3326" width="11.7109375" customWidth="1"/>
    <col min="3327" max="3332" width="7.7109375" customWidth="1"/>
    <col min="3333" max="3333" width="8.7109375" customWidth="1"/>
    <col min="3334" max="3336" width="13.7109375" customWidth="1"/>
    <col min="3581" max="3581" width="6.85546875" customWidth="1"/>
    <col min="3582" max="3582" width="11.7109375" customWidth="1"/>
    <col min="3583" max="3588" width="7.7109375" customWidth="1"/>
    <col min="3589" max="3589" width="8.7109375" customWidth="1"/>
    <col min="3590" max="3592" width="13.7109375" customWidth="1"/>
    <col min="3837" max="3837" width="6.85546875" customWidth="1"/>
    <col min="3838" max="3838" width="11.7109375" customWidth="1"/>
    <col min="3839" max="3844" width="7.7109375" customWidth="1"/>
    <col min="3845" max="3845" width="8.7109375" customWidth="1"/>
    <col min="3846" max="3848" width="13.7109375" customWidth="1"/>
    <col min="4093" max="4093" width="6.85546875" customWidth="1"/>
    <col min="4094" max="4094" width="11.7109375" customWidth="1"/>
    <col min="4095" max="4100" width="7.7109375" customWidth="1"/>
    <col min="4101" max="4101" width="8.7109375" customWidth="1"/>
    <col min="4102" max="4104" width="13.7109375" customWidth="1"/>
    <col min="4349" max="4349" width="6.85546875" customWidth="1"/>
    <col min="4350" max="4350" width="11.7109375" customWidth="1"/>
    <col min="4351" max="4356" width="7.7109375" customWidth="1"/>
    <col min="4357" max="4357" width="8.7109375" customWidth="1"/>
    <col min="4358" max="4360" width="13.7109375" customWidth="1"/>
    <col min="4605" max="4605" width="6.85546875" customWidth="1"/>
    <col min="4606" max="4606" width="11.7109375" customWidth="1"/>
    <col min="4607" max="4612" width="7.7109375" customWidth="1"/>
    <col min="4613" max="4613" width="8.7109375" customWidth="1"/>
    <col min="4614" max="4616" width="13.7109375" customWidth="1"/>
    <col min="4861" max="4861" width="6.85546875" customWidth="1"/>
    <col min="4862" max="4862" width="11.7109375" customWidth="1"/>
    <col min="4863" max="4868" width="7.7109375" customWidth="1"/>
    <col min="4869" max="4869" width="8.7109375" customWidth="1"/>
    <col min="4870" max="4872" width="13.7109375" customWidth="1"/>
    <col min="5117" max="5117" width="6.85546875" customWidth="1"/>
    <col min="5118" max="5118" width="11.7109375" customWidth="1"/>
    <col min="5119" max="5124" width="7.7109375" customWidth="1"/>
    <col min="5125" max="5125" width="8.7109375" customWidth="1"/>
    <col min="5126" max="5128" width="13.7109375" customWidth="1"/>
    <col min="5373" max="5373" width="6.85546875" customWidth="1"/>
    <col min="5374" max="5374" width="11.7109375" customWidth="1"/>
    <col min="5375" max="5380" width="7.7109375" customWidth="1"/>
    <col min="5381" max="5381" width="8.7109375" customWidth="1"/>
    <col min="5382" max="5384" width="13.7109375" customWidth="1"/>
    <col min="5629" max="5629" width="6.85546875" customWidth="1"/>
    <col min="5630" max="5630" width="11.7109375" customWidth="1"/>
    <col min="5631" max="5636" width="7.7109375" customWidth="1"/>
    <col min="5637" max="5637" width="8.7109375" customWidth="1"/>
    <col min="5638" max="5640" width="13.7109375" customWidth="1"/>
    <col min="5885" max="5885" width="6.85546875" customWidth="1"/>
    <col min="5886" max="5886" width="11.7109375" customWidth="1"/>
    <col min="5887" max="5892" width="7.7109375" customWidth="1"/>
    <col min="5893" max="5893" width="8.7109375" customWidth="1"/>
    <col min="5894" max="5896" width="13.7109375" customWidth="1"/>
    <col min="6141" max="6141" width="6.85546875" customWidth="1"/>
    <col min="6142" max="6142" width="11.7109375" customWidth="1"/>
    <col min="6143" max="6148" width="7.7109375" customWidth="1"/>
    <col min="6149" max="6149" width="8.7109375" customWidth="1"/>
    <col min="6150" max="6152" width="13.7109375" customWidth="1"/>
    <col min="6397" max="6397" width="6.85546875" customWidth="1"/>
    <col min="6398" max="6398" width="11.7109375" customWidth="1"/>
    <col min="6399" max="6404" width="7.7109375" customWidth="1"/>
    <col min="6405" max="6405" width="8.7109375" customWidth="1"/>
    <col min="6406" max="6408" width="13.7109375" customWidth="1"/>
    <col min="6653" max="6653" width="6.85546875" customWidth="1"/>
    <col min="6654" max="6654" width="11.7109375" customWidth="1"/>
    <col min="6655" max="6660" width="7.7109375" customWidth="1"/>
    <col min="6661" max="6661" width="8.7109375" customWidth="1"/>
    <col min="6662" max="6664" width="13.7109375" customWidth="1"/>
    <col min="6909" max="6909" width="6.85546875" customWidth="1"/>
    <col min="6910" max="6910" width="11.7109375" customWidth="1"/>
    <col min="6911" max="6916" width="7.7109375" customWidth="1"/>
    <col min="6917" max="6917" width="8.7109375" customWidth="1"/>
    <col min="6918" max="6920" width="13.7109375" customWidth="1"/>
    <col min="7165" max="7165" width="6.85546875" customWidth="1"/>
    <col min="7166" max="7166" width="11.7109375" customWidth="1"/>
    <col min="7167" max="7172" width="7.7109375" customWidth="1"/>
    <col min="7173" max="7173" width="8.7109375" customWidth="1"/>
    <col min="7174" max="7176" width="13.7109375" customWidth="1"/>
    <col min="7421" max="7421" width="6.85546875" customWidth="1"/>
    <col min="7422" max="7422" width="11.7109375" customWidth="1"/>
    <col min="7423" max="7428" width="7.7109375" customWidth="1"/>
    <col min="7429" max="7429" width="8.7109375" customWidth="1"/>
    <col min="7430" max="7432" width="13.7109375" customWidth="1"/>
    <col min="7677" max="7677" width="6.85546875" customWidth="1"/>
    <col min="7678" max="7678" width="11.7109375" customWidth="1"/>
    <col min="7679" max="7684" width="7.7109375" customWidth="1"/>
    <col min="7685" max="7685" width="8.7109375" customWidth="1"/>
    <col min="7686" max="7688" width="13.7109375" customWidth="1"/>
    <col min="7933" max="7933" width="6.85546875" customWidth="1"/>
    <col min="7934" max="7934" width="11.7109375" customWidth="1"/>
    <col min="7935" max="7940" width="7.7109375" customWidth="1"/>
    <col min="7941" max="7941" width="8.7109375" customWidth="1"/>
    <col min="7942" max="7944" width="13.7109375" customWidth="1"/>
    <col min="8189" max="8189" width="6.85546875" customWidth="1"/>
    <col min="8190" max="8190" width="11.7109375" customWidth="1"/>
    <col min="8191" max="8196" width="7.7109375" customWidth="1"/>
    <col min="8197" max="8197" width="8.7109375" customWidth="1"/>
    <col min="8198" max="8200" width="13.7109375" customWidth="1"/>
    <col min="8445" max="8445" width="6.85546875" customWidth="1"/>
    <col min="8446" max="8446" width="11.7109375" customWidth="1"/>
    <col min="8447" max="8452" width="7.7109375" customWidth="1"/>
    <col min="8453" max="8453" width="8.7109375" customWidth="1"/>
    <col min="8454" max="8456" width="13.7109375" customWidth="1"/>
    <col min="8701" max="8701" width="6.85546875" customWidth="1"/>
    <col min="8702" max="8702" width="11.7109375" customWidth="1"/>
    <col min="8703" max="8708" width="7.7109375" customWidth="1"/>
    <col min="8709" max="8709" width="8.7109375" customWidth="1"/>
    <col min="8710" max="8712" width="13.7109375" customWidth="1"/>
    <col min="8957" max="8957" width="6.85546875" customWidth="1"/>
    <col min="8958" max="8958" width="11.7109375" customWidth="1"/>
    <col min="8959" max="8964" width="7.7109375" customWidth="1"/>
    <col min="8965" max="8965" width="8.7109375" customWidth="1"/>
    <col min="8966" max="8968" width="13.7109375" customWidth="1"/>
    <col min="9213" max="9213" width="6.85546875" customWidth="1"/>
    <col min="9214" max="9214" width="11.7109375" customWidth="1"/>
    <col min="9215" max="9220" width="7.7109375" customWidth="1"/>
    <col min="9221" max="9221" width="8.7109375" customWidth="1"/>
    <col min="9222" max="9224" width="13.7109375" customWidth="1"/>
    <col min="9469" max="9469" width="6.85546875" customWidth="1"/>
    <col min="9470" max="9470" width="11.7109375" customWidth="1"/>
    <col min="9471" max="9476" width="7.7109375" customWidth="1"/>
    <col min="9477" max="9477" width="8.7109375" customWidth="1"/>
    <col min="9478" max="9480" width="13.7109375" customWidth="1"/>
    <col min="9725" max="9725" width="6.85546875" customWidth="1"/>
    <col min="9726" max="9726" width="11.7109375" customWidth="1"/>
    <col min="9727" max="9732" width="7.7109375" customWidth="1"/>
    <col min="9733" max="9733" width="8.7109375" customWidth="1"/>
    <col min="9734" max="9736" width="13.7109375" customWidth="1"/>
    <col min="9981" max="9981" width="6.85546875" customWidth="1"/>
    <col min="9982" max="9982" width="11.7109375" customWidth="1"/>
    <col min="9983" max="9988" width="7.7109375" customWidth="1"/>
    <col min="9989" max="9989" width="8.7109375" customWidth="1"/>
    <col min="9990" max="9992" width="13.7109375" customWidth="1"/>
    <col min="10237" max="10237" width="6.85546875" customWidth="1"/>
    <col min="10238" max="10238" width="11.7109375" customWidth="1"/>
    <col min="10239" max="10244" width="7.7109375" customWidth="1"/>
    <col min="10245" max="10245" width="8.7109375" customWidth="1"/>
    <col min="10246" max="10248" width="13.7109375" customWidth="1"/>
    <col min="10493" max="10493" width="6.85546875" customWidth="1"/>
    <col min="10494" max="10494" width="11.7109375" customWidth="1"/>
    <col min="10495" max="10500" width="7.7109375" customWidth="1"/>
    <col min="10501" max="10501" width="8.7109375" customWidth="1"/>
    <col min="10502" max="10504" width="13.7109375" customWidth="1"/>
    <col min="10749" max="10749" width="6.85546875" customWidth="1"/>
    <col min="10750" max="10750" width="11.7109375" customWidth="1"/>
    <col min="10751" max="10756" width="7.7109375" customWidth="1"/>
    <col min="10757" max="10757" width="8.7109375" customWidth="1"/>
    <col min="10758" max="10760" width="13.7109375" customWidth="1"/>
    <col min="11005" max="11005" width="6.85546875" customWidth="1"/>
    <col min="11006" max="11006" width="11.7109375" customWidth="1"/>
    <col min="11007" max="11012" width="7.7109375" customWidth="1"/>
    <col min="11013" max="11013" width="8.7109375" customWidth="1"/>
    <col min="11014" max="11016" width="13.7109375" customWidth="1"/>
    <col min="11261" max="11261" width="6.85546875" customWidth="1"/>
    <col min="11262" max="11262" width="11.7109375" customWidth="1"/>
    <col min="11263" max="11268" width="7.7109375" customWidth="1"/>
    <col min="11269" max="11269" width="8.7109375" customWidth="1"/>
    <col min="11270" max="11272" width="13.7109375" customWidth="1"/>
    <col min="11517" max="11517" width="6.85546875" customWidth="1"/>
    <col min="11518" max="11518" width="11.7109375" customWidth="1"/>
    <col min="11519" max="11524" width="7.7109375" customWidth="1"/>
    <col min="11525" max="11525" width="8.7109375" customWidth="1"/>
    <col min="11526" max="11528" width="13.7109375" customWidth="1"/>
    <col min="11773" max="11773" width="6.85546875" customWidth="1"/>
    <col min="11774" max="11774" width="11.7109375" customWidth="1"/>
    <col min="11775" max="11780" width="7.7109375" customWidth="1"/>
    <col min="11781" max="11781" width="8.7109375" customWidth="1"/>
    <col min="11782" max="11784" width="13.7109375" customWidth="1"/>
    <col min="12029" max="12029" width="6.85546875" customWidth="1"/>
    <col min="12030" max="12030" width="11.7109375" customWidth="1"/>
    <col min="12031" max="12036" width="7.7109375" customWidth="1"/>
    <col min="12037" max="12037" width="8.7109375" customWidth="1"/>
    <col min="12038" max="12040" width="13.7109375" customWidth="1"/>
    <col min="12285" max="12285" width="6.85546875" customWidth="1"/>
    <col min="12286" max="12286" width="11.7109375" customWidth="1"/>
    <col min="12287" max="12292" width="7.7109375" customWidth="1"/>
    <col min="12293" max="12293" width="8.7109375" customWidth="1"/>
    <col min="12294" max="12296" width="13.7109375" customWidth="1"/>
    <col min="12541" max="12541" width="6.85546875" customWidth="1"/>
    <col min="12542" max="12542" width="11.7109375" customWidth="1"/>
    <col min="12543" max="12548" width="7.7109375" customWidth="1"/>
    <col min="12549" max="12549" width="8.7109375" customWidth="1"/>
    <col min="12550" max="12552" width="13.7109375" customWidth="1"/>
    <col min="12797" max="12797" width="6.85546875" customWidth="1"/>
    <col min="12798" max="12798" width="11.7109375" customWidth="1"/>
    <col min="12799" max="12804" width="7.7109375" customWidth="1"/>
    <col min="12805" max="12805" width="8.7109375" customWidth="1"/>
    <col min="12806" max="12808" width="13.7109375" customWidth="1"/>
    <col min="13053" max="13053" width="6.85546875" customWidth="1"/>
    <col min="13054" max="13054" width="11.7109375" customWidth="1"/>
    <col min="13055" max="13060" width="7.7109375" customWidth="1"/>
    <col min="13061" max="13061" width="8.7109375" customWidth="1"/>
    <col min="13062" max="13064" width="13.7109375" customWidth="1"/>
    <col min="13309" max="13309" width="6.85546875" customWidth="1"/>
    <col min="13310" max="13310" width="11.7109375" customWidth="1"/>
    <col min="13311" max="13316" width="7.7109375" customWidth="1"/>
    <col min="13317" max="13317" width="8.7109375" customWidth="1"/>
    <col min="13318" max="13320" width="13.7109375" customWidth="1"/>
    <col min="13565" max="13565" width="6.85546875" customWidth="1"/>
    <col min="13566" max="13566" width="11.7109375" customWidth="1"/>
    <col min="13567" max="13572" width="7.7109375" customWidth="1"/>
    <col min="13573" max="13573" width="8.7109375" customWidth="1"/>
    <col min="13574" max="13576" width="13.7109375" customWidth="1"/>
    <col min="13821" max="13821" width="6.85546875" customWidth="1"/>
    <col min="13822" max="13822" width="11.7109375" customWidth="1"/>
    <col min="13823" max="13828" width="7.7109375" customWidth="1"/>
    <col min="13829" max="13829" width="8.7109375" customWidth="1"/>
    <col min="13830" max="13832" width="13.7109375" customWidth="1"/>
    <col min="14077" max="14077" width="6.85546875" customWidth="1"/>
    <col min="14078" max="14078" width="11.7109375" customWidth="1"/>
    <col min="14079" max="14084" width="7.7109375" customWidth="1"/>
    <col min="14085" max="14085" width="8.7109375" customWidth="1"/>
    <col min="14086" max="14088" width="13.7109375" customWidth="1"/>
    <col min="14333" max="14333" width="6.85546875" customWidth="1"/>
    <col min="14334" max="14334" width="11.7109375" customWidth="1"/>
    <col min="14335" max="14340" width="7.7109375" customWidth="1"/>
    <col min="14341" max="14341" width="8.7109375" customWidth="1"/>
    <col min="14342" max="14344" width="13.7109375" customWidth="1"/>
    <col min="14589" max="14589" width="6.85546875" customWidth="1"/>
    <col min="14590" max="14590" width="11.7109375" customWidth="1"/>
    <col min="14591" max="14596" width="7.7109375" customWidth="1"/>
    <col min="14597" max="14597" width="8.7109375" customWidth="1"/>
    <col min="14598" max="14600" width="13.7109375" customWidth="1"/>
    <col min="14845" max="14845" width="6.85546875" customWidth="1"/>
    <col min="14846" max="14846" width="11.7109375" customWidth="1"/>
    <col min="14847" max="14852" width="7.7109375" customWidth="1"/>
    <col min="14853" max="14853" width="8.7109375" customWidth="1"/>
    <col min="14854" max="14856" width="13.7109375" customWidth="1"/>
    <col min="15101" max="15101" width="6.85546875" customWidth="1"/>
    <col min="15102" max="15102" width="11.7109375" customWidth="1"/>
    <col min="15103" max="15108" width="7.7109375" customWidth="1"/>
    <col min="15109" max="15109" width="8.7109375" customWidth="1"/>
    <col min="15110" max="15112" width="13.7109375" customWidth="1"/>
    <col min="15357" max="15357" width="6.85546875" customWidth="1"/>
    <col min="15358" max="15358" width="11.7109375" customWidth="1"/>
    <col min="15359" max="15364" width="7.7109375" customWidth="1"/>
    <col min="15365" max="15365" width="8.7109375" customWidth="1"/>
    <col min="15366" max="15368" width="13.7109375" customWidth="1"/>
    <col min="15613" max="15613" width="6.85546875" customWidth="1"/>
    <col min="15614" max="15614" width="11.7109375" customWidth="1"/>
    <col min="15615" max="15620" width="7.7109375" customWidth="1"/>
    <col min="15621" max="15621" width="8.7109375" customWidth="1"/>
    <col min="15622" max="15624" width="13.7109375" customWidth="1"/>
    <col min="15869" max="15869" width="6.85546875" customWidth="1"/>
    <col min="15870" max="15870" width="11.7109375" customWidth="1"/>
    <col min="15871" max="15876" width="7.7109375" customWidth="1"/>
    <col min="15877" max="15877" width="8.7109375" customWidth="1"/>
    <col min="15878" max="15880" width="13.7109375" customWidth="1"/>
    <col min="16125" max="16125" width="6.85546875" customWidth="1"/>
    <col min="16126" max="16126" width="11.7109375" customWidth="1"/>
    <col min="16127" max="16132" width="7.7109375" customWidth="1"/>
    <col min="16133" max="16133" width="8.7109375" customWidth="1"/>
    <col min="16134" max="16136" width="13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75" customFormat="1" ht="14.25" customHeight="1" x14ac:dyDescent="0.25">
      <c r="A5" s="351" t="s">
        <v>278</v>
      </c>
      <c r="B5" s="353"/>
      <c r="C5" s="353"/>
      <c r="D5" s="353"/>
      <c r="E5" s="353"/>
      <c r="F5" s="353"/>
      <c r="G5" s="353"/>
      <c r="H5" s="276"/>
    </row>
    <row r="6" spans="1:10" s="275" customFormat="1" ht="14.25" customHeight="1" x14ac:dyDescent="0.25">
      <c r="A6" s="273"/>
      <c r="B6" s="274"/>
      <c r="C6" s="274"/>
      <c r="D6" s="274"/>
      <c r="E6" s="274"/>
      <c r="F6" s="274"/>
      <c r="G6" s="274"/>
    </row>
    <row r="7" spans="1:10" ht="21.95" customHeight="1" x14ac:dyDescent="0.25">
      <c r="A7" s="450" t="s">
        <v>75</v>
      </c>
      <c r="B7" s="450"/>
      <c r="C7" s="450"/>
      <c r="D7" s="450"/>
      <c r="E7" s="450"/>
      <c r="F7" s="450"/>
      <c r="G7" s="450"/>
      <c r="H7" s="450"/>
      <c r="I7" s="117"/>
    </row>
    <row r="8" spans="1:10" ht="6.75" customHeight="1" x14ac:dyDescent="0.25">
      <c r="A8" s="210"/>
      <c r="B8" s="257"/>
      <c r="C8" s="257"/>
      <c r="D8" s="257"/>
      <c r="E8" s="257"/>
      <c r="F8" s="257"/>
      <c r="G8" s="257"/>
      <c r="H8" s="210"/>
    </row>
    <row r="9" spans="1:10" ht="21.95" customHeight="1" x14ac:dyDescent="0.25">
      <c r="A9" s="214" t="s">
        <v>48</v>
      </c>
      <c r="B9" s="214" t="s">
        <v>196</v>
      </c>
      <c r="C9" s="257"/>
      <c r="D9" s="257"/>
      <c r="E9" s="257"/>
      <c r="F9" s="257"/>
      <c r="G9" s="257"/>
      <c r="H9" s="210"/>
    </row>
    <row r="10" spans="1:10" ht="15.95" customHeight="1" x14ac:dyDescent="0.25">
      <c r="A10" s="260">
        <v>2008</v>
      </c>
      <c r="B10" s="261">
        <v>7.1845851473085709</v>
      </c>
      <c r="C10" s="257"/>
      <c r="D10" s="257"/>
      <c r="E10" s="257"/>
      <c r="F10" s="257"/>
      <c r="G10" s="257"/>
      <c r="H10" s="210"/>
    </row>
    <row r="11" spans="1:10" ht="15.95" customHeight="1" x14ac:dyDescent="0.25">
      <c r="A11" s="260">
        <v>2009</v>
      </c>
      <c r="B11" s="261">
        <v>7.2390581873486166</v>
      </c>
      <c r="C11" s="258"/>
      <c r="D11" s="257"/>
      <c r="E11" s="257"/>
      <c r="F11" s="257"/>
      <c r="G11" s="257"/>
      <c r="H11" s="210"/>
      <c r="I11" s="118"/>
    </row>
    <row r="12" spans="1:10" ht="15.95" customHeight="1" x14ac:dyDescent="0.25">
      <c r="A12" s="260">
        <v>2010</v>
      </c>
      <c r="B12" s="261">
        <v>7.3</v>
      </c>
      <c r="C12" s="257"/>
      <c r="D12" s="257"/>
      <c r="E12" s="257"/>
      <c r="F12" s="257"/>
      <c r="G12" s="257"/>
      <c r="H12" s="210"/>
      <c r="I12" s="118"/>
    </row>
    <row r="13" spans="1:10" ht="15.95" customHeight="1" x14ac:dyDescent="0.25">
      <c r="A13" s="260">
        <v>2011</v>
      </c>
      <c r="B13" s="261">
        <v>7.1191992123771257</v>
      </c>
      <c r="C13" s="257"/>
      <c r="D13" s="257"/>
      <c r="E13" s="257"/>
      <c r="F13" s="257"/>
      <c r="G13" s="257"/>
      <c r="H13" s="210"/>
      <c r="J13" s="118"/>
    </row>
    <row r="14" spans="1:10" ht="15.95" customHeight="1" x14ac:dyDescent="0.25">
      <c r="A14" s="260">
        <v>2012</v>
      </c>
      <c r="B14" s="261">
        <v>7</v>
      </c>
      <c r="C14" s="257"/>
      <c r="D14" s="257"/>
      <c r="E14" s="257"/>
      <c r="F14" s="257"/>
      <c r="G14" s="257"/>
      <c r="H14" s="210"/>
    </row>
    <row r="15" spans="1:10" ht="15.95" customHeight="1" x14ac:dyDescent="0.25">
      <c r="A15" s="260" t="s">
        <v>262</v>
      </c>
      <c r="B15" s="261">
        <f>Absorcion_Egresados!B10</f>
        <v>6.7917765054328934</v>
      </c>
      <c r="C15" s="257"/>
      <c r="D15" s="257"/>
      <c r="E15" s="257"/>
      <c r="F15" s="257"/>
      <c r="G15" s="257"/>
      <c r="H15" s="210"/>
    </row>
    <row r="16" spans="1:10" ht="16.5" customHeight="1" x14ac:dyDescent="0.25">
      <c r="A16" s="214" t="s">
        <v>212</v>
      </c>
      <c r="B16" s="259">
        <f>B15-B14</f>
        <v>-0.20822349456710665</v>
      </c>
      <c r="C16" s="257"/>
      <c r="D16" s="257"/>
      <c r="E16" s="257"/>
      <c r="F16" s="257"/>
      <c r="G16" s="257"/>
      <c r="H16" s="210"/>
    </row>
    <row r="17" spans="1:13" ht="7.5" customHeight="1" x14ac:dyDescent="0.25">
      <c r="A17" s="210"/>
      <c r="B17" s="257"/>
      <c r="C17" s="257"/>
      <c r="D17" s="257"/>
      <c r="E17" s="257"/>
      <c r="F17" s="257"/>
      <c r="G17" s="257"/>
      <c r="H17" s="210"/>
    </row>
    <row r="18" spans="1:13" ht="42" customHeight="1" x14ac:dyDescent="0.25">
      <c r="A18" s="214" t="s">
        <v>211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259</v>
      </c>
    </row>
    <row r="19" spans="1:13" ht="14.1" customHeight="1" x14ac:dyDescent="0.25">
      <c r="A19" s="222" t="s">
        <v>14</v>
      </c>
      <c r="B19" s="232">
        <v>9.3330480825800937</v>
      </c>
      <c r="C19" s="232">
        <v>8.8030969931590395</v>
      </c>
      <c r="D19" s="232">
        <v>8.9117778772951191</v>
      </c>
      <c r="E19" s="232">
        <v>10.387017507934884</v>
      </c>
      <c r="F19" s="232">
        <v>9.1136385920188268</v>
      </c>
      <c r="G19" s="232">
        <f>Absorcion_Egresados!D17</f>
        <v>7.8840605842048328</v>
      </c>
      <c r="H19" s="233">
        <f t="shared" ref="H19:H50" si="0">G19-F19</f>
        <v>-1.229578007813994</v>
      </c>
    </row>
    <row r="20" spans="1:13" ht="14.1" customHeight="1" x14ac:dyDescent="0.25">
      <c r="A20" s="222" t="s">
        <v>15</v>
      </c>
      <c r="B20" s="232">
        <v>7.5792224763149303</v>
      </c>
      <c r="C20" s="232">
        <v>7.0110626614987082</v>
      </c>
      <c r="D20" s="232">
        <v>7.3747982307192412</v>
      </c>
      <c r="E20" s="232">
        <v>7.3148033254746254</v>
      </c>
      <c r="F20" s="232">
        <v>6.8752258945423872</v>
      </c>
      <c r="G20" s="232">
        <f>Absorcion_Egresados!D18</f>
        <v>6.1360552244970199</v>
      </c>
      <c r="H20" s="233">
        <f t="shared" si="0"/>
        <v>-0.7391706700453673</v>
      </c>
      <c r="J20" s="119"/>
    </row>
    <row r="21" spans="1:13" ht="14.1" customHeight="1" x14ac:dyDescent="0.25">
      <c r="A21" s="222" t="s">
        <v>16</v>
      </c>
      <c r="B21" s="232">
        <v>7.613889773813316</v>
      </c>
      <c r="C21" s="232">
        <v>8.4971398855954234</v>
      </c>
      <c r="D21" s="232">
        <v>7.6154412538129792</v>
      </c>
      <c r="E21" s="232">
        <v>6.1637340638499634</v>
      </c>
      <c r="F21" s="232">
        <v>8.3204034134988358</v>
      </c>
      <c r="G21" s="232">
        <f>Absorcion_Egresados!D19</f>
        <v>8.4134386599409918</v>
      </c>
      <c r="H21" s="233">
        <f t="shared" si="0"/>
        <v>9.3035246442155994E-2</v>
      </c>
      <c r="J21" s="119"/>
    </row>
    <row r="22" spans="1:13" ht="14.1" customHeight="1" x14ac:dyDescent="0.25">
      <c r="A22" s="222" t="s">
        <v>17</v>
      </c>
      <c r="B22" s="232">
        <v>6.5078145016653863</v>
      </c>
      <c r="C22" s="232">
        <v>6.4262128524257038</v>
      </c>
      <c r="D22" s="232">
        <v>6.590928800624404</v>
      </c>
      <c r="E22" s="232">
        <v>6.3043121823249715</v>
      </c>
      <c r="F22" s="232">
        <v>6.4599275070479258</v>
      </c>
      <c r="G22" s="232">
        <f>Absorcion_Egresados!D20</f>
        <v>6.5043959622272869</v>
      </c>
      <c r="H22" s="233">
        <f t="shared" si="0"/>
        <v>4.4468455179361044E-2</v>
      </c>
      <c r="J22" s="118"/>
    </row>
    <row r="23" spans="1:13" ht="14.1" customHeight="1" x14ac:dyDescent="0.25">
      <c r="A23" s="222" t="s">
        <v>18</v>
      </c>
      <c r="B23" s="232">
        <v>3.0623435786395206</v>
      </c>
      <c r="C23" s="232">
        <v>3.1501079071218698</v>
      </c>
      <c r="D23" s="232">
        <v>3.9228723404255317</v>
      </c>
      <c r="E23" s="232">
        <v>3.7275472897790491</v>
      </c>
      <c r="F23" s="232">
        <v>3.386206086241335</v>
      </c>
      <c r="G23" s="232">
        <f>Absorcion_Egresados!D21</f>
        <v>3.5830351381474745</v>
      </c>
      <c r="H23" s="233">
        <f t="shared" si="0"/>
        <v>0.19682905190613953</v>
      </c>
    </row>
    <row r="24" spans="1:13" ht="14.1" customHeight="1" x14ac:dyDescent="0.25">
      <c r="A24" s="222" t="s">
        <v>19</v>
      </c>
      <c r="B24" s="232">
        <v>6.7422718885410404</v>
      </c>
      <c r="C24" s="232">
        <v>7.0070466580494513</v>
      </c>
      <c r="D24" s="232">
        <v>7.6937598321971681</v>
      </c>
      <c r="E24" s="232">
        <v>8.123110061720725</v>
      </c>
      <c r="F24" s="232">
        <v>8.2495919450944921</v>
      </c>
      <c r="G24" s="232">
        <f>Absorcion_Egresados!D22</f>
        <v>6.8172530371140923</v>
      </c>
      <c r="H24" s="233">
        <f t="shared" si="0"/>
        <v>-1.4323389079803999</v>
      </c>
    </row>
    <row r="25" spans="1:13" ht="14.1" customHeight="1" x14ac:dyDescent="0.25">
      <c r="A25" s="222" t="s">
        <v>20</v>
      </c>
      <c r="B25" s="232">
        <v>7.3195805633609767</v>
      </c>
      <c r="C25" s="232">
        <v>7.2015769549537438</v>
      </c>
      <c r="D25" s="232">
        <v>7.2785375882721022</v>
      </c>
      <c r="E25" s="232">
        <v>7.4732546597551561</v>
      </c>
      <c r="F25" s="232">
        <v>7.9731743666169894</v>
      </c>
      <c r="G25" s="232">
        <f>Absorcion_Egresados!D23</f>
        <v>7.2993545103301489</v>
      </c>
      <c r="H25" s="233">
        <f t="shared" si="0"/>
        <v>-0.67381985628684049</v>
      </c>
      <c r="M25">
        <f>123462</f>
        <v>123462</v>
      </c>
    </row>
    <row r="26" spans="1:13" ht="14.1" customHeight="1" x14ac:dyDescent="0.25">
      <c r="A26" s="222" t="s">
        <v>21</v>
      </c>
      <c r="B26" s="232">
        <v>5.2258176155044129</v>
      </c>
      <c r="C26" s="232">
        <v>6.3667232597623098</v>
      </c>
      <c r="D26" s="232">
        <v>7.2907881173273363</v>
      </c>
      <c r="E26" s="232">
        <v>8.3152790673682038</v>
      </c>
      <c r="F26" s="232">
        <v>8.8449751664377043</v>
      </c>
      <c r="G26" s="232">
        <f>Absorcion_Egresados!D24</f>
        <v>9.1225314183123878</v>
      </c>
      <c r="H26" s="233">
        <f t="shared" si="0"/>
        <v>0.27755625187468347</v>
      </c>
    </row>
    <row r="27" spans="1:13" ht="14.1" customHeight="1" x14ac:dyDescent="0.25">
      <c r="A27" s="222" t="s">
        <v>22</v>
      </c>
      <c r="B27" s="232">
        <v>15.112547634108337</v>
      </c>
      <c r="C27" s="232">
        <v>16.168044832856527</v>
      </c>
      <c r="D27" s="232">
        <v>16.792295492078026</v>
      </c>
      <c r="E27" s="232">
        <v>15.034308674223363</v>
      </c>
      <c r="F27" s="232">
        <v>13.750373818159511</v>
      </c>
      <c r="G27" s="232">
        <f>Absorcion_Egresados!D25</f>
        <v>13.865389400348347</v>
      </c>
      <c r="H27" s="233">
        <f t="shared" si="0"/>
        <v>0.11501558218883545</v>
      </c>
    </row>
    <row r="28" spans="1:13" ht="14.1" customHeight="1" x14ac:dyDescent="0.25">
      <c r="A28" s="222" t="s">
        <v>23</v>
      </c>
      <c r="B28" s="232">
        <v>4.0494092373791624</v>
      </c>
      <c r="C28" s="232">
        <v>3.8758052592670822</v>
      </c>
      <c r="D28" s="232">
        <v>3.8036300516961621</v>
      </c>
      <c r="E28" s="232">
        <v>3.7363500107058738</v>
      </c>
      <c r="F28" s="232">
        <v>4.1300033699030214</v>
      </c>
      <c r="G28" s="232">
        <f>Absorcion_Egresados!D26</f>
        <v>3.6342946552398567</v>
      </c>
      <c r="H28" s="233">
        <f t="shared" si="0"/>
        <v>-0.49570871466316468</v>
      </c>
    </row>
    <row r="29" spans="1:13" ht="14.1" customHeight="1" x14ac:dyDescent="0.25">
      <c r="A29" s="222" t="s">
        <v>24</v>
      </c>
      <c r="B29" s="232">
        <v>6.9258233751092986</v>
      </c>
      <c r="C29" s="232">
        <v>7.157113344304773</v>
      </c>
      <c r="D29" s="232">
        <v>7.6481720326418436</v>
      </c>
      <c r="E29" s="232">
        <v>7.0866230037681683</v>
      </c>
      <c r="F29" s="232">
        <v>7.3935016460588168</v>
      </c>
      <c r="G29" s="232">
        <f>Absorcion_Egresados!D27</f>
        <v>8.6937339259004176</v>
      </c>
      <c r="H29" s="233">
        <f t="shared" si="0"/>
        <v>1.3002322798416008</v>
      </c>
    </row>
    <row r="30" spans="1:13" ht="14.1" customHeight="1" x14ac:dyDescent="0.25">
      <c r="A30" s="222" t="s">
        <v>25</v>
      </c>
      <c r="B30" s="232">
        <v>3.4398527079497603</v>
      </c>
      <c r="C30" s="232">
        <v>5.1953275277165742</v>
      </c>
      <c r="D30" s="232">
        <v>5.3812838631621398</v>
      </c>
      <c r="E30" s="232">
        <v>5.4136484940907357</v>
      </c>
      <c r="F30" s="232">
        <v>4.7729332393515254</v>
      </c>
      <c r="G30" s="232">
        <f>Absorcion_Egresados!D28</f>
        <v>4.7291681097180858</v>
      </c>
      <c r="H30" s="233">
        <f t="shared" si="0"/>
        <v>-4.3765129633439592E-2</v>
      </c>
    </row>
    <row r="31" spans="1:13" ht="14.1" customHeight="1" x14ac:dyDescent="0.25">
      <c r="A31" s="222" t="s">
        <v>26</v>
      </c>
      <c r="B31" s="232">
        <v>3.6239612049017045</v>
      </c>
      <c r="C31" s="232">
        <v>3.5627076578199435</v>
      </c>
      <c r="D31" s="232">
        <v>2.8494241994005365</v>
      </c>
      <c r="E31" s="232">
        <v>3.4617555448711248</v>
      </c>
      <c r="F31" s="232">
        <v>3.220417829654064</v>
      </c>
      <c r="G31" s="232">
        <f>Absorcion_Egresados!D29</f>
        <v>3.5578039475866645</v>
      </c>
      <c r="H31" s="233">
        <f t="shared" si="0"/>
        <v>0.33738611793260054</v>
      </c>
    </row>
    <row r="32" spans="1:13" ht="14.1" customHeight="1" x14ac:dyDescent="0.25">
      <c r="A32" s="222" t="s">
        <v>27</v>
      </c>
      <c r="B32" s="232">
        <v>6.5714313612529658</v>
      </c>
      <c r="C32" s="232">
        <v>5.9507201477818299</v>
      </c>
      <c r="D32" s="232">
        <v>5.8684693609953671</v>
      </c>
      <c r="E32" s="232">
        <v>5.8433954658015468</v>
      </c>
      <c r="F32" s="232">
        <v>5.718882414015658</v>
      </c>
      <c r="G32" s="232">
        <f>Absorcion_Egresados!D30</f>
        <v>5.1232242545273001</v>
      </c>
      <c r="H32" s="233">
        <f t="shared" si="0"/>
        <v>-0.59565815948835787</v>
      </c>
    </row>
    <row r="33" spans="1:14" ht="14.1" customHeight="1" x14ac:dyDescent="0.25">
      <c r="A33" s="222" t="s">
        <v>28</v>
      </c>
      <c r="B33" s="232">
        <v>9.4611416652441989</v>
      </c>
      <c r="C33" s="232">
        <v>9.5521113810993619</v>
      </c>
      <c r="D33" s="232">
        <v>9.2979675400795809</v>
      </c>
      <c r="E33" s="232">
        <v>8.5446386995724506</v>
      </c>
      <c r="F33" s="232">
        <v>8.0943323205125033</v>
      </c>
      <c r="G33" s="232">
        <f>Absorcion_Egresados!D31</f>
        <v>7.8630130305074815</v>
      </c>
      <c r="H33" s="233">
        <f t="shared" si="0"/>
        <v>-0.23131929000502183</v>
      </c>
    </row>
    <row r="34" spans="1:14" ht="14.1" customHeight="1" x14ac:dyDescent="0.25">
      <c r="A34" s="222" t="s">
        <v>29</v>
      </c>
      <c r="B34" s="232">
        <v>7.7011131940872977</v>
      </c>
      <c r="C34" s="232">
        <v>8.295004985365539</v>
      </c>
      <c r="D34" s="232">
        <v>9.2599248488809014</v>
      </c>
      <c r="E34" s="232">
        <v>8.7190287837537035</v>
      </c>
      <c r="F34" s="232">
        <v>8.039670151206975</v>
      </c>
      <c r="G34" s="232">
        <f>Absorcion_Egresados!D32</f>
        <v>7.5687305761415242</v>
      </c>
      <c r="H34" s="233">
        <f t="shared" si="0"/>
        <v>-0.47093957506545081</v>
      </c>
    </row>
    <row r="35" spans="1:14" ht="14.1" customHeight="1" x14ac:dyDescent="0.25">
      <c r="A35" s="222" t="s">
        <v>30</v>
      </c>
      <c r="B35" s="232">
        <v>7.1971706454465076</v>
      </c>
      <c r="C35" s="232">
        <v>7.3440185178690429</v>
      </c>
      <c r="D35" s="232">
        <v>8.5214468507696406</v>
      </c>
      <c r="E35" s="232">
        <v>7.12991357680513</v>
      </c>
      <c r="F35" s="232">
        <v>6.5521191294387178</v>
      </c>
      <c r="G35" s="232">
        <f>Absorcion_Egresados!D33</f>
        <v>6.1783353568056114</v>
      </c>
      <c r="H35" s="233">
        <f t="shared" si="0"/>
        <v>-0.37378377263310636</v>
      </c>
    </row>
    <row r="36" spans="1:14" ht="14.1" customHeight="1" x14ac:dyDescent="0.25">
      <c r="A36" s="222" t="s">
        <v>31</v>
      </c>
      <c r="B36" s="232">
        <v>5.8863963006936197</v>
      </c>
      <c r="C36" s="232">
        <v>7.6968690702087281</v>
      </c>
      <c r="D36" s="232">
        <v>6.9724382373168279</v>
      </c>
      <c r="E36" s="232">
        <v>6.8805499856774563</v>
      </c>
      <c r="F36" s="232">
        <v>7.4024304744099085</v>
      </c>
      <c r="G36" s="232">
        <f>Absorcion_Egresados!D34</f>
        <v>6.7625978005143068</v>
      </c>
      <c r="H36" s="233">
        <f t="shared" si="0"/>
        <v>-0.63983267389560172</v>
      </c>
    </row>
    <row r="37" spans="1:14" ht="14.1" customHeight="1" x14ac:dyDescent="0.25">
      <c r="A37" s="222" t="s">
        <v>32</v>
      </c>
      <c r="B37" s="232">
        <v>9.4920321795148404</v>
      </c>
      <c r="C37" s="232">
        <v>9.7333952894026083</v>
      </c>
      <c r="D37" s="232">
        <v>9.4522916422459264</v>
      </c>
      <c r="E37" s="232">
        <v>10.040758513036943</v>
      </c>
      <c r="F37" s="232">
        <v>10.273596462818761</v>
      </c>
      <c r="G37" s="232">
        <f>Absorcion_Egresados!D35</f>
        <v>9.995078281921332</v>
      </c>
      <c r="H37" s="233">
        <f t="shared" si="0"/>
        <v>-0.27851818089742864</v>
      </c>
    </row>
    <row r="38" spans="1:14" ht="14.1" customHeight="1" x14ac:dyDescent="0.25">
      <c r="A38" s="222" t="s">
        <v>33</v>
      </c>
      <c r="B38" s="232">
        <v>4.2288861689106483</v>
      </c>
      <c r="C38" s="232">
        <v>3.9335548172757475</v>
      </c>
      <c r="D38" s="232">
        <v>3.8091710268401475</v>
      </c>
      <c r="E38" s="232">
        <v>4.0723783972938294</v>
      </c>
      <c r="F38" s="232">
        <v>4.1633789742399623</v>
      </c>
      <c r="G38" s="232">
        <f>Absorcion_Egresados!D36</f>
        <v>3.7662296834229307</v>
      </c>
      <c r="H38" s="233">
        <f t="shared" si="0"/>
        <v>-0.39714929081703154</v>
      </c>
      <c r="N38" s="294"/>
    </row>
    <row r="39" spans="1:14" ht="14.1" customHeight="1" x14ac:dyDescent="0.25">
      <c r="A39" s="222" t="s">
        <v>34</v>
      </c>
      <c r="B39" s="232">
        <v>3.2536292878594213</v>
      </c>
      <c r="C39" s="232">
        <v>3.1362843348074811</v>
      </c>
      <c r="D39" s="232">
        <v>3.2342392270450575</v>
      </c>
      <c r="E39" s="232">
        <v>3.2533300595420784</v>
      </c>
      <c r="F39" s="232">
        <v>2.8679091557185048</v>
      </c>
      <c r="G39" s="232">
        <f>Absorcion_Egresados!D37</f>
        <v>2.8345710859641873</v>
      </c>
      <c r="H39" s="233">
        <f t="shared" si="0"/>
        <v>-3.3338069754317523E-2</v>
      </c>
    </row>
    <row r="40" spans="1:14" ht="14.1" customHeight="1" x14ac:dyDescent="0.25">
      <c r="A40" s="222" t="s">
        <v>35</v>
      </c>
      <c r="B40" s="232">
        <v>4.3325484513675061</v>
      </c>
      <c r="C40" s="232">
        <v>3.8967896367220498</v>
      </c>
      <c r="D40" s="232">
        <v>3.6008796041781199</v>
      </c>
      <c r="E40" s="232">
        <v>4.3111992071357781</v>
      </c>
      <c r="F40" s="232">
        <v>4.3396226415094334</v>
      </c>
      <c r="G40" s="232">
        <f>Absorcion_Egresados!D38</f>
        <v>4.7294687686527856</v>
      </c>
      <c r="H40" s="233">
        <f t="shared" si="0"/>
        <v>0.38984612714335221</v>
      </c>
    </row>
    <row r="41" spans="1:14" ht="14.1" customHeight="1" x14ac:dyDescent="0.25">
      <c r="A41" s="222" t="s">
        <v>36</v>
      </c>
      <c r="B41" s="232">
        <v>16.971320516861017</v>
      </c>
      <c r="C41" s="232">
        <v>18.86944682567697</v>
      </c>
      <c r="D41" s="232">
        <v>16.223652532796148</v>
      </c>
      <c r="E41" s="232">
        <v>15.757876457454726</v>
      </c>
      <c r="F41" s="232">
        <v>16.705935659265972</v>
      </c>
      <c r="G41" s="232">
        <f>Absorcion_Egresados!D39</f>
        <v>16.647207627943182</v>
      </c>
      <c r="H41" s="233">
        <f t="shared" si="0"/>
        <v>-5.8728031322790031E-2</v>
      </c>
    </row>
    <row r="42" spans="1:14" ht="14.1" customHeight="1" x14ac:dyDescent="0.25">
      <c r="A42" s="222" t="s">
        <v>37</v>
      </c>
      <c r="B42" s="232">
        <v>4.708754021968268</v>
      </c>
      <c r="C42" s="232">
        <v>5.1109350237717903</v>
      </c>
      <c r="D42" s="232">
        <v>5.0860369241799601</v>
      </c>
      <c r="E42" s="232">
        <v>5.145682972467255</v>
      </c>
      <c r="F42" s="232">
        <v>4.8855369418674499</v>
      </c>
      <c r="G42" s="232">
        <f>Absorcion_Egresados!D40</f>
        <v>4.780434831791136</v>
      </c>
      <c r="H42" s="233">
        <f t="shared" si="0"/>
        <v>-0.10510211007631387</v>
      </c>
    </row>
    <row r="43" spans="1:14" ht="14.1" customHeight="1" x14ac:dyDescent="0.25">
      <c r="A43" s="222" t="s">
        <v>38</v>
      </c>
      <c r="B43" s="232">
        <v>7.0428087751031958</v>
      </c>
      <c r="C43" s="232">
        <v>6.6373144817892431</v>
      </c>
      <c r="D43" s="232">
        <v>7.3575065193095739</v>
      </c>
      <c r="E43" s="232">
        <v>8.1869167068308286</v>
      </c>
      <c r="F43" s="232">
        <v>8.6934429126899975</v>
      </c>
      <c r="G43" s="232">
        <f>Absorcion_Egresados!D41</f>
        <v>7.8867884676312174</v>
      </c>
      <c r="H43" s="233">
        <f t="shared" si="0"/>
        <v>-0.80665444505878003</v>
      </c>
    </row>
    <row r="44" spans="1:14" ht="14.1" customHeight="1" x14ac:dyDescent="0.25">
      <c r="A44" s="222" t="s">
        <v>39</v>
      </c>
      <c r="B44" s="232">
        <v>13.930160645599216</v>
      </c>
      <c r="C44" s="232">
        <v>13.466428337655145</v>
      </c>
      <c r="D44" s="232">
        <v>13.807062036675772</v>
      </c>
      <c r="E44" s="232">
        <v>14.329157917601911</v>
      </c>
      <c r="F44" s="232">
        <v>12.13355434525219</v>
      </c>
      <c r="G44" s="232">
        <f>Absorcion_Egresados!D42</f>
        <v>11.737720308965988</v>
      </c>
      <c r="H44" s="233">
        <f t="shared" si="0"/>
        <v>-0.3958340362862014</v>
      </c>
    </row>
    <row r="45" spans="1:14" ht="14.1" customHeight="1" x14ac:dyDescent="0.25">
      <c r="A45" s="222" t="s">
        <v>40</v>
      </c>
      <c r="B45" s="232">
        <v>6.2254727078130578</v>
      </c>
      <c r="C45" s="232">
        <v>5.9928513658065699</v>
      </c>
      <c r="D45" s="232">
        <v>5.8140459715262871</v>
      </c>
      <c r="E45" s="232">
        <v>5.2824337690806535</v>
      </c>
      <c r="F45" s="232">
        <v>6.0119532735669656</v>
      </c>
      <c r="G45" s="232">
        <f>Absorcion_Egresados!D43</f>
        <v>5.9016035780517067</v>
      </c>
      <c r="H45" s="233">
        <f t="shared" si="0"/>
        <v>-0.11034969551525897</v>
      </c>
    </row>
    <row r="46" spans="1:14" ht="14.1" customHeight="1" x14ac:dyDescent="0.25">
      <c r="A46" s="222" t="s">
        <v>41</v>
      </c>
      <c r="B46" s="232">
        <v>7.5203370983788851</v>
      </c>
      <c r="C46" s="232">
        <v>7.0479582053339067</v>
      </c>
      <c r="D46" s="232">
        <v>6.0488464137465003</v>
      </c>
      <c r="E46" s="232">
        <v>6.8905021173623711</v>
      </c>
      <c r="F46" s="232">
        <v>8.988057825267127</v>
      </c>
      <c r="G46" s="232">
        <f>Absorcion_Egresados!D44</f>
        <v>8.0028110862212856</v>
      </c>
      <c r="H46" s="233">
        <f t="shared" si="0"/>
        <v>-0.98524673904584148</v>
      </c>
    </row>
    <row r="47" spans="1:14" ht="14.1" customHeight="1" x14ac:dyDescent="0.25">
      <c r="A47" s="222" t="s">
        <v>42</v>
      </c>
      <c r="B47" s="232">
        <v>4.909474087556279</v>
      </c>
      <c r="C47" s="232">
        <v>4.7139609335127366</v>
      </c>
      <c r="D47" s="232">
        <v>5.2416674579811984</v>
      </c>
      <c r="E47" s="232">
        <v>5.0349848714069587</v>
      </c>
      <c r="F47" s="232">
        <v>5.7749837415998266</v>
      </c>
      <c r="G47" s="232">
        <f>Absorcion_Egresados!D45</f>
        <v>6.0761311946372993</v>
      </c>
      <c r="H47" s="233">
        <f t="shared" si="0"/>
        <v>0.3011474530374727</v>
      </c>
    </row>
    <row r="48" spans="1:14" ht="14.1" customHeight="1" x14ac:dyDescent="0.25">
      <c r="A48" s="222" t="s">
        <v>43</v>
      </c>
      <c r="B48" s="232">
        <v>3.6484721859493341</v>
      </c>
      <c r="C48" s="232">
        <v>3.1581931266778938</v>
      </c>
      <c r="D48" s="232">
        <v>2.9658447857720294</v>
      </c>
      <c r="E48" s="232">
        <v>3.0436772590558387</v>
      </c>
      <c r="F48" s="232">
        <v>3.0928866108263531</v>
      </c>
      <c r="G48" s="232">
        <f>Absorcion_Egresados!D46</f>
        <v>2.8018754488891755</v>
      </c>
      <c r="H48" s="233">
        <f t="shared" si="0"/>
        <v>-0.29101116193717758</v>
      </c>
    </row>
    <row r="49" spans="1:8" ht="14.1" customHeight="1" x14ac:dyDescent="0.25">
      <c r="A49" s="222" t="s">
        <v>44</v>
      </c>
      <c r="B49" s="232">
        <v>6.494973043858371</v>
      </c>
      <c r="C49" s="232">
        <v>6.3387860525182953</v>
      </c>
      <c r="D49" s="232">
        <v>6.9869614512471658</v>
      </c>
      <c r="E49" s="232">
        <v>7.0576756287944491</v>
      </c>
      <c r="F49" s="232">
        <v>5.8762815660909657</v>
      </c>
      <c r="G49" s="232">
        <f>Absorcion_Egresados!D47</f>
        <v>6.2263257575757578</v>
      </c>
      <c r="H49" s="233">
        <f t="shared" si="0"/>
        <v>0.35004419148479204</v>
      </c>
    </row>
    <row r="50" spans="1:8" ht="14.1" customHeight="1" x14ac:dyDescent="0.25">
      <c r="A50" s="222" t="s">
        <v>45</v>
      </c>
      <c r="B50" s="232">
        <v>2.8497983424190045</v>
      </c>
      <c r="C50" s="232">
        <v>3.325406416903824</v>
      </c>
      <c r="D50" s="232">
        <v>3.1192732093422233</v>
      </c>
      <c r="E50" s="232">
        <v>3.0523759972251128</v>
      </c>
      <c r="F50" s="232">
        <v>3.248898678414097</v>
      </c>
      <c r="G50" s="232">
        <f>Absorcion_Egresados!D48</f>
        <v>3.054919908466819</v>
      </c>
      <c r="H50" s="233">
        <f t="shared" si="0"/>
        <v>-0.19397876994727792</v>
      </c>
    </row>
    <row r="51" spans="1:8" ht="13.5" customHeight="1" x14ac:dyDescent="0.25">
      <c r="A51" s="324"/>
      <c r="B51" s="322"/>
      <c r="C51" s="322"/>
      <c r="D51" s="322"/>
      <c r="E51" s="322"/>
      <c r="F51" s="322"/>
      <c r="G51" s="322"/>
      <c r="H51" s="323"/>
    </row>
    <row r="52" spans="1:8" ht="15.75" x14ac:dyDescent="0.25">
      <c r="A52" s="210"/>
      <c r="B52" s="257"/>
      <c r="C52" s="257"/>
      <c r="D52" s="257"/>
      <c r="E52" s="257"/>
      <c r="F52" s="257"/>
      <c r="G52" s="257"/>
      <c r="H52" s="210"/>
    </row>
    <row r="53" spans="1:8" ht="15.75" x14ac:dyDescent="0.25">
      <c r="A53" s="210"/>
      <c r="B53" s="257"/>
      <c r="C53" s="257"/>
      <c r="D53" s="257"/>
      <c r="E53" s="257"/>
      <c r="F53" s="257"/>
      <c r="G53" s="257"/>
      <c r="H53" s="210"/>
    </row>
    <row r="54" spans="1:8" ht="15.75" x14ac:dyDescent="0.25">
      <c r="A54" s="210"/>
      <c r="B54" s="257"/>
      <c r="C54" s="257"/>
      <c r="D54" s="257"/>
      <c r="E54" s="257"/>
      <c r="F54" s="257"/>
      <c r="G54" s="257"/>
      <c r="H54" s="210"/>
    </row>
    <row r="55" spans="1:8" ht="15.75" x14ac:dyDescent="0.25">
      <c r="A55" s="210"/>
      <c r="B55" s="257"/>
      <c r="C55" s="257"/>
      <c r="D55" s="257"/>
      <c r="E55" s="257"/>
      <c r="F55" s="257"/>
      <c r="G55" s="257"/>
      <c r="H55" s="210"/>
    </row>
    <row r="56" spans="1:8" ht="15.75" x14ac:dyDescent="0.25">
      <c r="A56" s="210"/>
      <c r="B56" s="257"/>
      <c r="C56" s="257"/>
      <c r="D56" s="257"/>
      <c r="E56" s="257"/>
      <c r="F56" s="257"/>
      <c r="G56" s="257"/>
      <c r="H56" s="210"/>
    </row>
    <row r="57" spans="1:8" ht="15.75" x14ac:dyDescent="0.25">
      <c r="A57" s="210"/>
      <c r="B57" s="257"/>
      <c r="C57" s="257"/>
      <c r="D57" s="257"/>
      <c r="E57" s="257"/>
      <c r="F57" s="257"/>
      <c r="G57" s="257"/>
      <c r="H57" s="210"/>
    </row>
    <row r="58" spans="1:8" ht="15.75" x14ac:dyDescent="0.25">
      <c r="A58" s="210"/>
      <c r="B58" s="257"/>
      <c r="C58" s="257"/>
      <c r="D58" s="257"/>
      <c r="E58" s="257"/>
      <c r="F58" s="257"/>
      <c r="G58" s="257"/>
      <c r="H58" s="210"/>
    </row>
    <row r="59" spans="1:8" ht="15.75" x14ac:dyDescent="0.25">
      <c r="A59" s="210"/>
      <c r="B59" s="257"/>
      <c r="C59" s="257"/>
      <c r="D59" s="257"/>
      <c r="E59" s="257"/>
      <c r="F59" s="257"/>
      <c r="G59" s="257"/>
      <c r="H59" s="210"/>
    </row>
    <row r="60" spans="1:8" ht="15.75" x14ac:dyDescent="0.25">
      <c r="A60" s="210"/>
      <c r="B60" s="257"/>
      <c r="C60" s="257"/>
      <c r="D60" s="257"/>
      <c r="E60" s="257"/>
      <c r="F60" s="257"/>
      <c r="G60" s="257"/>
      <c r="H60" s="210"/>
    </row>
    <row r="61" spans="1:8" ht="15.75" x14ac:dyDescent="0.25">
      <c r="A61" s="210"/>
      <c r="B61" s="257"/>
      <c r="C61" s="257"/>
      <c r="D61" s="257"/>
      <c r="E61" s="257"/>
      <c r="F61" s="257"/>
      <c r="G61" s="257"/>
      <c r="H61" s="210"/>
    </row>
    <row r="62" spans="1:8" ht="15.75" x14ac:dyDescent="0.25">
      <c r="A62" s="210"/>
      <c r="B62" s="257"/>
      <c r="C62" s="257"/>
      <c r="D62" s="257"/>
      <c r="E62" s="257"/>
      <c r="F62" s="257"/>
      <c r="G62" s="257"/>
      <c r="H62" s="210"/>
    </row>
    <row r="63" spans="1:8" ht="15.75" x14ac:dyDescent="0.25">
      <c r="A63" s="210"/>
      <c r="B63" s="257"/>
      <c r="C63" s="257"/>
      <c r="D63" s="257"/>
      <c r="E63" s="257"/>
      <c r="F63" s="257"/>
      <c r="G63" s="257"/>
      <c r="H63" s="210"/>
    </row>
    <row r="64" spans="1:8" ht="15.75" x14ac:dyDescent="0.25">
      <c r="A64" s="210"/>
      <c r="B64" s="257"/>
      <c r="C64" s="257"/>
      <c r="D64" s="257"/>
      <c r="E64" s="257"/>
      <c r="F64" s="257"/>
      <c r="G64" s="257"/>
      <c r="H64" s="210"/>
    </row>
    <row r="65" spans="1:8" ht="15.75" x14ac:dyDescent="0.25">
      <c r="A65" s="210"/>
      <c r="B65" s="257"/>
      <c r="C65" s="257"/>
      <c r="D65" s="257"/>
      <c r="E65" s="257"/>
      <c r="F65" s="257"/>
      <c r="G65" s="257"/>
      <c r="H65" s="210"/>
    </row>
    <row r="66" spans="1:8" ht="15.75" x14ac:dyDescent="0.25">
      <c r="A66" s="210"/>
      <c r="B66" s="257"/>
      <c r="C66" s="257"/>
      <c r="D66" s="257"/>
      <c r="E66" s="257"/>
      <c r="F66" s="257"/>
      <c r="G66" s="257"/>
      <c r="H66" s="210"/>
    </row>
    <row r="67" spans="1:8" ht="15.75" x14ac:dyDescent="0.25">
      <c r="A67" s="210"/>
      <c r="B67" s="257"/>
      <c r="C67" s="257"/>
      <c r="D67" s="257"/>
      <c r="E67" s="257"/>
      <c r="F67" s="257"/>
      <c r="G67" s="257"/>
      <c r="H67" s="210"/>
    </row>
    <row r="68" spans="1:8" ht="15.75" x14ac:dyDescent="0.25">
      <c r="A68" s="210"/>
      <c r="B68" s="257"/>
      <c r="C68" s="257"/>
      <c r="D68" s="257"/>
      <c r="E68" s="257"/>
      <c r="F68" s="257"/>
      <c r="G68" s="257"/>
      <c r="H68" s="210"/>
    </row>
    <row r="69" spans="1:8" ht="15.75" x14ac:dyDescent="0.25">
      <c r="A69" s="210"/>
      <c r="B69" s="257"/>
      <c r="C69" s="257"/>
      <c r="D69" s="257"/>
      <c r="E69" s="257"/>
      <c r="F69" s="257"/>
      <c r="G69" s="257"/>
      <c r="H69" s="210"/>
    </row>
    <row r="70" spans="1:8" ht="15.75" x14ac:dyDescent="0.25">
      <c r="A70" s="210"/>
      <c r="B70" s="257"/>
      <c r="C70" s="257"/>
      <c r="D70" s="257"/>
      <c r="E70" s="257"/>
      <c r="F70" s="257"/>
      <c r="G70" s="257"/>
      <c r="H70" s="210"/>
    </row>
    <row r="71" spans="1:8" ht="15.75" x14ac:dyDescent="0.25">
      <c r="A71" s="210"/>
      <c r="B71" s="257"/>
      <c r="C71" s="257"/>
      <c r="D71" s="257"/>
      <c r="E71" s="257"/>
      <c r="F71" s="257"/>
      <c r="G71" s="257"/>
      <c r="H71" s="210"/>
    </row>
    <row r="72" spans="1:8" ht="15.75" x14ac:dyDescent="0.25">
      <c r="A72" s="210"/>
      <c r="B72" s="257"/>
      <c r="C72" s="257"/>
      <c r="D72" s="257"/>
      <c r="E72" s="257"/>
      <c r="F72" s="257"/>
      <c r="G72" s="257"/>
      <c r="H72" s="210"/>
    </row>
    <row r="73" spans="1:8" ht="15.75" x14ac:dyDescent="0.25">
      <c r="A73" s="210"/>
      <c r="B73" s="257"/>
      <c r="C73" s="257"/>
      <c r="D73" s="257"/>
      <c r="E73" s="257"/>
      <c r="F73" s="257"/>
      <c r="G73" s="257"/>
      <c r="H73" s="210"/>
    </row>
    <row r="74" spans="1:8" ht="15.75" x14ac:dyDescent="0.25">
      <c r="A74" s="210"/>
      <c r="B74" s="257"/>
      <c r="C74" s="257"/>
      <c r="D74" s="257"/>
      <c r="E74" s="257"/>
      <c r="F74" s="257"/>
      <c r="G74" s="257"/>
      <c r="H74" s="210"/>
    </row>
    <row r="75" spans="1:8" ht="15.75" x14ac:dyDescent="0.25">
      <c r="A75" s="210"/>
      <c r="B75" s="257"/>
      <c r="C75" s="257"/>
      <c r="D75" s="257"/>
      <c r="E75" s="257"/>
      <c r="F75" s="257"/>
      <c r="G75" s="257"/>
      <c r="H75" s="210"/>
    </row>
    <row r="76" spans="1:8" ht="15.75" x14ac:dyDescent="0.25">
      <c r="A76" s="210"/>
      <c r="B76" s="257"/>
      <c r="C76" s="257"/>
      <c r="D76" s="257"/>
      <c r="E76" s="257"/>
      <c r="F76" s="257"/>
      <c r="G76" s="257"/>
      <c r="H76" s="210"/>
    </row>
    <row r="77" spans="1:8" ht="15.75" x14ac:dyDescent="0.25">
      <c r="A77" s="210"/>
      <c r="B77" s="257"/>
      <c r="C77" s="257"/>
      <c r="D77" s="257"/>
      <c r="E77" s="257"/>
      <c r="F77" s="257"/>
      <c r="G77" s="257"/>
      <c r="H77" s="210"/>
    </row>
    <row r="78" spans="1:8" ht="15.75" x14ac:dyDescent="0.25">
      <c r="A78" s="210"/>
      <c r="B78" s="257"/>
      <c r="C78" s="257"/>
      <c r="D78" s="257"/>
      <c r="E78" s="257"/>
      <c r="F78" s="257"/>
      <c r="G78" s="257"/>
      <c r="H78" s="210"/>
    </row>
    <row r="79" spans="1:8" ht="15.75" x14ac:dyDescent="0.25">
      <c r="A79" s="210"/>
      <c r="B79" s="257"/>
      <c r="C79" s="257"/>
      <c r="D79" s="257"/>
      <c r="E79" s="257"/>
      <c r="F79" s="257"/>
      <c r="G79" s="257"/>
      <c r="H79" s="210"/>
    </row>
    <row r="80" spans="1:8" ht="15.75" x14ac:dyDescent="0.25">
      <c r="A80" s="210"/>
      <c r="B80" s="257"/>
      <c r="C80" s="257"/>
      <c r="D80" s="257"/>
      <c r="E80" s="257"/>
      <c r="F80" s="257"/>
      <c r="G80" s="257"/>
      <c r="H80" s="210"/>
    </row>
    <row r="81" spans="1:8" ht="15.75" x14ac:dyDescent="0.25">
      <c r="A81" s="210"/>
      <c r="B81" s="257"/>
      <c r="C81" s="257"/>
      <c r="D81" s="257"/>
      <c r="E81" s="257"/>
      <c r="F81" s="257"/>
      <c r="G81" s="257"/>
      <c r="H81" s="210"/>
    </row>
    <row r="82" spans="1:8" ht="15.75" x14ac:dyDescent="0.25">
      <c r="A82" s="210"/>
      <c r="B82" s="257"/>
      <c r="C82" s="257"/>
      <c r="D82" s="257"/>
      <c r="E82" s="257"/>
      <c r="F82" s="257"/>
      <c r="G82" s="257"/>
      <c r="H82" s="210"/>
    </row>
    <row r="83" spans="1:8" ht="15.75" x14ac:dyDescent="0.25">
      <c r="A83" s="210"/>
      <c r="B83" s="257"/>
      <c r="C83" s="257"/>
      <c r="D83" s="257"/>
      <c r="E83" s="257"/>
      <c r="F83" s="257"/>
      <c r="G83" s="257"/>
      <c r="H83" s="210"/>
    </row>
    <row r="84" spans="1:8" ht="15.75" x14ac:dyDescent="0.25">
      <c r="A84" s="210"/>
      <c r="B84" s="257"/>
      <c r="C84" s="257"/>
      <c r="D84" s="257"/>
      <c r="E84" s="257"/>
      <c r="F84" s="257"/>
      <c r="G84" s="257"/>
      <c r="H84" s="210"/>
    </row>
    <row r="85" spans="1:8" ht="15.75" x14ac:dyDescent="0.25">
      <c r="A85" s="210"/>
      <c r="B85" s="257"/>
      <c r="C85" s="257"/>
      <c r="D85" s="257"/>
      <c r="E85" s="257"/>
      <c r="F85" s="257"/>
      <c r="G85" s="257"/>
      <c r="H85" s="210"/>
    </row>
    <row r="86" spans="1:8" ht="15.75" x14ac:dyDescent="0.25">
      <c r="A86" s="210"/>
      <c r="B86" s="257"/>
      <c r="C86" s="257"/>
      <c r="D86" s="257"/>
      <c r="E86" s="257"/>
      <c r="F86" s="257"/>
      <c r="G86" s="257"/>
      <c r="H86" s="210"/>
    </row>
    <row r="87" spans="1:8" ht="15.75" x14ac:dyDescent="0.25">
      <c r="A87" s="210"/>
      <c r="B87" s="257"/>
      <c r="C87" s="257"/>
      <c r="D87" s="257"/>
      <c r="E87" s="257"/>
      <c r="F87" s="257"/>
      <c r="G87" s="257"/>
      <c r="H87" s="210"/>
    </row>
    <row r="88" spans="1:8" ht="15.75" x14ac:dyDescent="0.25">
      <c r="A88" s="210"/>
      <c r="B88" s="257"/>
      <c r="C88" s="257"/>
      <c r="D88" s="257"/>
      <c r="E88" s="257"/>
      <c r="F88" s="257"/>
      <c r="G88" s="257"/>
      <c r="H88" s="210"/>
    </row>
    <row r="89" spans="1:8" ht="15.75" x14ac:dyDescent="0.25">
      <c r="A89" s="210"/>
      <c r="B89" s="257"/>
      <c r="C89" s="257"/>
      <c r="D89" s="257"/>
      <c r="E89" s="257"/>
      <c r="F89" s="257"/>
      <c r="G89" s="257"/>
      <c r="H89" s="210"/>
    </row>
    <row r="90" spans="1:8" ht="15.75" x14ac:dyDescent="0.25">
      <c r="A90" s="210"/>
      <c r="B90" s="257"/>
      <c r="C90" s="257"/>
      <c r="D90" s="257"/>
      <c r="E90" s="257"/>
      <c r="F90" s="257"/>
      <c r="G90" s="257"/>
      <c r="H90" s="210"/>
    </row>
    <row r="91" spans="1:8" ht="15.75" x14ac:dyDescent="0.25">
      <c r="A91" s="210"/>
      <c r="B91" s="257"/>
      <c r="C91" s="257"/>
      <c r="D91" s="257"/>
      <c r="E91" s="257"/>
      <c r="F91" s="257"/>
      <c r="G91" s="257"/>
      <c r="H91" s="210"/>
    </row>
    <row r="92" spans="1:8" ht="15.75" x14ac:dyDescent="0.25">
      <c r="A92" s="210"/>
      <c r="B92" s="257"/>
      <c r="C92" s="257"/>
      <c r="D92" s="257"/>
      <c r="E92" s="257"/>
      <c r="F92" s="257"/>
      <c r="G92" s="257"/>
      <c r="H92" s="210"/>
    </row>
    <row r="93" spans="1:8" ht="15.75" x14ac:dyDescent="0.25">
      <c r="A93" s="210"/>
      <c r="B93" s="257"/>
      <c r="C93" s="257"/>
      <c r="D93" s="257"/>
      <c r="E93" s="257"/>
      <c r="F93" s="257"/>
      <c r="G93" s="257"/>
      <c r="H93" s="210"/>
    </row>
    <row r="94" spans="1:8" ht="15.75" x14ac:dyDescent="0.25">
      <c r="A94" s="210"/>
      <c r="B94" s="257"/>
      <c r="C94" s="257"/>
      <c r="D94" s="257"/>
      <c r="E94" s="257"/>
      <c r="F94" s="257"/>
      <c r="G94" s="257"/>
      <c r="H94" s="210"/>
    </row>
    <row r="95" spans="1:8" ht="15.75" x14ac:dyDescent="0.25">
      <c r="A95" s="210"/>
      <c r="B95" s="257"/>
      <c r="C95" s="257"/>
      <c r="D95" s="257"/>
      <c r="E95" s="257"/>
      <c r="F95" s="257"/>
      <c r="G95" s="257"/>
      <c r="H95" s="210"/>
    </row>
    <row r="96" spans="1:8" ht="15.75" x14ac:dyDescent="0.25">
      <c r="A96" s="210"/>
      <c r="B96" s="257"/>
      <c r="C96" s="257"/>
      <c r="D96" s="257"/>
      <c r="E96" s="257"/>
      <c r="F96" s="257"/>
      <c r="G96" s="257"/>
      <c r="H96" s="210"/>
    </row>
    <row r="97" spans="1:8" ht="15.75" x14ac:dyDescent="0.25">
      <c r="A97" s="210"/>
      <c r="B97" s="257"/>
      <c r="C97" s="257"/>
      <c r="D97" s="257"/>
      <c r="E97" s="257"/>
      <c r="F97" s="257"/>
      <c r="G97" s="257"/>
      <c r="H97" s="210"/>
    </row>
    <row r="98" spans="1:8" ht="15.75" x14ac:dyDescent="0.25">
      <c r="A98" s="210"/>
      <c r="B98" s="257"/>
      <c r="C98" s="257"/>
      <c r="D98" s="257"/>
      <c r="E98" s="257"/>
      <c r="F98" s="257"/>
      <c r="G98" s="257"/>
      <c r="H98" s="210"/>
    </row>
    <row r="99" spans="1:8" ht="15.75" x14ac:dyDescent="0.25">
      <c r="A99" s="210"/>
      <c r="B99" s="257"/>
      <c r="C99" s="257"/>
      <c r="D99" s="257"/>
      <c r="E99" s="257"/>
      <c r="F99" s="257"/>
      <c r="G99" s="257"/>
      <c r="H99" s="210"/>
    </row>
    <row r="100" spans="1:8" ht="15.75" x14ac:dyDescent="0.25">
      <c r="A100" s="210"/>
      <c r="B100" s="257"/>
      <c r="C100" s="257"/>
      <c r="D100" s="257"/>
      <c r="E100" s="257"/>
      <c r="F100" s="257"/>
      <c r="G100" s="257"/>
      <c r="H100" s="210"/>
    </row>
    <row r="101" spans="1:8" ht="15.75" x14ac:dyDescent="0.25">
      <c r="A101" s="210"/>
      <c r="B101" s="257"/>
      <c r="C101" s="257"/>
      <c r="D101" s="257"/>
      <c r="E101" s="257"/>
      <c r="F101" s="257"/>
      <c r="G101" s="257"/>
      <c r="H101" s="210"/>
    </row>
    <row r="102" spans="1:8" ht="15.75" x14ac:dyDescent="0.25">
      <c r="A102" s="210"/>
      <c r="B102" s="257"/>
      <c r="C102" s="257"/>
      <c r="D102" s="257"/>
      <c r="E102" s="257"/>
      <c r="F102" s="257"/>
      <c r="G102" s="257"/>
      <c r="H102" s="210"/>
    </row>
    <row r="103" spans="1:8" ht="15.75" x14ac:dyDescent="0.25">
      <c r="A103" s="210"/>
      <c r="B103" s="257"/>
      <c r="C103" s="257"/>
      <c r="D103" s="257"/>
      <c r="E103" s="257"/>
      <c r="F103" s="257"/>
      <c r="G103" s="257"/>
      <c r="H103" s="210"/>
    </row>
    <row r="104" spans="1:8" ht="15.75" x14ac:dyDescent="0.25">
      <c r="A104" s="210"/>
      <c r="B104" s="257"/>
      <c r="C104" s="257"/>
      <c r="D104" s="257"/>
      <c r="E104" s="257"/>
      <c r="F104" s="257"/>
      <c r="G104" s="257"/>
      <c r="H104" s="210"/>
    </row>
    <row r="105" spans="1:8" ht="15.75" x14ac:dyDescent="0.25">
      <c r="A105" s="210"/>
      <c r="B105" s="257"/>
      <c r="C105" s="257"/>
      <c r="D105" s="257"/>
      <c r="E105" s="257"/>
      <c r="F105" s="257"/>
      <c r="G105" s="257"/>
      <c r="H105" s="210"/>
    </row>
    <row r="106" spans="1:8" ht="15.75" x14ac:dyDescent="0.25">
      <c r="A106" s="210"/>
      <c r="B106" s="257"/>
      <c r="C106" s="257"/>
      <c r="D106" s="257"/>
      <c r="E106" s="257"/>
      <c r="F106" s="257"/>
      <c r="G106" s="257"/>
      <c r="H106" s="210"/>
    </row>
    <row r="107" spans="1:8" ht="15.75" x14ac:dyDescent="0.25">
      <c r="A107" s="210"/>
      <c r="B107" s="257"/>
      <c r="C107" s="257"/>
      <c r="D107" s="257"/>
      <c r="E107" s="257"/>
      <c r="F107" s="257"/>
      <c r="G107" s="257"/>
      <c r="H107" s="210"/>
    </row>
    <row r="108" spans="1:8" ht="15.75" x14ac:dyDescent="0.25">
      <c r="A108" s="210"/>
      <c r="B108" s="257"/>
      <c r="C108" s="257"/>
      <c r="D108" s="257"/>
      <c r="E108" s="257"/>
      <c r="F108" s="257"/>
      <c r="G108" s="257"/>
      <c r="H108" s="210"/>
    </row>
    <row r="109" spans="1:8" ht="15.75" x14ac:dyDescent="0.25">
      <c r="A109" s="210"/>
      <c r="B109" s="257"/>
      <c r="C109" s="257"/>
      <c r="D109" s="257"/>
      <c r="E109" s="257"/>
      <c r="F109" s="257"/>
      <c r="G109" s="257"/>
      <c r="H109" s="210"/>
    </row>
    <row r="110" spans="1:8" ht="15.75" x14ac:dyDescent="0.25">
      <c r="A110" s="210"/>
      <c r="B110" s="257"/>
      <c r="C110" s="257"/>
      <c r="D110" s="257"/>
      <c r="E110" s="257"/>
      <c r="F110" s="257"/>
      <c r="G110" s="257"/>
      <c r="H110" s="210"/>
    </row>
    <row r="111" spans="1:8" ht="15.75" x14ac:dyDescent="0.25">
      <c r="A111" s="210"/>
      <c r="B111" s="257"/>
      <c r="C111" s="257"/>
      <c r="D111" s="257"/>
      <c r="E111" s="257"/>
      <c r="F111" s="257"/>
      <c r="G111" s="257"/>
      <c r="H111" s="210"/>
    </row>
    <row r="112" spans="1:8" ht="15.75" x14ac:dyDescent="0.25">
      <c r="A112" s="210"/>
      <c r="B112" s="257"/>
      <c r="C112" s="257"/>
      <c r="D112" s="257"/>
      <c r="E112" s="257"/>
      <c r="F112" s="257"/>
      <c r="G112" s="257"/>
      <c r="H112" s="210"/>
    </row>
    <row r="113" spans="1:8" ht="15.75" x14ac:dyDescent="0.25">
      <c r="A113" s="210"/>
      <c r="B113" s="257"/>
      <c r="C113" s="257"/>
      <c r="D113" s="257"/>
      <c r="E113" s="257"/>
      <c r="F113" s="257"/>
      <c r="G113" s="257"/>
      <c r="H113" s="210"/>
    </row>
    <row r="114" spans="1:8" ht="15.75" x14ac:dyDescent="0.25">
      <c r="A114" s="210"/>
      <c r="B114" s="257"/>
      <c r="C114" s="257"/>
      <c r="D114" s="257"/>
      <c r="E114" s="257"/>
      <c r="F114" s="257"/>
      <c r="G114" s="257"/>
      <c r="H114" s="210"/>
    </row>
    <row r="115" spans="1:8" ht="15.75" x14ac:dyDescent="0.25">
      <c r="A115" s="210"/>
      <c r="B115" s="257"/>
      <c r="C115" s="257"/>
      <c r="D115" s="257"/>
      <c r="E115" s="257"/>
      <c r="F115" s="257"/>
      <c r="G115" s="257"/>
      <c r="H115" s="210"/>
    </row>
    <row r="116" spans="1:8" ht="15.75" x14ac:dyDescent="0.25">
      <c r="A116" s="210"/>
      <c r="B116" s="257"/>
      <c r="C116" s="257"/>
      <c r="D116" s="257"/>
      <c r="E116" s="257"/>
      <c r="F116" s="257"/>
      <c r="G116" s="257"/>
      <c r="H116" s="210"/>
    </row>
    <row r="117" spans="1:8" ht="15.75" x14ac:dyDescent="0.25">
      <c r="A117" s="210"/>
      <c r="B117" s="257"/>
      <c r="C117" s="257"/>
      <c r="D117" s="257"/>
      <c r="E117" s="257"/>
      <c r="F117" s="257"/>
      <c r="G117" s="257"/>
      <c r="H117" s="210"/>
    </row>
    <row r="118" spans="1:8" ht="15.75" x14ac:dyDescent="0.25">
      <c r="A118" s="210"/>
      <c r="B118" s="257"/>
      <c r="C118" s="257"/>
      <c r="D118" s="257"/>
      <c r="E118" s="257"/>
      <c r="F118" s="257"/>
      <c r="G118" s="257"/>
      <c r="H118" s="210"/>
    </row>
    <row r="119" spans="1:8" ht="15.75" x14ac:dyDescent="0.25">
      <c r="A119" s="210"/>
      <c r="B119" s="257"/>
      <c r="C119" s="257"/>
      <c r="D119" s="257"/>
      <c r="E119" s="257"/>
      <c r="F119" s="257"/>
      <c r="G119" s="257"/>
      <c r="H119" s="210"/>
    </row>
    <row r="120" spans="1:8" ht="15.75" x14ac:dyDescent="0.25">
      <c r="A120" s="210"/>
      <c r="B120" s="257"/>
      <c r="C120" s="257"/>
      <c r="D120" s="257"/>
      <c r="E120" s="257"/>
      <c r="F120" s="257"/>
      <c r="G120" s="257"/>
      <c r="H120" s="210"/>
    </row>
    <row r="121" spans="1:8" ht="15.75" x14ac:dyDescent="0.25">
      <c r="A121" s="210"/>
      <c r="B121" s="257"/>
      <c r="C121" s="257"/>
      <c r="D121" s="257"/>
      <c r="E121" s="257"/>
      <c r="F121" s="257"/>
      <c r="G121" s="257"/>
      <c r="H121" s="210"/>
    </row>
    <row r="122" spans="1:8" ht="15.75" x14ac:dyDescent="0.25">
      <c r="A122" s="210"/>
      <c r="B122" s="257"/>
      <c r="C122" s="257"/>
      <c r="D122" s="257"/>
      <c r="E122" s="257"/>
      <c r="F122" s="257"/>
      <c r="G122" s="257"/>
      <c r="H122" s="210"/>
    </row>
    <row r="123" spans="1:8" ht="15.75" x14ac:dyDescent="0.25">
      <c r="A123" s="210"/>
      <c r="B123" s="257"/>
      <c r="C123" s="257"/>
      <c r="D123" s="257"/>
      <c r="E123" s="257"/>
      <c r="F123" s="257"/>
      <c r="G123" s="257"/>
      <c r="H123" s="210"/>
    </row>
    <row r="124" spans="1:8" ht="15.75" x14ac:dyDescent="0.25">
      <c r="A124" s="210"/>
      <c r="B124" s="257"/>
      <c r="C124" s="257"/>
      <c r="D124" s="257"/>
      <c r="E124" s="257"/>
      <c r="F124" s="257"/>
      <c r="G124" s="257"/>
      <c r="H124" s="210"/>
    </row>
    <row r="125" spans="1:8" ht="15.75" x14ac:dyDescent="0.25">
      <c r="A125" s="210"/>
      <c r="B125" s="257"/>
      <c r="C125" s="257"/>
      <c r="D125" s="257"/>
      <c r="E125" s="257"/>
      <c r="F125" s="257"/>
      <c r="G125" s="257"/>
      <c r="H125" s="210"/>
    </row>
    <row r="126" spans="1:8" ht="15.75" x14ac:dyDescent="0.25">
      <c r="A126" s="210"/>
      <c r="B126" s="257"/>
      <c r="C126" s="257"/>
      <c r="D126" s="257"/>
      <c r="E126" s="257"/>
      <c r="F126" s="257"/>
      <c r="G126" s="257"/>
      <c r="H126" s="210"/>
    </row>
    <row r="127" spans="1:8" ht="15.75" x14ac:dyDescent="0.25">
      <c r="A127" s="210"/>
      <c r="B127" s="257"/>
      <c r="C127" s="257"/>
      <c r="D127" s="257"/>
      <c r="E127" s="257"/>
      <c r="F127" s="257"/>
      <c r="G127" s="257"/>
      <c r="H127" s="210"/>
    </row>
    <row r="128" spans="1:8" ht="15.75" x14ac:dyDescent="0.25">
      <c r="A128" s="210"/>
      <c r="B128" s="257"/>
      <c r="C128" s="257"/>
      <c r="D128" s="257"/>
      <c r="E128" s="257"/>
      <c r="F128" s="257"/>
      <c r="G128" s="257"/>
      <c r="H128" s="210"/>
    </row>
    <row r="129" spans="1:8" ht="15.75" x14ac:dyDescent="0.25">
      <c r="A129" s="210"/>
      <c r="B129" s="257"/>
      <c r="C129" s="257"/>
      <c r="D129" s="257"/>
      <c r="E129" s="257"/>
      <c r="F129" s="257"/>
      <c r="G129" s="257"/>
      <c r="H129" s="210"/>
    </row>
    <row r="130" spans="1:8" ht="15.75" x14ac:dyDescent="0.25">
      <c r="A130" s="210"/>
      <c r="B130" s="257"/>
      <c r="C130" s="257"/>
      <c r="D130" s="257"/>
      <c r="E130" s="257"/>
      <c r="F130" s="257"/>
      <c r="G130" s="257"/>
      <c r="H130" s="210"/>
    </row>
    <row r="131" spans="1:8" ht="15.75" x14ac:dyDescent="0.25">
      <c r="A131" s="210"/>
      <c r="B131" s="257"/>
      <c r="C131" s="257"/>
      <c r="D131" s="257"/>
      <c r="E131" s="257"/>
      <c r="F131" s="257"/>
      <c r="G131" s="257"/>
      <c r="H131" s="210"/>
    </row>
    <row r="132" spans="1:8" ht="15.75" x14ac:dyDescent="0.25">
      <c r="A132" s="210"/>
      <c r="B132" s="257"/>
      <c r="C132" s="257"/>
      <c r="D132" s="257"/>
      <c r="E132" s="257"/>
      <c r="F132" s="257"/>
      <c r="G132" s="257"/>
      <c r="H132" s="210"/>
    </row>
    <row r="133" spans="1:8" ht="15.75" x14ac:dyDescent="0.25">
      <c r="A133" s="210"/>
      <c r="B133" s="257"/>
      <c r="C133" s="257"/>
      <c r="D133" s="257"/>
      <c r="E133" s="257"/>
      <c r="F133" s="257"/>
      <c r="G133" s="257"/>
      <c r="H133" s="210"/>
    </row>
    <row r="134" spans="1:8" ht="15.75" x14ac:dyDescent="0.25">
      <c r="A134" s="210"/>
      <c r="B134" s="257"/>
      <c r="C134" s="257"/>
      <c r="D134" s="257"/>
      <c r="E134" s="257"/>
      <c r="F134" s="257"/>
      <c r="G134" s="257"/>
      <c r="H134" s="210"/>
    </row>
    <row r="135" spans="1:8" ht="15.75" x14ac:dyDescent="0.25">
      <c r="A135" s="210"/>
      <c r="B135" s="257"/>
      <c r="C135" s="257"/>
      <c r="D135" s="257"/>
      <c r="E135" s="257"/>
      <c r="F135" s="257"/>
      <c r="G135" s="257"/>
      <c r="H135" s="210"/>
    </row>
    <row r="136" spans="1:8" ht="15.75" x14ac:dyDescent="0.25">
      <c r="A136" s="210"/>
      <c r="B136" s="257"/>
      <c r="C136" s="257"/>
      <c r="D136" s="257"/>
      <c r="E136" s="257"/>
      <c r="F136" s="257"/>
      <c r="G136" s="257"/>
      <c r="H136" s="210"/>
    </row>
    <row r="137" spans="1:8" ht="15.75" x14ac:dyDescent="0.25">
      <c r="A137" s="210"/>
      <c r="B137" s="257"/>
      <c r="C137" s="257"/>
      <c r="D137" s="257"/>
      <c r="E137" s="257"/>
      <c r="F137" s="257"/>
      <c r="G137" s="257"/>
      <c r="H137" s="210"/>
    </row>
    <row r="138" spans="1:8" ht="15.75" x14ac:dyDescent="0.25">
      <c r="A138" s="210"/>
      <c r="B138" s="257"/>
      <c r="C138" s="257"/>
      <c r="D138" s="257"/>
      <c r="E138" s="257"/>
      <c r="F138" s="257"/>
      <c r="G138" s="257"/>
      <c r="H138" s="210"/>
    </row>
    <row r="139" spans="1:8" ht="15.75" x14ac:dyDescent="0.25">
      <c r="A139" s="210"/>
      <c r="B139" s="257"/>
      <c r="C139" s="257"/>
      <c r="D139" s="257"/>
      <c r="E139" s="257"/>
      <c r="F139" s="257"/>
      <c r="G139" s="257"/>
      <c r="H139" s="210"/>
    </row>
    <row r="140" spans="1:8" ht="15.75" x14ac:dyDescent="0.25">
      <c r="A140" s="210"/>
      <c r="B140" s="257"/>
      <c r="C140" s="257"/>
      <c r="D140" s="257"/>
      <c r="E140" s="257"/>
      <c r="F140" s="257"/>
      <c r="G140" s="257"/>
      <c r="H140" s="210"/>
    </row>
    <row r="141" spans="1:8" ht="15.75" x14ac:dyDescent="0.25">
      <c r="A141" s="210"/>
      <c r="B141" s="257"/>
      <c r="C141" s="257"/>
      <c r="D141" s="257"/>
      <c r="E141" s="257"/>
      <c r="F141" s="257"/>
      <c r="G141" s="257"/>
      <c r="H141" s="210"/>
    </row>
    <row r="142" spans="1:8" ht="15.75" x14ac:dyDescent="0.25">
      <c r="A142" s="210"/>
      <c r="B142" s="257"/>
      <c r="C142" s="257"/>
      <c r="D142" s="257"/>
      <c r="E142" s="257"/>
      <c r="F142" s="257"/>
      <c r="G142" s="257"/>
      <c r="H142" s="210"/>
    </row>
    <row r="143" spans="1:8" ht="15.75" x14ac:dyDescent="0.25">
      <c r="A143" s="210"/>
      <c r="B143" s="257"/>
      <c r="C143" s="257"/>
      <c r="D143" s="257"/>
      <c r="E143" s="257"/>
      <c r="F143" s="257"/>
      <c r="G143" s="257"/>
      <c r="H143" s="210"/>
    </row>
    <row r="144" spans="1:8" ht="15.75" x14ac:dyDescent="0.25">
      <c r="A144" s="210"/>
      <c r="B144" s="257"/>
      <c r="C144" s="257"/>
      <c r="D144" s="257"/>
      <c r="E144" s="257"/>
      <c r="F144" s="257"/>
      <c r="G144" s="257"/>
      <c r="H144" s="210"/>
    </row>
    <row r="145" spans="1:8" ht="15.75" x14ac:dyDescent="0.25">
      <c r="A145" s="210"/>
      <c r="B145" s="257"/>
      <c r="C145" s="257"/>
      <c r="D145" s="257"/>
      <c r="E145" s="257"/>
      <c r="F145" s="257"/>
      <c r="G145" s="257"/>
      <c r="H145" s="210"/>
    </row>
    <row r="146" spans="1:8" ht="15.75" x14ac:dyDescent="0.25">
      <c r="A146" s="210"/>
      <c r="B146" s="257"/>
      <c r="C146" s="257"/>
      <c r="D146" s="257"/>
      <c r="E146" s="257"/>
      <c r="F146" s="257"/>
      <c r="G146" s="257"/>
      <c r="H146" s="210"/>
    </row>
    <row r="147" spans="1:8" ht="15.75" x14ac:dyDescent="0.25">
      <c r="A147" s="210"/>
      <c r="B147" s="257"/>
      <c r="C147" s="257"/>
      <c r="D147" s="257"/>
      <c r="E147" s="257"/>
      <c r="F147" s="257"/>
      <c r="G147" s="257"/>
      <c r="H147" s="210"/>
    </row>
    <row r="148" spans="1:8" ht="15.75" x14ac:dyDescent="0.25">
      <c r="A148" s="210"/>
      <c r="B148" s="257"/>
      <c r="C148" s="257"/>
      <c r="D148" s="257"/>
      <c r="E148" s="257"/>
      <c r="F148" s="257"/>
      <c r="G148" s="257"/>
      <c r="H148" s="210"/>
    </row>
    <row r="149" spans="1:8" ht="15.75" x14ac:dyDescent="0.25">
      <c r="A149" s="210"/>
      <c r="B149" s="257"/>
      <c r="C149" s="257"/>
      <c r="D149" s="257"/>
      <c r="E149" s="257"/>
      <c r="F149" s="257"/>
      <c r="G149" s="257"/>
      <c r="H149" s="210"/>
    </row>
    <row r="150" spans="1:8" ht="15.75" x14ac:dyDescent="0.25">
      <c r="A150" s="210"/>
      <c r="B150" s="257"/>
      <c r="C150" s="257"/>
      <c r="D150" s="257"/>
      <c r="E150" s="257"/>
      <c r="F150" s="257"/>
      <c r="G150" s="257"/>
      <c r="H150" s="210"/>
    </row>
    <row r="151" spans="1:8" ht="15.75" x14ac:dyDescent="0.25">
      <c r="A151" s="210"/>
      <c r="B151" s="257"/>
      <c r="C151" s="257"/>
      <c r="D151" s="257"/>
      <c r="E151" s="257"/>
      <c r="F151" s="257"/>
      <c r="G151" s="257"/>
      <c r="H151" s="210"/>
    </row>
    <row r="152" spans="1:8" ht="15.75" x14ac:dyDescent="0.25">
      <c r="A152" s="210"/>
      <c r="B152" s="257"/>
      <c r="C152" s="257"/>
      <c r="D152" s="257"/>
      <c r="E152" s="257"/>
      <c r="F152" s="257"/>
      <c r="G152" s="257"/>
      <c r="H152" s="210"/>
    </row>
    <row r="153" spans="1:8" ht="15.75" x14ac:dyDescent="0.25">
      <c r="A153" s="210"/>
      <c r="B153" s="257"/>
      <c r="C153" s="257"/>
      <c r="D153" s="257"/>
      <c r="E153" s="257"/>
      <c r="F153" s="257"/>
      <c r="G153" s="257"/>
      <c r="H153" s="210"/>
    </row>
    <row r="154" spans="1:8" ht="15.75" x14ac:dyDescent="0.25">
      <c r="A154" s="210"/>
      <c r="B154" s="257"/>
      <c r="C154" s="257"/>
      <c r="D154" s="257"/>
      <c r="E154" s="257"/>
      <c r="F154" s="257"/>
      <c r="G154" s="257"/>
      <c r="H154" s="210"/>
    </row>
    <row r="155" spans="1:8" ht="15.75" x14ac:dyDescent="0.25">
      <c r="A155" s="210"/>
      <c r="B155" s="257"/>
      <c r="C155" s="257"/>
      <c r="D155" s="257"/>
      <c r="E155" s="257"/>
      <c r="F155" s="257"/>
      <c r="G155" s="257"/>
      <c r="H155" s="210"/>
    </row>
    <row r="156" spans="1:8" ht="15.75" x14ac:dyDescent="0.25">
      <c r="A156" s="210"/>
      <c r="B156" s="257"/>
      <c r="C156" s="257"/>
      <c r="D156" s="257"/>
      <c r="E156" s="257"/>
      <c r="F156" s="257"/>
      <c r="G156" s="257"/>
      <c r="H156" s="210"/>
    </row>
    <row r="157" spans="1:8" ht="15.75" x14ac:dyDescent="0.25">
      <c r="A157" s="210"/>
      <c r="B157" s="257"/>
      <c r="C157" s="257"/>
      <c r="D157" s="257"/>
      <c r="E157" s="257"/>
      <c r="F157" s="257"/>
      <c r="G157" s="257"/>
      <c r="H157" s="210"/>
    </row>
    <row r="158" spans="1:8" ht="15.75" x14ac:dyDescent="0.25">
      <c r="A158" s="210"/>
      <c r="B158" s="257"/>
      <c r="C158" s="257"/>
      <c r="D158" s="257"/>
      <c r="E158" s="257"/>
      <c r="F158" s="257"/>
      <c r="G158" s="257"/>
      <c r="H158" s="210"/>
    </row>
    <row r="159" spans="1:8" ht="15.75" x14ac:dyDescent="0.25">
      <c r="A159" s="210"/>
      <c r="B159" s="257"/>
      <c r="C159" s="257"/>
      <c r="D159" s="257"/>
      <c r="E159" s="257"/>
      <c r="F159" s="257"/>
      <c r="G159" s="257"/>
      <c r="H159" s="210"/>
    </row>
    <row r="160" spans="1:8" ht="15.75" x14ac:dyDescent="0.25">
      <c r="A160" s="210"/>
      <c r="B160" s="257"/>
      <c r="C160" s="257"/>
      <c r="D160" s="257"/>
      <c r="E160" s="257"/>
      <c r="F160" s="257"/>
      <c r="G160" s="257"/>
      <c r="H160" s="210"/>
    </row>
    <row r="161" spans="1:8" ht="15.75" x14ac:dyDescent="0.25">
      <c r="A161" s="210"/>
      <c r="B161" s="257"/>
      <c r="C161" s="257"/>
      <c r="D161" s="257"/>
      <c r="E161" s="257"/>
      <c r="F161" s="257"/>
      <c r="G161" s="257"/>
      <c r="H161" s="210"/>
    </row>
    <row r="162" spans="1:8" ht="15.75" x14ac:dyDescent="0.25">
      <c r="A162" s="210"/>
      <c r="B162" s="257"/>
      <c r="C162" s="257"/>
      <c r="D162" s="257"/>
      <c r="E162" s="257"/>
      <c r="F162" s="257"/>
      <c r="G162" s="257"/>
      <c r="H162" s="210"/>
    </row>
    <row r="163" spans="1:8" ht="15.75" x14ac:dyDescent="0.25">
      <c r="A163" s="210"/>
      <c r="B163" s="257"/>
      <c r="C163" s="257"/>
      <c r="D163" s="257"/>
      <c r="E163" s="257"/>
      <c r="F163" s="257"/>
      <c r="G163" s="257"/>
      <c r="H163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2"/>
  <sheetViews>
    <sheetView view="pageBreakPreview" zoomScale="90" zoomScaleNormal="70" zoomScaleSheetLayoutView="90" zoomScalePageLayoutView="89" workbookViewId="0">
      <selection activeCell="X14" sqref="X14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9" max="9" width="11.7109375" hidden="1" customWidth="1"/>
    <col min="10" max="20" width="0" hidden="1" customWidth="1"/>
    <col min="246" max="246" width="7.28515625" customWidth="1"/>
    <col min="247" max="247" width="12.85546875" customWidth="1"/>
    <col min="248" max="253" width="8.140625" customWidth="1"/>
    <col min="254" max="254" width="7.7109375" customWidth="1"/>
    <col min="255" max="257" width="14.140625" customWidth="1"/>
    <col min="502" max="502" width="7.28515625" customWidth="1"/>
    <col min="503" max="503" width="12.85546875" customWidth="1"/>
    <col min="504" max="509" width="8.140625" customWidth="1"/>
    <col min="510" max="510" width="7.7109375" customWidth="1"/>
    <col min="511" max="513" width="14.140625" customWidth="1"/>
    <col min="758" max="758" width="7.28515625" customWidth="1"/>
    <col min="759" max="759" width="12.85546875" customWidth="1"/>
    <col min="760" max="765" width="8.140625" customWidth="1"/>
    <col min="766" max="766" width="7.7109375" customWidth="1"/>
    <col min="767" max="769" width="14.140625" customWidth="1"/>
    <col min="1014" max="1014" width="7.28515625" customWidth="1"/>
    <col min="1015" max="1015" width="12.85546875" customWidth="1"/>
    <col min="1016" max="1021" width="8.140625" customWidth="1"/>
    <col min="1022" max="1022" width="7.7109375" customWidth="1"/>
    <col min="1023" max="1025" width="14.140625" customWidth="1"/>
    <col min="1270" max="1270" width="7.28515625" customWidth="1"/>
    <col min="1271" max="1271" width="12.85546875" customWidth="1"/>
    <col min="1272" max="1277" width="8.140625" customWidth="1"/>
    <col min="1278" max="1278" width="7.7109375" customWidth="1"/>
    <col min="1279" max="1281" width="14.140625" customWidth="1"/>
    <col min="1526" max="1526" width="7.28515625" customWidth="1"/>
    <col min="1527" max="1527" width="12.85546875" customWidth="1"/>
    <col min="1528" max="1533" width="8.140625" customWidth="1"/>
    <col min="1534" max="1534" width="7.7109375" customWidth="1"/>
    <col min="1535" max="1537" width="14.140625" customWidth="1"/>
    <col min="1782" max="1782" width="7.28515625" customWidth="1"/>
    <col min="1783" max="1783" width="12.85546875" customWidth="1"/>
    <col min="1784" max="1789" width="8.140625" customWidth="1"/>
    <col min="1790" max="1790" width="7.7109375" customWidth="1"/>
    <col min="1791" max="1793" width="14.140625" customWidth="1"/>
    <col min="2038" max="2038" width="7.28515625" customWidth="1"/>
    <col min="2039" max="2039" width="12.85546875" customWidth="1"/>
    <col min="2040" max="2045" width="8.140625" customWidth="1"/>
    <col min="2046" max="2046" width="7.7109375" customWidth="1"/>
    <col min="2047" max="2049" width="14.140625" customWidth="1"/>
    <col min="2294" max="2294" width="7.28515625" customWidth="1"/>
    <col min="2295" max="2295" width="12.85546875" customWidth="1"/>
    <col min="2296" max="2301" width="8.140625" customWidth="1"/>
    <col min="2302" max="2302" width="7.7109375" customWidth="1"/>
    <col min="2303" max="2305" width="14.140625" customWidth="1"/>
    <col min="2550" max="2550" width="7.28515625" customWidth="1"/>
    <col min="2551" max="2551" width="12.85546875" customWidth="1"/>
    <col min="2552" max="2557" width="8.140625" customWidth="1"/>
    <col min="2558" max="2558" width="7.7109375" customWidth="1"/>
    <col min="2559" max="2561" width="14.140625" customWidth="1"/>
    <col min="2806" max="2806" width="7.28515625" customWidth="1"/>
    <col min="2807" max="2807" width="12.85546875" customWidth="1"/>
    <col min="2808" max="2813" width="8.140625" customWidth="1"/>
    <col min="2814" max="2814" width="7.7109375" customWidth="1"/>
    <col min="2815" max="2817" width="14.140625" customWidth="1"/>
    <col min="3062" max="3062" width="7.28515625" customWidth="1"/>
    <col min="3063" max="3063" width="12.85546875" customWidth="1"/>
    <col min="3064" max="3069" width="8.140625" customWidth="1"/>
    <col min="3070" max="3070" width="7.7109375" customWidth="1"/>
    <col min="3071" max="3073" width="14.140625" customWidth="1"/>
    <col min="3318" max="3318" width="7.28515625" customWidth="1"/>
    <col min="3319" max="3319" width="12.85546875" customWidth="1"/>
    <col min="3320" max="3325" width="8.140625" customWidth="1"/>
    <col min="3326" max="3326" width="7.7109375" customWidth="1"/>
    <col min="3327" max="3329" width="14.140625" customWidth="1"/>
    <col min="3574" max="3574" width="7.28515625" customWidth="1"/>
    <col min="3575" max="3575" width="12.85546875" customWidth="1"/>
    <col min="3576" max="3581" width="8.140625" customWidth="1"/>
    <col min="3582" max="3582" width="7.7109375" customWidth="1"/>
    <col min="3583" max="3585" width="14.140625" customWidth="1"/>
    <col min="3830" max="3830" width="7.28515625" customWidth="1"/>
    <col min="3831" max="3831" width="12.85546875" customWidth="1"/>
    <col min="3832" max="3837" width="8.140625" customWidth="1"/>
    <col min="3838" max="3838" width="7.7109375" customWidth="1"/>
    <col min="3839" max="3841" width="14.140625" customWidth="1"/>
    <col min="4086" max="4086" width="7.28515625" customWidth="1"/>
    <col min="4087" max="4087" width="12.85546875" customWidth="1"/>
    <col min="4088" max="4093" width="8.140625" customWidth="1"/>
    <col min="4094" max="4094" width="7.7109375" customWidth="1"/>
    <col min="4095" max="4097" width="14.140625" customWidth="1"/>
    <col min="4342" max="4342" width="7.28515625" customWidth="1"/>
    <col min="4343" max="4343" width="12.85546875" customWidth="1"/>
    <col min="4344" max="4349" width="8.140625" customWidth="1"/>
    <col min="4350" max="4350" width="7.7109375" customWidth="1"/>
    <col min="4351" max="4353" width="14.140625" customWidth="1"/>
    <col min="4598" max="4598" width="7.28515625" customWidth="1"/>
    <col min="4599" max="4599" width="12.85546875" customWidth="1"/>
    <col min="4600" max="4605" width="8.140625" customWidth="1"/>
    <col min="4606" max="4606" width="7.7109375" customWidth="1"/>
    <col min="4607" max="4609" width="14.140625" customWidth="1"/>
    <col min="4854" max="4854" width="7.28515625" customWidth="1"/>
    <col min="4855" max="4855" width="12.85546875" customWidth="1"/>
    <col min="4856" max="4861" width="8.140625" customWidth="1"/>
    <col min="4862" max="4862" width="7.7109375" customWidth="1"/>
    <col min="4863" max="4865" width="14.140625" customWidth="1"/>
    <col min="5110" max="5110" width="7.28515625" customWidth="1"/>
    <col min="5111" max="5111" width="12.85546875" customWidth="1"/>
    <col min="5112" max="5117" width="8.140625" customWidth="1"/>
    <col min="5118" max="5118" width="7.7109375" customWidth="1"/>
    <col min="5119" max="5121" width="14.140625" customWidth="1"/>
    <col min="5366" max="5366" width="7.28515625" customWidth="1"/>
    <col min="5367" max="5367" width="12.85546875" customWidth="1"/>
    <col min="5368" max="5373" width="8.140625" customWidth="1"/>
    <col min="5374" max="5374" width="7.7109375" customWidth="1"/>
    <col min="5375" max="5377" width="14.140625" customWidth="1"/>
    <col min="5622" max="5622" width="7.28515625" customWidth="1"/>
    <col min="5623" max="5623" width="12.85546875" customWidth="1"/>
    <col min="5624" max="5629" width="8.140625" customWidth="1"/>
    <col min="5630" max="5630" width="7.7109375" customWidth="1"/>
    <col min="5631" max="5633" width="14.140625" customWidth="1"/>
    <col min="5878" max="5878" width="7.28515625" customWidth="1"/>
    <col min="5879" max="5879" width="12.85546875" customWidth="1"/>
    <col min="5880" max="5885" width="8.140625" customWidth="1"/>
    <col min="5886" max="5886" width="7.7109375" customWidth="1"/>
    <col min="5887" max="5889" width="14.140625" customWidth="1"/>
    <col min="6134" max="6134" width="7.28515625" customWidth="1"/>
    <col min="6135" max="6135" width="12.85546875" customWidth="1"/>
    <col min="6136" max="6141" width="8.140625" customWidth="1"/>
    <col min="6142" max="6142" width="7.7109375" customWidth="1"/>
    <col min="6143" max="6145" width="14.140625" customWidth="1"/>
    <col min="6390" max="6390" width="7.28515625" customWidth="1"/>
    <col min="6391" max="6391" width="12.85546875" customWidth="1"/>
    <col min="6392" max="6397" width="8.140625" customWidth="1"/>
    <col min="6398" max="6398" width="7.7109375" customWidth="1"/>
    <col min="6399" max="6401" width="14.140625" customWidth="1"/>
    <col min="6646" max="6646" width="7.28515625" customWidth="1"/>
    <col min="6647" max="6647" width="12.85546875" customWidth="1"/>
    <col min="6648" max="6653" width="8.140625" customWidth="1"/>
    <col min="6654" max="6654" width="7.7109375" customWidth="1"/>
    <col min="6655" max="6657" width="14.140625" customWidth="1"/>
    <col min="6902" max="6902" width="7.28515625" customWidth="1"/>
    <col min="6903" max="6903" width="12.85546875" customWidth="1"/>
    <col min="6904" max="6909" width="8.140625" customWidth="1"/>
    <col min="6910" max="6910" width="7.7109375" customWidth="1"/>
    <col min="6911" max="6913" width="14.140625" customWidth="1"/>
    <col min="7158" max="7158" width="7.28515625" customWidth="1"/>
    <col min="7159" max="7159" width="12.85546875" customWidth="1"/>
    <col min="7160" max="7165" width="8.140625" customWidth="1"/>
    <col min="7166" max="7166" width="7.7109375" customWidth="1"/>
    <col min="7167" max="7169" width="14.140625" customWidth="1"/>
    <col min="7414" max="7414" width="7.28515625" customWidth="1"/>
    <col min="7415" max="7415" width="12.85546875" customWidth="1"/>
    <col min="7416" max="7421" width="8.140625" customWidth="1"/>
    <col min="7422" max="7422" width="7.7109375" customWidth="1"/>
    <col min="7423" max="7425" width="14.140625" customWidth="1"/>
    <col min="7670" max="7670" width="7.28515625" customWidth="1"/>
    <col min="7671" max="7671" width="12.85546875" customWidth="1"/>
    <col min="7672" max="7677" width="8.140625" customWidth="1"/>
    <col min="7678" max="7678" width="7.7109375" customWidth="1"/>
    <col min="7679" max="7681" width="14.140625" customWidth="1"/>
    <col min="7926" max="7926" width="7.28515625" customWidth="1"/>
    <col min="7927" max="7927" width="12.85546875" customWidth="1"/>
    <col min="7928" max="7933" width="8.140625" customWidth="1"/>
    <col min="7934" max="7934" width="7.7109375" customWidth="1"/>
    <col min="7935" max="7937" width="14.140625" customWidth="1"/>
    <col min="8182" max="8182" width="7.28515625" customWidth="1"/>
    <col min="8183" max="8183" width="12.85546875" customWidth="1"/>
    <col min="8184" max="8189" width="8.140625" customWidth="1"/>
    <col min="8190" max="8190" width="7.7109375" customWidth="1"/>
    <col min="8191" max="8193" width="14.140625" customWidth="1"/>
    <col min="8438" max="8438" width="7.28515625" customWidth="1"/>
    <col min="8439" max="8439" width="12.85546875" customWidth="1"/>
    <col min="8440" max="8445" width="8.140625" customWidth="1"/>
    <col min="8446" max="8446" width="7.7109375" customWidth="1"/>
    <col min="8447" max="8449" width="14.140625" customWidth="1"/>
    <col min="8694" max="8694" width="7.28515625" customWidth="1"/>
    <col min="8695" max="8695" width="12.85546875" customWidth="1"/>
    <col min="8696" max="8701" width="8.140625" customWidth="1"/>
    <col min="8702" max="8702" width="7.7109375" customWidth="1"/>
    <col min="8703" max="8705" width="14.140625" customWidth="1"/>
    <col min="8950" max="8950" width="7.28515625" customWidth="1"/>
    <col min="8951" max="8951" width="12.85546875" customWidth="1"/>
    <col min="8952" max="8957" width="8.140625" customWidth="1"/>
    <col min="8958" max="8958" width="7.7109375" customWidth="1"/>
    <col min="8959" max="8961" width="14.140625" customWidth="1"/>
    <col min="9206" max="9206" width="7.28515625" customWidth="1"/>
    <col min="9207" max="9207" width="12.85546875" customWidth="1"/>
    <col min="9208" max="9213" width="8.140625" customWidth="1"/>
    <col min="9214" max="9214" width="7.7109375" customWidth="1"/>
    <col min="9215" max="9217" width="14.140625" customWidth="1"/>
    <col min="9462" max="9462" width="7.28515625" customWidth="1"/>
    <col min="9463" max="9463" width="12.85546875" customWidth="1"/>
    <col min="9464" max="9469" width="8.140625" customWidth="1"/>
    <col min="9470" max="9470" width="7.7109375" customWidth="1"/>
    <col min="9471" max="9473" width="14.140625" customWidth="1"/>
    <col min="9718" max="9718" width="7.28515625" customWidth="1"/>
    <col min="9719" max="9719" width="12.85546875" customWidth="1"/>
    <col min="9720" max="9725" width="8.140625" customWidth="1"/>
    <col min="9726" max="9726" width="7.7109375" customWidth="1"/>
    <col min="9727" max="9729" width="14.140625" customWidth="1"/>
    <col min="9974" max="9974" width="7.28515625" customWidth="1"/>
    <col min="9975" max="9975" width="12.85546875" customWidth="1"/>
    <col min="9976" max="9981" width="8.140625" customWidth="1"/>
    <col min="9982" max="9982" width="7.7109375" customWidth="1"/>
    <col min="9983" max="9985" width="14.140625" customWidth="1"/>
    <col min="10230" max="10230" width="7.28515625" customWidth="1"/>
    <col min="10231" max="10231" width="12.85546875" customWidth="1"/>
    <col min="10232" max="10237" width="8.140625" customWidth="1"/>
    <col min="10238" max="10238" width="7.7109375" customWidth="1"/>
    <col min="10239" max="10241" width="14.140625" customWidth="1"/>
    <col min="10486" max="10486" width="7.28515625" customWidth="1"/>
    <col min="10487" max="10487" width="12.85546875" customWidth="1"/>
    <col min="10488" max="10493" width="8.140625" customWidth="1"/>
    <col min="10494" max="10494" width="7.7109375" customWidth="1"/>
    <col min="10495" max="10497" width="14.140625" customWidth="1"/>
    <col min="10742" max="10742" width="7.28515625" customWidth="1"/>
    <col min="10743" max="10743" width="12.85546875" customWidth="1"/>
    <col min="10744" max="10749" width="8.140625" customWidth="1"/>
    <col min="10750" max="10750" width="7.7109375" customWidth="1"/>
    <col min="10751" max="10753" width="14.140625" customWidth="1"/>
    <col min="10998" max="10998" width="7.28515625" customWidth="1"/>
    <col min="10999" max="10999" width="12.85546875" customWidth="1"/>
    <col min="11000" max="11005" width="8.140625" customWidth="1"/>
    <col min="11006" max="11006" width="7.7109375" customWidth="1"/>
    <col min="11007" max="11009" width="14.140625" customWidth="1"/>
    <col min="11254" max="11254" width="7.28515625" customWidth="1"/>
    <col min="11255" max="11255" width="12.85546875" customWidth="1"/>
    <col min="11256" max="11261" width="8.140625" customWidth="1"/>
    <col min="11262" max="11262" width="7.7109375" customWidth="1"/>
    <col min="11263" max="11265" width="14.140625" customWidth="1"/>
    <col min="11510" max="11510" width="7.28515625" customWidth="1"/>
    <col min="11511" max="11511" width="12.85546875" customWidth="1"/>
    <col min="11512" max="11517" width="8.140625" customWidth="1"/>
    <col min="11518" max="11518" width="7.7109375" customWidth="1"/>
    <col min="11519" max="11521" width="14.140625" customWidth="1"/>
    <col min="11766" max="11766" width="7.28515625" customWidth="1"/>
    <col min="11767" max="11767" width="12.85546875" customWidth="1"/>
    <col min="11768" max="11773" width="8.140625" customWidth="1"/>
    <col min="11774" max="11774" width="7.7109375" customWidth="1"/>
    <col min="11775" max="11777" width="14.140625" customWidth="1"/>
    <col min="12022" max="12022" width="7.28515625" customWidth="1"/>
    <col min="12023" max="12023" width="12.85546875" customWidth="1"/>
    <col min="12024" max="12029" width="8.140625" customWidth="1"/>
    <col min="12030" max="12030" width="7.7109375" customWidth="1"/>
    <col min="12031" max="12033" width="14.140625" customWidth="1"/>
    <col min="12278" max="12278" width="7.28515625" customWidth="1"/>
    <col min="12279" max="12279" width="12.85546875" customWidth="1"/>
    <col min="12280" max="12285" width="8.140625" customWidth="1"/>
    <col min="12286" max="12286" width="7.7109375" customWidth="1"/>
    <col min="12287" max="12289" width="14.140625" customWidth="1"/>
    <col min="12534" max="12534" width="7.28515625" customWidth="1"/>
    <col min="12535" max="12535" width="12.85546875" customWidth="1"/>
    <col min="12536" max="12541" width="8.140625" customWidth="1"/>
    <col min="12542" max="12542" width="7.7109375" customWidth="1"/>
    <col min="12543" max="12545" width="14.140625" customWidth="1"/>
    <col min="12790" max="12790" width="7.28515625" customWidth="1"/>
    <col min="12791" max="12791" width="12.85546875" customWidth="1"/>
    <col min="12792" max="12797" width="8.140625" customWidth="1"/>
    <col min="12798" max="12798" width="7.7109375" customWidth="1"/>
    <col min="12799" max="12801" width="14.140625" customWidth="1"/>
    <col min="13046" max="13046" width="7.28515625" customWidth="1"/>
    <col min="13047" max="13047" width="12.85546875" customWidth="1"/>
    <col min="13048" max="13053" width="8.140625" customWidth="1"/>
    <col min="13054" max="13054" width="7.7109375" customWidth="1"/>
    <col min="13055" max="13057" width="14.140625" customWidth="1"/>
    <col min="13302" max="13302" width="7.28515625" customWidth="1"/>
    <col min="13303" max="13303" width="12.85546875" customWidth="1"/>
    <col min="13304" max="13309" width="8.140625" customWidth="1"/>
    <col min="13310" max="13310" width="7.7109375" customWidth="1"/>
    <col min="13311" max="13313" width="14.140625" customWidth="1"/>
    <col min="13558" max="13558" width="7.28515625" customWidth="1"/>
    <col min="13559" max="13559" width="12.85546875" customWidth="1"/>
    <col min="13560" max="13565" width="8.140625" customWidth="1"/>
    <col min="13566" max="13566" width="7.7109375" customWidth="1"/>
    <col min="13567" max="13569" width="14.140625" customWidth="1"/>
    <col min="13814" max="13814" width="7.28515625" customWidth="1"/>
    <col min="13815" max="13815" width="12.85546875" customWidth="1"/>
    <col min="13816" max="13821" width="8.140625" customWidth="1"/>
    <col min="13822" max="13822" width="7.7109375" customWidth="1"/>
    <col min="13823" max="13825" width="14.140625" customWidth="1"/>
    <col min="14070" max="14070" width="7.28515625" customWidth="1"/>
    <col min="14071" max="14071" width="12.85546875" customWidth="1"/>
    <col min="14072" max="14077" width="8.140625" customWidth="1"/>
    <col min="14078" max="14078" width="7.7109375" customWidth="1"/>
    <col min="14079" max="14081" width="14.140625" customWidth="1"/>
    <col min="14326" max="14326" width="7.28515625" customWidth="1"/>
    <col min="14327" max="14327" width="12.85546875" customWidth="1"/>
    <col min="14328" max="14333" width="8.140625" customWidth="1"/>
    <col min="14334" max="14334" width="7.7109375" customWidth="1"/>
    <col min="14335" max="14337" width="14.140625" customWidth="1"/>
    <col min="14582" max="14582" width="7.28515625" customWidth="1"/>
    <col min="14583" max="14583" width="12.85546875" customWidth="1"/>
    <col min="14584" max="14589" width="8.140625" customWidth="1"/>
    <col min="14590" max="14590" width="7.7109375" customWidth="1"/>
    <col min="14591" max="14593" width="14.140625" customWidth="1"/>
    <col min="14838" max="14838" width="7.28515625" customWidth="1"/>
    <col min="14839" max="14839" width="12.85546875" customWidth="1"/>
    <col min="14840" max="14845" width="8.140625" customWidth="1"/>
    <col min="14846" max="14846" width="7.7109375" customWidth="1"/>
    <col min="14847" max="14849" width="14.140625" customWidth="1"/>
    <col min="15094" max="15094" width="7.28515625" customWidth="1"/>
    <col min="15095" max="15095" width="12.85546875" customWidth="1"/>
    <col min="15096" max="15101" width="8.140625" customWidth="1"/>
    <col min="15102" max="15102" width="7.7109375" customWidth="1"/>
    <col min="15103" max="15105" width="14.140625" customWidth="1"/>
    <col min="15350" max="15350" width="7.28515625" customWidth="1"/>
    <col min="15351" max="15351" width="12.85546875" customWidth="1"/>
    <col min="15352" max="15357" width="8.140625" customWidth="1"/>
    <col min="15358" max="15358" width="7.7109375" customWidth="1"/>
    <col min="15359" max="15361" width="14.140625" customWidth="1"/>
    <col min="15606" max="15606" width="7.28515625" customWidth="1"/>
    <col min="15607" max="15607" width="12.85546875" customWidth="1"/>
    <col min="15608" max="15613" width="8.140625" customWidth="1"/>
    <col min="15614" max="15614" width="7.7109375" customWidth="1"/>
    <col min="15615" max="15617" width="14.140625" customWidth="1"/>
    <col min="15862" max="15862" width="7.28515625" customWidth="1"/>
    <col min="15863" max="15863" width="12.85546875" customWidth="1"/>
    <col min="15864" max="15869" width="8.140625" customWidth="1"/>
    <col min="15870" max="15870" width="7.7109375" customWidth="1"/>
    <col min="15871" max="15873" width="14.140625" customWidth="1"/>
    <col min="16118" max="16118" width="7.28515625" customWidth="1"/>
    <col min="16119" max="16119" width="12.85546875" customWidth="1"/>
    <col min="16120" max="16125" width="8.140625" customWidth="1"/>
    <col min="16126" max="16126" width="7.7109375" customWidth="1"/>
    <col min="16127" max="16129" width="14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</row>
    <row r="6" spans="1:11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</row>
    <row r="7" spans="1:11" ht="21.95" customHeight="1" x14ac:dyDescent="0.25">
      <c r="A7" s="450" t="s">
        <v>214</v>
      </c>
      <c r="B7" s="450"/>
      <c r="C7" s="450"/>
      <c r="D7" s="450"/>
      <c r="E7" s="450"/>
      <c r="F7" s="450"/>
      <c r="G7" s="450"/>
      <c r="H7" s="450"/>
      <c r="I7" s="207"/>
    </row>
    <row r="8" spans="1:11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1" ht="21.95" customHeight="1" x14ac:dyDescent="0.25">
      <c r="A9" s="214" t="s">
        <v>48</v>
      </c>
      <c r="B9" s="214" t="s">
        <v>196</v>
      </c>
      <c r="C9" s="337"/>
      <c r="D9" s="337"/>
      <c r="E9" s="337"/>
      <c r="F9" s="337"/>
      <c r="G9" s="337"/>
      <c r="H9" s="210"/>
    </row>
    <row r="10" spans="1:11" ht="15.95" customHeight="1" x14ac:dyDescent="0.25">
      <c r="A10" s="269">
        <v>2008</v>
      </c>
      <c r="B10" s="223">
        <v>273602</v>
      </c>
      <c r="C10" s="334"/>
      <c r="D10" s="334"/>
      <c r="E10" s="334"/>
      <c r="F10" s="334"/>
      <c r="G10" s="334"/>
      <c r="H10" s="210"/>
    </row>
    <row r="11" spans="1:11" ht="15.95" customHeight="1" x14ac:dyDescent="0.25">
      <c r="A11" s="269">
        <v>2009</v>
      </c>
      <c r="B11" s="223">
        <v>282648</v>
      </c>
      <c r="C11" s="335"/>
      <c r="D11" s="334"/>
      <c r="E11" s="334"/>
      <c r="F11" s="334"/>
      <c r="G11" s="334"/>
      <c r="H11" s="210"/>
    </row>
    <row r="12" spans="1:11" ht="15.95" customHeight="1" x14ac:dyDescent="0.25">
      <c r="A12" s="269">
        <v>2010</v>
      </c>
      <c r="B12" s="223">
        <v>287379</v>
      </c>
      <c r="C12" s="335"/>
      <c r="D12" s="334"/>
      <c r="E12" s="334"/>
      <c r="F12" s="334"/>
      <c r="G12" s="334"/>
      <c r="H12" s="210"/>
      <c r="K12" s="130"/>
    </row>
    <row r="13" spans="1:11" ht="15.95" customHeight="1" x14ac:dyDescent="0.25">
      <c r="A13" s="269">
        <v>2011</v>
      </c>
      <c r="B13" s="223">
        <v>299807</v>
      </c>
      <c r="C13" s="335"/>
      <c r="D13" s="334"/>
      <c r="E13" s="334"/>
      <c r="F13" s="334"/>
      <c r="G13" s="334"/>
      <c r="H13" s="210"/>
    </row>
    <row r="14" spans="1:11" ht="15.95" customHeight="1" x14ac:dyDescent="0.25">
      <c r="A14" s="269">
        <v>2012</v>
      </c>
      <c r="B14" s="223">
        <v>303955</v>
      </c>
      <c r="C14" s="335"/>
      <c r="D14" s="334"/>
      <c r="E14" s="334"/>
      <c r="F14" s="334"/>
      <c r="G14" s="334"/>
      <c r="H14" s="210"/>
    </row>
    <row r="15" spans="1:11" ht="15.95" customHeight="1" x14ac:dyDescent="0.25">
      <c r="A15" s="272">
        <v>2013</v>
      </c>
      <c r="B15" s="291">
        <f>Matrícula!B10</f>
        <v>303464</v>
      </c>
      <c r="C15" s="335"/>
      <c r="D15" s="334"/>
      <c r="E15" s="334"/>
      <c r="F15" s="334"/>
      <c r="G15" s="334"/>
      <c r="H15" s="210"/>
    </row>
    <row r="16" spans="1:11" ht="17.25" customHeight="1" x14ac:dyDescent="0.25">
      <c r="A16" s="270" t="s">
        <v>212</v>
      </c>
      <c r="B16" s="271">
        <f>B15/B14-1</f>
        <v>-1.6153706963202286E-3</v>
      </c>
      <c r="C16" s="336"/>
      <c r="D16" s="334"/>
      <c r="E16" s="334"/>
      <c r="F16" s="334"/>
      <c r="G16" s="334"/>
      <c r="H16" s="210"/>
      <c r="K16" s="184"/>
    </row>
    <row r="17" spans="1:18" ht="8.25" customHeight="1" x14ac:dyDescent="0.25">
      <c r="A17" s="333"/>
      <c r="B17" s="338">
        <v>1</v>
      </c>
      <c r="C17" s="339">
        <v>2</v>
      </c>
      <c r="D17" s="338">
        <v>3</v>
      </c>
      <c r="E17" s="339">
        <v>4</v>
      </c>
      <c r="F17" s="338">
        <v>5</v>
      </c>
      <c r="G17" s="339">
        <v>6</v>
      </c>
      <c r="H17" s="210"/>
    </row>
    <row r="18" spans="1:18" ht="42" customHeight="1" x14ac:dyDescent="0.25">
      <c r="A18" s="214" t="s">
        <v>211</v>
      </c>
      <c r="B18" s="214" t="s">
        <v>81</v>
      </c>
      <c r="C18" s="266" t="s">
        <v>84</v>
      </c>
      <c r="D18" s="266" t="s">
        <v>148</v>
      </c>
      <c r="E18" s="266" t="s">
        <v>166</v>
      </c>
      <c r="F18" s="266" t="s">
        <v>188</v>
      </c>
      <c r="G18" s="268" t="s">
        <v>210</v>
      </c>
      <c r="H18" s="214" t="s">
        <v>213</v>
      </c>
      <c r="I18" s="332" t="s">
        <v>263</v>
      </c>
      <c r="J18" s="332" t="s">
        <v>168</v>
      </c>
      <c r="K18" s="332" t="s">
        <v>264</v>
      </c>
    </row>
    <row r="19" spans="1:18" ht="14.1" customHeight="1" x14ac:dyDescent="0.25">
      <c r="A19" s="222" t="s">
        <v>14</v>
      </c>
      <c r="B19" s="223">
        <v>4035</v>
      </c>
      <c r="C19" s="265">
        <v>4004</v>
      </c>
      <c r="D19" s="265">
        <v>4204</v>
      </c>
      <c r="E19" s="265">
        <v>4767</v>
      </c>
      <c r="F19" s="265">
        <v>4876</v>
      </c>
      <c r="G19" s="267">
        <f>Matrícula!E18</f>
        <v>4724</v>
      </c>
      <c r="H19" s="224">
        <f t="shared" ref="H19:H50" si="0">G19/F19-1</f>
        <v>-3.1173092698933536E-2</v>
      </c>
      <c r="I19" s="330">
        <f>SLOPE(Tabla1[[#This Row],[2008]:[2013]],$B$17:$G$17)</f>
        <v>189.25714285714287</v>
      </c>
      <c r="J19" s="330">
        <f>AVERAGE(Tabla1[[#This Row],[2008]:[2013]])</f>
        <v>4435</v>
      </c>
      <c r="K19" s="340">
        <f t="shared" ref="K19:K50" si="1">I19/J19</f>
        <v>4.2673538411982605E-2</v>
      </c>
      <c r="L19" s="184">
        <f>Tabla1[[#This Row],[2013]]/$B$15</f>
        <v>1.556692062320407E-2</v>
      </c>
      <c r="M19" s="184">
        <f>Tabla1[[#This Row],[2009]]/Tabla1[[#This Row],[2008]]-1</f>
        <v>-7.6827757125155216E-3</v>
      </c>
      <c r="N19" s="184">
        <f>Tabla1[[#This Row],[2010]]/Tabla1[[#This Row],[2009]]-1</f>
        <v>4.9950049950050035E-2</v>
      </c>
      <c r="O19" s="184">
        <f>Tabla1[[#This Row],[2011]]/Tabla1[[#This Row],[2010]]-1</f>
        <v>0.13392007611798284</v>
      </c>
      <c r="P19" s="184">
        <f>Tabla1[[#This Row],[2012]]/Tabla1[[#This Row],[2011]]-1</f>
        <v>2.2865533878749789E-2</v>
      </c>
      <c r="Q19" s="184">
        <f>Tabla1[[#This Row],[2013]]/Tabla1[[#This Row],[2012]]-1</f>
        <v>-3.1173092698933536E-2</v>
      </c>
      <c r="R19" s="368">
        <f>AVERAGE(L19:Q19)</f>
        <v>3.0574452026422949E-2</v>
      </c>
    </row>
    <row r="20" spans="1:18" ht="14.1" customHeight="1" x14ac:dyDescent="0.25">
      <c r="A20" s="222" t="s">
        <v>15</v>
      </c>
      <c r="B20" s="223">
        <v>8241</v>
      </c>
      <c r="C20" s="265">
        <v>8157</v>
      </c>
      <c r="D20" s="265">
        <v>8078</v>
      </c>
      <c r="E20" s="265">
        <v>8361</v>
      </c>
      <c r="F20" s="265">
        <v>8368</v>
      </c>
      <c r="G20" s="267">
        <f>Matrícula!E19</f>
        <v>7923</v>
      </c>
      <c r="H20" s="224">
        <f t="shared" si="0"/>
        <v>-5.3178776290630947E-2</v>
      </c>
      <c r="I20" s="331">
        <f>SLOPE(Tabla1[[#This Row],[2008]:[2013]],$B$17:$G$17)</f>
        <v>-19.257142857142856</v>
      </c>
      <c r="J20" s="331">
        <f>AVERAGE(Tabla1[[#This Row],[2008]:[2013]])</f>
        <v>8188</v>
      </c>
      <c r="K20" s="341">
        <f t="shared" si="1"/>
        <v>-2.3518738223183753E-3</v>
      </c>
      <c r="L20" s="184">
        <f>Tabla1[[#This Row],[2013]]/$B$15</f>
        <v>2.6108533466902169E-2</v>
      </c>
      <c r="M20" s="184">
        <f>Tabla1[[#This Row],[2009]]/Tabla1[[#This Row],[2008]]-1</f>
        <v>-1.0192937750273079E-2</v>
      </c>
      <c r="N20" s="184">
        <f>Tabla1[[#This Row],[2010]]/Tabla1[[#This Row],[2009]]-1</f>
        <v>-9.6849331862204346E-3</v>
      </c>
      <c r="O20" s="184">
        <f>Tabla1[[#This Row],[2011]]/Tabla1[[#This Row],[2010]]-1</f>
        <v>3.5033424114879974E-2</v>
      </c>
      <c r="P20" s="184">
        <f>Tabla1[[#This Row],[2012]]/Tabla1[[#This Row],[2011]]-1</f>
        <v>8.3722042817835352E-4</v>
      </c>
      <c r="Q20" s="184">
        <f>Tabla1[[#This Row],[2013]]/Tabla1[[#This Row],[2012]]-1</f>
        <v>-5.3178776290630947E-2</v>
      </c>
      <c r="R20" s="368">
        <f t="shared" ref="R20:R57" si="2">AVERAGE(L20:Q20)</f>
        <v>-1.8462448695273266E-3</v>
      </c>
    </row>
    <row r="21" spans="1:18" ht="14.1" customHeight="1" x14ac:dyDescent="0.25">
      <c r="A21" s="222" t="s">
        <v>16</v>
      </c>
      <c r="B21" s="223">
        <v>1795</v>
      </c>
      <c r="C21" s="265">
        <v>1826</v>
      </c>
      <c r="D21" s="265">
        <v>1792</v>
      </c>
      <c r="E21" s="265">
        <v>1691</v>
      </c>
      <c r="F21" s="265">
        <v>1902</v>
      </c>
      <c r="G21" s="267">
        <f>Matrícula!E20</f>
        <v>2058</v>
      </c>
      <c r="H21" s="224">
        <f t="shared" si="0"/>
        <v>8.2018927444794887E-2</v>
      </c>
      <c r="I21" s="331">
        <f>SLOPE(Tabla1[[#This Row],[2008]:[2013]],$B$17:$G$17)</f>
        <v>41.2</v>
      </c>
      <c r="J21" s="331">
        <f>AVERAGE(Tabla1[[#This Row],[2008]:[2013]])</f>
        <v>1844</v>
      </c>
      <c r="K21" s="341">
        <f t="shared" si="1"/>
        <v>2.2342733188720175E-2</v>
      </c>
      <c r="L21" s="184">
        <f>Tabla1[[#This Row],[2013]]/$B$15</f>
        <v>6.7816940394906811E-3</v>
      </c>
      <c r="M21" s="184">
        <f>Tabla1[[#This Row],[2009]]/Tabla1[[#This Row],[2008]]-1</f>
        <v>1.7270194986072518E-2</v>
      </c>
      <c r="N21" s="184">
        <f>Tabla1[[#This Row],[2010]]/Tabla1[[#This Row],[2009]]-1</f>
        <v>-1.8619934282584905E-2</v>
      </c>
      <c r="O21" s="184">
        <f>Tabla1[[#This Row],[2011]]/Tabla1[[#This Row],[2010]]-1</f>
        <v>-5.6361607142857095E-2</v>
      </c>
      <c r="P21" s="184">
        <f>Tabla1[[#This Row],[2012]]/Tabla1[[#This Row],[2011]]-1</f>
        <v>0.12477823772915442</v>
      </c>
      <c r="Q21" s="184">
        <f>Tabla1[[#This Row],[2013]]/Tabla1[[#This Row],[2012]]-1</f>
        <v>8.2018927444794887E-2</v>
      </c>
      <c r="R21" s="368">
        <f t="shared" si="2"/>
        <v>2.5977918795678418E-2</v>
      </c>
    </row>
    <row r="22" spans="1:18" ht="14.1" customHeight="1" x14ac:dyDescent="0.25">
      <c r="A22" s="222" t="s">
        <v>17</v>
      </c>
      <c r="B22" s="223">
        <v>1569</v>
      </c>
      <c r="C22" s="265">
        <v>1556</v>
      </c>
      <c r="D22" s="265">
        <v>1618</v>
      </c>
      <c r="E22" s="265">
        <v>1773</v>
      </c>
      <c r="F22" s="265">
        <v>1864</v>
      </c>
      <c r="G22" s="267">
        <f>Matrícula!E21</f>
        <v>1930</v>
      </c>
      <c r="H22" s="224">
        <f t="shared" si="0"/>
        <v>3.5407725321888517E-2</v>
      </c>
      <c r="I22" s="331">
        <f>SLOPE(Tabla1[[#This Row],[2008]:[2013]],$B$17:$G$17)</f>
        <v>82.4</v>
      </c>
      <c r="J22" s="331">
        <f>AVERAGE(Tabla1[[#This Row],[2008]:[2013]])</f>
        <v>1718.3333333333333</v>
      </c>
      <c r="K22" s="341">
        <f t="shared" si="1"/>
        <v>4.7953443258971877E-2</v>
      </c>
      <c r="L22" s="184">
        <f>Tabla1[[#This Row],[2013]]/$B$15</f>
        <v>6.3598977143911632E-3</v>
      </c>
      <c r="M22" s="184">
        <f>Tabla1[[#This Row],[2009]]/Tabla1[[#This Row],[2008]]-1</f>
        <v>-8.2855321861058373E-3</v>
      </c>
      <c r="N22" s="184">
        <f>Tabla1[[#This Row],[2010]]/Tabla1[[#This Row],[2009]]-1</f>
        <v>3.9845758354755789E-2</v>
      </c>
      <c r="O22" s="184">
        <f>Tabla1[[#This Row],[2011]]/Tabla1[[#This Row],[2010]]-1</f>
        <v>9.5797280593325151E-2</v>
      </c>
      <c r="P22" s="184">
        <f>Tabla1[[#This Row],[2012]]/Tabla1[[#This Row],[2011]]-1</f>
        <v>5.1325437112239136E-2</v>
      </c>
      <c r="Q22" s="184">
        <f>Tabla1[[#This Row],[2013]]/Tabla1[[#This Row],[2012]]-1</f>
        <v>3.5407725321888517E-2</v>
      </c>
      <c r="R22" s="368">
        <f t="shared" si="2"/>
        <v>3.6741761151748986E-2</v>
      </c>
    </row>
    <row r="23" spans="1:18" ht="14.1" customHeight="1" x14ac:dyDescent="0.25">
      <c r="A23" s="222" t="s">
        <v>18</v>
      </c>
      <c r="B23" s="223">
        <v>5109</v>
      </c>
      <c r="C23" s="265">
        <v>5492</v>
      </c>
      <c r="D23" s="265">
        <v>6288</v>
      </c>
      <c r="E23" s="265">
        <v>7326</v>
      </c>
      <c r="F23" s="265">
        <v>7730</v>
      </c>
      <c r="G23" s="267">
        <f>Matrícula!E22</f>
        <v>7916</v>
      </c>
      <c r="H23" s="224">
        <f t="shared" si="0"/>
        <v>2.4062095730918553E-2</v>
      </c>
      <c r="I23" s="331">
        <f>SLOPE(Tabla1[[#This Row],[2008]:[2013]],$B$17:$G$17)</f>
        <v>622.48571428571427</v>
      </c>
      <c r="J23" s="331">
        <f>AVERAGE(Tabla1[[#This Row],[2008]:[2013]])</f>
        <v>6643.5</v>
      </c>
      <c r="K23" s="341">
        <f t="shared" si="1"/>
        <v>9.3698459288886024E-2</v>
      </c>
      <c r="L23" s="184">
        <f>Tabla1[[#This Row],[2013]]/$B$15</f>
        <v>2.6085466480373291E-2</v>
      </c>
      <c r="M23" s="184">
        <f>Tabla1[[#This Row],[2009]]/Tabla1[[#This Row],[2008]]-1</f>
        <v>7.4965746721471938E-2</v>
      </c>
      <c r="N23" s="184">
        <f>Tabla1[[#This Row],[2010]]/Tabla1[[#This Row],[2009]]-1</f>
        <v>0.14493809176984707</v>
      </c>
      <c r="O23" s="184">
        <f>Tabla1[[#This Row],[2011]]/Tabla1[[#This Row],[2010]]-1</f>
        <v>0.16507633587786263</v>
      </c>
      <c r="P23" s="184">
        <f>Tabla1[[#This Row],[2012]]/Tabla1[[#This Row],[2011]]-1</f>
        <v>5.5146055146055195E-2</v>
      </c>
      <c r="Q23" s="184">
        <f>Tabla1[[#This Row],[2013]]/Tabla1[[#This Row],[2012]]-1</f>
        <v>2.4062095730918553E-2</v>
      </c>
      <c r="R23" s="368">
        <f t="shared" si="2"/>
        <v>8.1712298621088114E-2</v>
      </c>
    </row>
    <row r="24" spans="1:18" ht="14.1" customHeight="1" x14ac:dyDescent="0.25">
      <c r="A24" s="222" t="s">
        <v>19</v>
      </c>
      <c r="B24" s="223">
        <v>7826</v>
      </c>
      <c r="C24" s="265">
        <v>7926</v>
      </c>
      <c r="D24" s="265">
        <v>7917</v>
      </c>
      <c r="E24" s="265">
        <v>8606</v>
      </c>
      <c r="F24" s="265">
        <v>9183</v>
      </c>
      <c r="G24" s="267">
        <f>Matrícula!E23</f>
        <v>9072</v>
      </c>
      <c r="H24" s="224">
        <f t="shared" si="0"/>
        <v>-1.2087553087226421E-2</v>
      </c>
      <c r="I24" s="331">
        <f>SLOPE(Tabla1[[#This Row],[2008]:[2013]],$B$17:$G$17)</f>
        <v>305.42857142857144</v>
      </c>
      <c r="J24" s="331">
        <f>AVERAGE(Tabla1[[#This Row],[2008]:[2013]])</f>
        <v>8421.6666666666661</v>
      </c>
      <c r="K24" s="341">
        <f t="shared" si="1"/>
        <v>3.6266998388510364E-2</v>
      </c>
      <c r="L24" s="184">
        <f>Tabla1[[#This Row],[2013]]/$B$15</f>
        <v>2.9894814541428307E-2</v>
      </c>
      <c r="M24" s="184">
        <f>Tabla1[[#This Row],[2009]]/Tabla1[[#This Row],[2008]]-1</f>
        <v>1.2777919754664024E-2</v>
      </c>
      <c r="N24" s="184">
        <f>Tabla1[[#This Row],[2010]]/Tabla1[[#This Row],[2009]]-1</f>
        <v>-1.1355034065102521E-3</v>
      </c>
      <c r="O24" s="184">
        <f>Tabla1[[#This Row],[2011]]/Tabla1[[#This Row],[2010]]-1</f>
        <v>8.7027914614121515E-2</v>
      </c>
      <c r="P24" s="184">
        <f>Tabla1[[#This Row],[2012]]/Tabla1[[#This Row],[2011]]-1</f>
        <v>6.7046246804554954E-2</v>
      </c>
      <c r="Q24" s="184">
        <f>Tabla1[[#This Row],[2013]]/Tabla1[[#This Row],[2012]]-1</f>
        <v>-1.2087553087226421E-2</v>
      </c>
      <c r="R24" s="368">
        <f t="shared" si="2"/>
        <v>3.058730653683869E-2</v>
      </c>
    </row>
    <row r="25" spans="1:18" ht="14.1" customHeight="1" x14ac:dyDescent="0.25">
      <c r="A25" s="222" t="s">
        <v>20</v>
      </c>
      <c r="B25" s="223">
        <v>7077</v>
      </c>
      <c r="C25" s="265">
        <v>7432</v>
      </c>
      <c r="D25" s="265">
        <v>7458</v>
      </c>
      <c r="E25" s="265">
        <v>7911</v>
      </c>
      <c r="F25" s="265">
        <v>8071</v>
      </c>
      <c r="G25" s="267">
        <f>Matrícula!E24</f>
        <v>7891</v>
      </c>
      <c r="H25" s="224">
        <f t="shared" si="0"/>
        <v>-2.2302069136414304E-2</v>
      </c>
      <c r="I25" s="331">
        <f>SLOPE(Tabla1[[#This Row],[2008]:[2013]],$B$17:$G$17)</f>
        <v>184</v>
      </c>
      <c r="J25" s="331">
        <f>AVERAGE(Tabla1[[#This Row],[2008]:[2013]])</f>
        <v>7640</v>
      </c>
      <c r="K25" s="341">
        <f t="shared" si="1"/>
        <v>2.4083769633507852E-2</v>
      </c>
      <c r="L25" s="184">
        <f>Tabla1[[#This Row],[2013]]/$B$15</f>
        <v>2.600308438562729E-2</v>
      </c>
      <c r="M25" s="184">
        <f>Tabla1[[#This Row],[2009]]/Tabla1[[#This Row],[2008]]-1</f>
        <v>5.016249823371477E-2</v>
      </c>
      <c r="N25" s="184">
        <f>Tabla1[[#This Row],[2010]]/Tabla1[[#This Row],[2009]]-1</f>
        <v>3.4983853606027626E-3</v>
      </c>
      <c r="O25" s="184">
        <f>Tabla1[[#This Row],[2011]]/Tabla1[[#This Row],[2010]]-1</f>
        <v>6.0740144810941255E-2</v>
      </c>
      <c r="P25" s="184">
        <f>Tabla1[[#This Row],[2012]]/Tabla1[[#This Row],[2011]]-1</f>
        <v>2.022500316015674E-2</v>
      </c>
      <c r="Q25" s="184">
        <f>Tabla1[[#This Row],[2013]]/Tabla1[[#This Row],[2012]]-1</f>
        <v>-2.2302069136414304E-2</v>
      </c>
      <c r="R25" s="368">
        <f t="shared" si="2"/>
        <v>2.3054507802438087E-2</v>
      </c>
    </row>
    <row r="26" spans="1:18" ht="14.1" customHeight="1" x14ac:dyDescent="0.25">
      <c r="A26" s="222" t="s">
        <v>21</v>
      </c>
      <c r="B26" s="223">
        <v>1176</v>
      </c>
      <c r="C26" s="265">
        <v>1267</v>
      </c>
      <c r="D26" s="265">
        <v>1574</v>
      </c>
      <c r="E26" s="265">
        <v>1765</v>
      </c>
      <c r="F26" s="265">
        <v>1864</v>
      </c>
      <c r="G26" s="267">
        <f>Matrícula!E25</f>
        <v>1883</v>
      </c>
      <c r="H26" s="224">
        <f t="shared" si="0"/>
        <v>1.0193133047210257E-2</v>
      </c>
      <c r="I26" s="342">
        <f>SLOPE(Tabla1[[#This Row],[2008]:[2013]],$B$17:$G$17)</f>
        <v>157.62857142857143</v>
      </c>
      <c r="J26" s="342">
        <f>AVERAGE(Tabla1[[#This Row],[2008]:[2013]])</f>
        <v>1588.1666666666667</v>
      </c>
      <c r="K26" s="343">
        <f t="shared" si="1"/>
        <v>9.925190771029789E-2</v>
      </c>
      <c r="L26" s="184">
        <f>Tabla1[[#This Row],[2013]]/$B$15</f>
        <v>6.2050193762686846E-3</v>
      </c>
      <c r="M26" s="184">
        <f>Tabla1[[#This Row],[2009]]/Tabla1[[#This Row],[2008]]-1</f>
        <v>7.7380952380952328E-2</v>
      </c>
      <c r="N26" s="184">
        <f>Tabla1[[#This Row],[2010]]/Tabla1[[#This Row],[2009]]-1</f>
        <v>0.24230465666929746</v>
      </c>
      <c r="O26" s="184">
        <f>Tabla1[[#This Row],[2011]]/Tabla1[[#This Row],[2010]]-1</f>
        <v>0.12134688691232531</v>
      </c>
      <c r="P26" s="184">
        <f>Tabla1[[#This Row],[2012]]/Tabla1[[#This Row],[2011]]-1</f>
        <v>5.609065155807369E-2</v>
      </c>
      <c r="Q26" s="184">
        <f>Tabla1[[#This Row],[2013]]/Tabla1[[#This Row],[2012]]-1</f>
        <v>1.0193133047210257E-2</v>
      </c>
      <c r="R26" s="368">
        <f t="shared" si="2"/>
        <v>8.5586883324021298E-2</v>
      </c>
    </row>
    <row r="27" spans="1:18" ht="14.1" customHeight="1" x14ac:dyDescent="0.25">
      <c r="A27" s="222" t="s">
        <v>22</v>
      </c>
      <c r="B27" s="223">
        <v>43570</v>
      </c>
      <c r="C27" s="265">
        <v>44626</v>
      </c>
      <c r="D27" s="265">
        <v>44056</v>
      </c>
      <c r="E27" s="265">
        <v>44765</v>
      </c>
      <c r="F27" s="265">
        <v>43673</v>
      </c>
      <c r="G27" s="267">
        <f>Matrícula!E26</f>
        <v>42808</v>
      </c>
      <c r="H27" s="224">
        <f t="shared" si="0"/>
        <v>-1.9806287637670894E-2</v>
      </c>
      <c r="I27" s="331">
        <f>SLOPE(Tabla1[[#This Row],[2008]:[2013]],$B$17:$G$17)</f>
        <v>-170.28571428571428</v>
      </c>
      <c r="J27" s="331">
        <f>AVERAGE(Tabla1[[#This Row],[2008]:[2013]])</f>
        <v>43916.333333333336</v>
      </c>
      <c r="K27" s="341">
        <f t="shared" si="1"/>
        <v>-3.8775030008360049E-3</v>
      </c>
      <c r="L27" s="184">
        <f>Tabla1[[#This Row],[2013]]/$B$15</f>
        <v>0.14106450847546992</v>
      </c>
      <c r="M27" s="184">
        <f>Tabla1[[#This Row],[2009]]/Tabla1[[#This Row],[2008]]-1</f>
        <v>2.4236860224925438E-2</v>
      </c>
      <c r="N27" s="184">
        <f>Tabla1[[#This Row],[2010]]/Tabla1[[#This Row],[2009]]-1</f>
        <v>-1.2772823017971557E-2</v>
      </c>
      <c r="O27" s="184">
        <f>Tabla1[[#This Row],[2011]]/Tabla1[[#This Row],[2010]]-1</f>
        <v>1.6093154167423185E-2</v>
      </c>
      <c r="P27" s="184">
        <f>Tabla1[[#This Row],[2012]]/Tabla1[[#This Row],[2011]]-1</f>
        <v>-2.4394057857701323E-2</v>
      </c>
      <c r="Q27" s="184">
        <f>Tabla1[[#This Row],[2013]]/Tabla1[[#This Row],[2012]]-1</f>
        <v>-1.9806287637670894E-2</v>
      </c>
      <c r="R27" s="368">
        <f t="shared" si="2"/>
        <v>2.073689239241246E-2</v>
      </c>
    </row>
    <row r="28" spans="1:18" ht="14.1" customHeight="1" x14ac:dyDescent="0.25">
      <c r="A28" s="222" t="s">
        <v>23</v>
      </c>
      <c r="B28" s="223">
        <v>2238</v>
      </c>
      <c r="C28" s="265">
        <v>2310</v>
      </c>
      <c r="D28" s="265">
        <v>2238</v>
      </c>
      <c r="E28" s="265">
        <v>2350</v>
      </c>
      <c r="F28" s="265">
        <v>2386</v>
      </c>
      <c r="G28" s="267">
        <f>Matrícula!E27</f>
        <v>2413</v>
      </c>
      <c r="H28" s="224">
        <f t="shared" si="0"/>
        <v>1.1316010058675552E-2</v>
      </c>
      <c r="I28" s="331">
        <f>SLOPE(Tabla1[[#This Row],[2008]:[2013]],$B$17:$G$17)</f>
        <v>34.714285714285715</v>
      </c>
      <c r="J28" s="331">
        <f>AVERAGE(Tabla1[[#This Row],[2008]:[2013]])</f>
        <v>2322.5</v>
      </c>
      <c r="K28" s="341">
        <f t="shared" si="1"/>
        <v>1.4946947562663387E-2</v>
      </c>
      <c r="M28" s="184">
        <f>Tabla1[[#This Row],[2009]]/Tabla1[[#This Row],[2008]]-1</f>
        <v>3.2171581769437019E-2</v>
      </c>
      <c r="N28" s="184">
        <f>Tabla1[[#This Row],[2010]]/Tabla1[[#This Row],[2009]]-1</f>
        <v>-3.1168831168831179E-2</v>
      </c>
      <c r="O28" s="184">
        <f>Tabla1[[#This Row],[2011]]/Tabla1[[#This Row],[2010]]-1</f>
        <v>5.0044682752457659E-2</v>
      </c>
      <c r="P28" s="184">
        <f>Tabla1[[#This Row],[2012]]/Tabla1[[#This Row],[2011]]-1</f>
        <v>1.5319148936170146E-2</v>
      </c>
      <c r="Q28" s="184">
        <f>Tabla1[[#This Row],[2013]]/Tabla1[[#This Row],[2012]]-1</f>
        <v>1.1316010058675552E-2</v>
      </c>
      <c r="R28" s="368">
        <f t="shared" si="2"/>
        <v>1.553651846958184E-2</v>
      </c>
    </row>
    <row r="29" spans="1:18" ht="14.1" customHeight="1" x14ac:dyDescent="0.25">
      <c r="A29" s="222" t="s">
        <v>24</v>
      </c>
      <c r="B29" s="223">
        <v>13048</v>
      </c>
      <c r="C29" s="265">
        <v>13686</v>
      </c>
      <c r="D29" s="265">
        <v>14917</v>
      </c>
      <c r="E29" s="265">
        <v>15961</v>
      </c>
      <c r="F29" s="265">
        <v>16619</v>
      </c>
      <c r="G29" s="267">
        <f>Matrícula!E28</f>
        <v>18280</v>
      </c>
      <c r="H29" s="224">
        <f t="shared" si="0"/>
        <v>9.9945845117034748E-2</v>
      </c>
      <c r="I29" s="342">
        <f>SLOPE(Tabla1[[#This Row],[2008]:[2013]],$B$17:$G$17)</f>
        <v>1028.6571428571428</v>
      </c>
      <c r="J29" s="342">
        <f>AVERAGE(Tabla1[[#This Row],[2008]:[2013]])</f>
        <v>15418.5</v>
      </c>
      <c r="K29" s="343">
        <f t="shared" si="1"/>
        <v>6.6715772796130807E-2</v>
      </c>
      <c r="M29" s="184">
        <f>Tabla1[[#This Row],[2009]]/Tabla1[[#This Row],[2008]]-1</f>
        <v>4.8896382587369613E-2</v>
      </c>
      <c r="N29" s="184">
        <f>Tabla1[[#This Row],[2010]]/Tabla1[[#This Row],[2009]]-1</f>
        <v>8.9945930147595998E-2</v>
      </c>
      <c r="O29" s="184">
        <f>Tabla1[[#This Row],[2011]]/Tabla1[[#This Row],[2010]]-1</f>
        <v>6.998726285446133E-2</v>
      </c>
      <c r="P29" s="184">
        <f>Tabla1[[#This Row],[2012]]/Tabla1[[#This Row],[2011]]-1</f>
        <v>4.1225487124866955E-2</v>
      </c>
      <c r="Q29" s="184">
        <f>Tabla1[[#This Row],[2013]]/Tabla1[[#This Row],[2012]]-1</f>
        <v>9.9945845117034748E-2</v>
      </c>
      <c r="R29" s="368">
        <f t="shared" si="2"/>
        <v>7.0000181566265723E-2</v>
      </c>
    </row>
    <row r="30" spans="1:18" ht="14.1" customHeight="1" x14ac:dyDescent="0.25">
      <c r="A30" s="222" t="s">
        <v>25</v>
      </c>
      <c r="B30" s="223">
        <v>4335</v>
      </c>
      <c r="C30" s="265">
        <v>5633</v>
      </c>
      <c r="D30" s="265">
        <v>6239</v>
      </c>
      <c r="E30" s="265">
        <v>7093</v>
      </c>
      <c r="F30" s="265">
        <v>7047</v>
      </c>
      <c r="G30" s="267">
        <f>Matrícula!E29</f>
        <v>6996</v>
      </c>
      <c r="H30" s="224">
        <f t="shared" si="0"/>
        <v>-7.23712217965089E-3</v>
      </c>
      <c r="I30" s="331">
        <f>SLOPE(Tabla1[[#This Row],[2008]:[2013]],$B$17:$G$17)</f>
        <v>525.74285714285713</v>
      </c>
      <c r="J30" s="331">
        <f>AVERAGE(Tabla1[[#This Row],[2008]:[2013]])</f>
        <v>6223.833333333333</v>
      </c>
      <c r="K30" s="341">
        <f t="shared" si="1"/>
        <v>8.4472515407362642E-2</v>
      </c>
      <c r="M30" s="184">
        <f>Tabla1[[#This Row],[2009]]/Tabla1[[#This Row],[2008]]-1</f>
        <v>0.29942329873125728</v>
      </c>
      <c r="N30" s="184">
        <f>Tabla1[[#This Row],[2010]]/Tabla1[[#This Row],[2009]]-1</f>
        <v>0.10758033019705304</v>
      </c>
      <c r="O30" s="184">
        <f>Tabla1[[#This Row],[2011]]/Tabla1[[#This Row],[2010]]-1</f>
        <v>0.1368809104023081</v>
      </c>
      <c r="P30" s="184">
        <f>Tabla1[[#This Row],[2012]]/Tabla1[[#This Row],[2011]]-1</f>
        <v>-6.4852671648103488E-3</v>
      </c>
      <c r="Q30" s="184">
        <f>Tabla1[[#This Row],[2013]]/Tabla1[[#This Row],[2012]]-1</f>
        <v>-7.23712217965089E-3</v>
      </c>
      <c r="R30" s="368">
        <f t="shared" si="2"/>
        <v>0.10603242999723143</v>
      </c>
    </row>
    <row r="31" spans="1:18" ht="14.1" customHeight="1" x14ac:dyDescent="0.25">
      <c r="A31" s="222" t="s">
        <v>26</v>
      </c>
      <c r="B31" s="223">
        <v>3716</v>
      </c>
      <c r="C31" s="265">
        <v>3713</v>
      </c>
      <c r="D31" s="265">
        <v>3442</v>
      </c>
      <c r="E31" s="265">
        <v>3694</v>
      </c>
      <c r="F31" s="265">
        <v>3690</v>
      </c>
      <c r="G31" s="267">
        <f>Matrícula!E30</f>
        <v>3924</v>
      </c>
      <c r="H31" s="224">
        <f t="shared" si="0"/>
        <v>6.341463414634152E-2</v>
      </c>
      <c r="I31" s="331">
        <f>SLOPE(Tabla1[[#This Row],[2008]:[2013]],$B$17:$G$17)</f>
        <v>34.942857142857143</v>
      </c>
      <c r="J31" s="331">
        <f>AVERAGE(Tabla1[[#This Row],[2008]:[2013]])</f>
        <v>3696.5</v>
      </c>
      <c r="K31" s="341">
        <f t="shared" si="1"/>
        <v>9.452957430774284E-3</v>
      </c>
      <c r="M31" s="184">
        <f>Tabla1[[#This Row],[2009]]/Tabla1[[#This Row],[2008]]-1</f>
        <v>-8.0731969860059483E-4</v>
      </c>
      <c r="N31" s="184">
        <f>Tabla1[[#This Row],[2010]]/Tabla1[[#This Row],[2009]]-1</f>
        <v>-7.2986803124158395E-2</v>
      </c>
      <c r="O31" s="184">
        <f>Tabla1[[#This Row],[2011]]/Tabla1[[#This Row],[2010]]-1</f>
        <v>7.3213248111563045E-2</v>
      </c>
      <c r="P31" s="184">
        <f>Tabla1[[#This Row],[2012]]/Tabla1[[#This Row],[2011]]-1</f>
        <v>-1.0828370330265846E-3</v>
      </c>
      <c r="Q31" s="184">
        <f>Tabla1[[#This Row],[2013]]/Tabla1[[#This Row],[2012]]-1</f>
        <v>6.341463414634152E-2</v>
      </c>
      <c r="R31" s="368">
        <f t="shared" si="2"/>
        <v>1.2350184480423798E-2</v>
      </c>
    </row>
    <row r="32" spans="1:18" ht="14.1" customHeight="1" x14ac:dyDescent="0.25">
      <c r="A32" s="222" t="s">
        <v>27</v>
      </c>
      <c r="B32" s="223">
        <v>15447</v>
      </c>
      <c r="C32" s="265">
        <v>14959</v>
      </c>
      <c r="D32" s="265">
        <v>14570</v>
      </c>
      <c r="E32" s="265">
        <v>15218</v>
      </c>
      <c r="F32" s="265">
        <v>15407</v>
      </c>
      <c r="G32" s="267">
        <f>Matrícula!E31</f>
        <v>14705</v>
      </c>
      <c r="H32" s="224">
        <f t="shared" si="0"/>
        <v>-4.5563704809502226E-2</v>
      </c>
      <c r="I32" s="331">
        <f>SLOPE(Tabla1[[#This Row],[2008]:[2013]],$B$17:$G$17)</f>
        <v>-49.085714285714289</v>
      </c>
      <c r="J32" s="331">
        <f>AVERAGE(Tabla1[[#This Row],[2008]:[2013]])</f>
        <v>15051</v>
      </c>
      <c r="K32" s="341">
        <f t="shared" si="1"/>
        <v>-3.2612925576848244E-3</v>
      </c>
      <c r="M32" s="184">
        <f>Tabla1[[#This Row],[2009]]/Tabla1[[#This Row],[2008]]-1</f>
        <v>-3.1591894866317083E-2</v>
      </c>
      <c r="N32" s="184">
        <f>Tabla1[[#This Row],[2010]]/Tabla1[[#This Row],[2009]]-1</f>
        <v>-2.6004412059629667E-2</v>
      </c>
      <c r="O32" s="184">
        <f>Tabla1[[#This Row],[2011]]/Tabla1[[#This Row],[2010]]-1</f>
        <v>4.4474948524365177E-2</v>
      </c>
      <c r="P32" s="184">
        <f>Tabla1[[#This Row],[2012]]/Tabla1[[#This Row],[2011]]-1</f>
        <v>1.2419503219871286E-2</v>
      </c>
      <c r="Q32" s="184">
        <f>Tabla1[[#This Row],[2013]]/Tabla1[[#This Row],[2012]]-1</f>
        <v>-4.5563704809502226E-2</v>
      </c>
      <c r="R32" s="368">
        <f t="shared" si="2"/>
        <v>-9.2531119982425022E-3</v>
      </c>
    </row>
    <row r="33" spans="1:18" ht="14.1" customHeight="1" x14ac:dyDescent="0.25">
      <c r="A33" s="222" t="s">
        <v>28</v>
      </c>
      <c r="B33" s="223">
        <v>48144</v>
      </c>
      <c r="C33" s="265">
        <v>49294</v>
      </c>
      <c r="D33" s="265">
        <v>49636</v>
      </c>
      <c r="E33" s="265">
        <v>48565</v>
      </c>
      <c r="F33" s="265">
        <v>48217</v>
      </c>
      <c r="G33" s="267">
        <f>Matrícula!E32</f>
        <v>47473</v>
      </c>
      <c r="H33" s="224">
        <f t="shared" si="0"/>
        <v>-1.543024244561042E-2</v>
      </c>
      <c r="I33" s="331">
        <f>SLOPE(Tabla1[[#This Row],[2008]:[2013]],$B$17:$G$17)</f>
        <v>-218.77142857142857</v>
      </c>
      <c r="J33" s="331">
        <f>AVERAGE(Tabla1[[#This Row],[2008]:[2013]])</f>
        <v>48554.833333333336</v>
      </c>
      <c r="K33" s="341">
        <f t="shared" si="1"/>
        <v>-4.5056570798944536E-3</v>
      </c>
      <c r="M33" s="184">
        <f>Tabla1[[#This Row],[2009]]/Tabla1[[#This Row],[2008]]-1</f>
        <v>2.3886673313393114E-2</v>
      </c>
      <c r="N33" s="184">
        <f>Tabla1[[#This Row],[2010]]/Tabla1[[#This Row],[2009]]-1</f>
        <v>6.937964052420087E-3</v>
      </c>
      <c r="O33" s="184">
        <f>Tabla1[[#This Row],[2011]]/Tabla1[[#This Row],[2010]]-1</f>
        <v>-2.1577081150777611E-2</v>
      </c>
      <c r="P33" s="184">
        <f>Tabla1[[#This Row],[2012]]/Tabla1[[#This Row],[2011]]-1</f>
        <v>-7.1656542777720489E-3</v>
      </c>
      <c r="Q33" s="184">
        <f>Tabla1[[#This Row],[2013]]/Tabla1[[#This Row],[2012]]-1</f>
        <v>-1.543024244561042E-2</v>
      </c>
      <c r="R33" s="368">
        <f t="shared" si="2"/>
        <v>-2.6696681016693757E-3</v>
      </c>
    </row>
    <row r="34" spans="1:18" ht="14.1" customHeight="1" x14ac:dyDescent="0.25">
      <c r="A34" s="222" t="s">
        <v>29</v>
      </c>
      <c r="B34" s="223">
        <v>10050</v>
      </c>
      <c r="C34" s="265">
        <v>10910</v>
      </c>
      <c r="D34" s="265">
        <v>11940</v>
      </c>
      <c r="E34" s="265">
        <v>12071</v>
      </c>
      <c r="F34" s="265">
        <v>12293</v>
      </c>
      <c r="G34" s="267">
        <f>Matrícula!E33</f>
        <v>11807</v>
      </c>
      <c r="H34" s="224">
        <f t="shared" si="0"/>
        <v>-3.9534694541609072E-2</v>
      </c>
      <c r="I34" s="331">
        <f>SLOPE(Tabla1[[#This Row],[2008]:[2013]],$B$17:$G$17)</f>
        <v>373.28571428571428</v>
      </c>
      <c r="J34" s="331">
        <f>AVERAGE(Tabla1[[#This Row],[2008]:[2013]])</f>
        <v>11511.833333333334</v>
      </c>
      <c r="K34" s="341">
        <f t="shared" si="1"/>
        <v>3.2426261176387854E-2</v>
      </c>
      <c r="M34" s="184">
        <f>Tabla1[[#This Row],[2009]]/Tabla1[[#This Row],[2008]]-1</f>
        <v>8.5572139303482508E-2</v>
      </c>
      <c r="N34" s="184">
        <f>Tabla1[[#This Row],[2010]]/Tabla1[[#This Row],[2009]]-1</f>
        <v>9.4408799266727739E-2</v>
      </c>
      <c r="O34" s="184">
        <f>Tabla1[[#This Row],[2011]]/Tabla1[[#This Row],[2010]]-1</f>
        <v>1.0971524288107215E-2</v>
      </c>
      <c r="P34" s="184">
        <f>Tabla1[[#This Row],[2012]]/Tabla1[[#This Row],[2011]]-1</f>
        <v>1.839118548587515E-2</v>
      </c>
      <c r="Q34" s="184">
        <f>Tabla1[[#This Row],[2013]]/Tabla1[[#This Row],[2012]]-1</f>
        <v>-3.9534694541609072E-2</v>
      </c>
      <c r="R34" s="368">
        <f t="shared" si="2"/>
        <v>3.3961790760516711E-2</v>
      </c>
    </row>
    <row r="35" spans="1:18" ht="14.1" customHeight="1" x14ac:dyDescent="0.25">
      <c r="A35" s="222" t="s">
        <v>30</v>
      </c>
      <c r="B35" s="223">
        <v>4446</v>
      </c>
      <c r="C35" s="265">
        <v>4570</v>
      </c>
      <c r="D35" s="265">
        <v>4790</v>
      </c>
      <c r="E35" s="265">
        <v>5052</v>
      </c>
      <c r="F35" s="265">
        <v>5012</v>
      </c>
      <c r="G35" s="267">
        <f>Matrícula!E34</f>
        <v>4693</v>
      </c>
      <c r="H35" s="224">
        <f t="shared" si="0"/>
        <v>-6.3647246608140473E-2</v>
      </c>
      <c r="I35" s="331">
        <f>SLOPE(Tabla1[[#This Row],[2008]:[2013]],$B$17:$G$17)</f>
        <v>80.657142857142858</v>
      </c>
      <c r="J35" s="331">
        <f>AVERAGE(Tabla1[[#This Row],[2008]:[2013]])</f>
        <v>4760.5</v>
      </c>
      <c r="K35" s="341">
        <f t="shared" si="1"/>
        <v>1.6942998184464417E-2</v>
      </c>
      <c r="M35" s="184">
        <f>Tabla1[[#This Row],[2009]]/Tabla1[[#This Row],[2008]]-1</f>
        <v>2.7890238416554247E-2</v>
      </c>
      <c r="N35" s="184">
        <f>Tabla1[[#This Row],[2010]]/Tabla1[[#This Row],[2009]]-1</f>
        <v>4.8140043763676088E-2</v>
      </c>
      <c r="O35" s="184">
        <f>Tabla1[[#This Row],[2011]]/Tabla1[[#This Row],[2010]]-1</f>
        <v>5.4697286012526103E-2</v>
      </c>
      <c r="P35" s="184">
        <f>Tabla1[[#This Row],[2012]]/Tabla1[[#This Row],[2011]]-1</f>
        <v>-7.9176563737133332E-3</v>
      </c>
      <c r="Q35" s="184">
        <f>Tabla1[[#This Row],[2013]]/Tabla1[[#This Row],[2012]]-1</f>
        <v>-6.3647246608140473E-2</v>
      </c>
      <c r="R35" s="368">
        <f t="shared" si="2"/>
        <v>1.1832533042180526E-2</v>
      </c>
    </row>
    <row r="36" spans="1:18" ht="14.1" customHeight="1" x14ac:dyDescent="0.25">
      <c r="A36" s="222" t="s">
        <v>31</v>
      </c>
      <c r="B36" s="223">
        <v>2409</v>
      </c>
      <c r="C36" s="265">
        <v>2608</v>
      </c>
      <c r="D36" s="265">
        <v>2848</v>
      </c>
      <c r="E36" s="265">
        <v>3029</v>
      </c>
      <c r="F36" s="265">
        <v>3043</v>
      </c>
      <c r="G36" s="267">
        <f>Matrícula!E35</f>
        <v>3037</v>
      </c>
      <c r="H36" s="224">
        <f t="shared" si="0"/>
        <v>-1.9717384160368168E-3</v>
      </c>
      <c r="I36" s="331">
        <f>SLOPE(Tabla1[[#This Row],[2008]:[2013]],$B$17:$G$17)</f>
        <v>132.17142857142858</v>
      </c>
      <c r="J36" s="331">
        <f>AVERAGE(Tabla1[[#This Row],[2008]:[2013]])</f>
        <v>2829</v>
      </c>
      <c r="K36" s="341">
        <f t="shared" si="1"/>
        <v>4.6720193910013634E-2</v>
      </c>
      <c r="M36" s="184">
        <f>Tabla1[[#This Row],[2009]]/Tabla1[[#This Row],[2008]]-1</f>
        <v>8.2606890826068868E-2</v>
      </c>
      <c r="N36" s="184">
        <f>Tabla1[[#This Row],[2010]]/Tabla1[[#This Row],[2009]]-1</f>
        <v>9.2024539877300526E-2</v>
      </c>
      <c r="O36" s="184">
        <f>Tabla1[[#This Row],[2011]]/Tabla1[[#This Row],[2010]]-1</f>
        <v>6.3553370786516794E-2</v>
      </c>
      <c r="P36" s="184">
        <f>Tabla1[[#This Row],[2012]]/Tabla1[[#This Row],[2011]]-1</f>
        <v>4.6219874546054029E-3</v>
      </c>
      <c r="Q36" s="184">
        <f>Tabla1[[#This Row],[2013]]/Tabla1[[#This Row],[2012]]-1</f>
        <v>-1.9717384160368168E-3</v>
      </c>
      <c r="R36" s="368">
        <f t="shared" si="2"/>
        <v>4.8167010105690952E-2</v>
      </c>
    </row>
    <row r="37" spans="1:18" ht="14.1" customHeight="1" x14ac:dyDescent="0.25">
      <c r="A37" s="222" t="s">
        <v>32</v>
      </c>
      <c r="B37" s="223">
        <v>12355</v>
      </c>
      <c r="C37" s="265">
        <v>13473</v>
      </c>
      <c r="D37" s="265">
        <v>13995</v>
      </c>
      <c r="E37" s="265">
        <v>15337</v>
      </c>
      <c r="F37" s="265">
        <v>16396</v>
      </c>
      <c r="G37" s="267">
        <f>Matrícula!E36</f>
        <v>17191</v>
      </c>
      <c r="H37" s="224">
        <f t="shared" si="0"/>
        <v>4.8487435959990277E-2</v>
      </c>
      <c r="I37" s="331">
        <f>SLOPE(Tabla1[[#This Row],[2008]:[2013]],$B$17:$G$17)</f>
        <v>979.74285714285713</v>
      </c>
      <c r="J37" s="331">
        <f>AVERAGE(Tabla1[[#This Row],[2008]:[2013]])</f>
        <v>14791.166666666666</v>
      </c>
      <c r="K37" s="341">
        <f t="shared" si="1"/>
        <v>6.6238375864616755E-2</v>
      </c>
      <c r="M37" s="184">
        <f>Tabla1[[#This Row],[2009]]/Tabla1[[#This Row],[2008]]-1</f>
        <v>9.0489680291379937E-2</v>
      </c>
      <c r="N37" s="184">
        <f>Tabla1[[#This Row],[2010]]/Tabla1[[#This Row],[2009]]-1</f>
        <v>3.8744154976619871E-2</v>
      </c>
      <c r="O37" s="184">
        <f>Tabla1[[#This Row],[2011]]/Tabla1[[#This Row],[2010]]-1</f>
        <v>9.5891389782065017E-2</v>
      </c>
      <c r="P37" s="184">
        <f>Tabla1[[#This Row],[2012]]/Tabla1[[#This Row],[2011]]-1</f>
        <v>6.9048705744278571E-2</v>
      </c>
      <c r="Q37" s="184">
        <f>Tabla1[[#This Row],[2013]]/Tabla1[[#This Row],[2012]]-1</f>
        <v>4.8487435959990277E-2</v>
      </c>
      <c r="R37" s="368">
        <f t="shared" si="2"/>
        <v>6.8532273350866729E-2</v>
      </c>
    </row>
    <row r="38" spans="1:18" ht="14.1" customHeight="1" x14ac:dyDescent="0.25">
      <c r="A38" s="222" t="s">
        <v>33</v>
      </c>
      <c r="B38" s="223">
        <v>5410</v>
      </c>
      <c r="C38" s="265">
        <v>5767</v>
      </c>
      <c r="D38" s="265">
        <v>6049</v>
      </c>
      <c r="E38" s="265">
        <v>6489</v>
      </c>
      <c r="F38" s="265">
        <v>6750</v>
      </c>
      <c r="G38" s="267">
        <f>Matrícula!E37</f>
        <v>6603</v>
      </c>
      <c r="H38" s="224">
        <f t="shared" si="0"/>
        <v>-2.1777777777777785E-2</v>
      </c>
      <c r="I38" s="331">
        <f>SLOPE(Tabla1[[#This Row],[2008]:[2013]],$B$17:$G$17)</f>
        <v>267.25714285714287</v>
      </c>
      <c r="J38" s="331">
        <f>AVERAGE(Tabla1[[#This Row],[2008]:[2013]])</f>
        <v>6178</v>
      </c>
      <c r="K38" s="341">
        <f t="shared" si="1"/>
        <v>4.3259492207371783E-2</v>
      </c>
      <c r="M38" s="184">
        <f>Tabla1[[#This Row],[2009]]/Tabla1[[#This Row],[2008]]-1</f>
        <v>6.5988909426986986E-2</v>
      </c>
      <c r="N38" s="184">
        <f>Tabla1[[#This Row],[2010]]/Tabla1[[#This Row],[2009]]-1</f>
        <v>4.889890757759674E-2</v>
      </c>
      <c r="O38" s="184">
        <f>Tabla1[[#This Row],[2011]]/Tabla1[[#This Row],[2010]]-1</f>
        <v>7.2739295751363953E-2</v>
      </c>
      <c r="P38" s="184">
        <f>Tabla1[[#This Row],[2012]]/Tabla1[[#This Row],[2011]]-1</f>
        <v>4.0221914008321757E-2</v>
      </c>
      <c r="Q38" s="184">
        <f>Tabla1[[#This Row],[2013]]/Tabla1[[#This Row],[2012]]-1</f>
        <v>-2.1777777777777785E-2</v>
      </c>
      <c r="R38" s="368">
        <f t="shared" si="2"/>
        <v>4.1214249797298333E-2</v>
      </c>
    </row>
    <row r="39" spans="1:18" ht="14.1" customHeight="1" x14ac:dyDescent="0.25">
      <c r="A39" s="222" t="s">
        <v>34</v>
      </c>
      <c r="B39" s="223">
        <v>7411</v>
      </c>
      <c r="C39" s="265">
        <v>7382</v>
      </c>
      <c r="D39" s="265">
        <v>7209</v>
      </c>
      <c r="E39" s="265">
        <v>7684</v>
      </c>
      <c r="F39" s="265">
        <v>7539</v>
      </c>
      <c r="G39" s="267">
        <f>Matrícula!E38</f>
        <v>7277</v>
      </c>
      <c r="H39" s="224">
        <f t="shared" si="0"/>
        <v>-3.4752619710836985E-2</v>
      </c>
      <c r="I39" s="331">
        <f>SLOPE(Tabla1[[#This Row],[2008]:[2013]],$B$17:$G$17)</f>
        <v>7.8857142857142861</v>
      </c>
      <c r="J39" s="331">
        <f>AVERAGE(Tabla1[[#This Row],[2008]:[2013]])</f>
        <v>7417</v>
      </c>
      <c r="K39" s="341">
        <f t="shared" si="1"/>
        <v>1.0631945915753386E-3</v>
      </c>
      <c r="M39" s="184">
        <f>Tabla1[[#This Row],[2009]]/Tabla1[[#This Row],[2008]]-1</f>
        <v>-3.9131021454594794E-3</v>
      </c>
      <c r="N39" s="184">
        <f>Tabla1[[#This Row],[2010]]/Tabla1[[#This Row],[2009]]-1</f>
        <v>-2.3435383364941775E-2</v>
      </c>
      <c r="O39" s="184">
        <f>Tabla1[[#This Row],[2011]]/Tabla1[[#This Row],[2010]]-1</f>
        <v>6.5889859897350522E-2</v>
      </c>
      <c r="P39" s="184">
        <f>Tabla1[[#This Row],[2012]]/Tabla1[[#This Row],[2011]]-1</f>
        <v>-1.8870380010411192E-2</v>
      </c>
      <c r="Q39" s="184">
        <f>Tabla1[[#This Row],[2013]]/Tabla1[[#This Row],[2012]]-1</f>
        <v>-3.4752619710836985E-2</v>
      </c>
      <c r="R39" s="368">
        <f t="shared" si="2"/>
        <v>-3.0163250668597819E-3</v>
      </c>
    </row>
    <row r="40" spans="1:18" ht="14.1" customHeight="1" x14ac:dyDescent="0.25">
      <c r="A40" s="222" t="s">
        <v>35</v>
      </c>
      <c r="B40" s="223">
        <v>2630</v>
      </c>
      <c r="C40" s="265">
        <v>2621</v>
      </c>
      <c r="D40" s="265">
        <v>2658</v>
      </c>
      <c r="E40" s="265">
        <v>2914</v>
      </c>
      <c r="F40" s="265">
        <v>3014</v>
      </c>
      <c r="G40" s="267">
        <f>Matrícula!E39</f>
        <v>3224</v>
      </c>
      <c r="H40" s="224">
        <f t="shared" si="0"/>
        <v>6.9674850696748614E-2</v>
      </c>
      <c r="I40" s="331">
        <f>SLOPE(Tabla1[[#This Row],[2008]:[2013]],$B$17:$G$17)</f>
        <v>125.85714285714286</v>
      </c>
      <c r="J40" s="331">
        <f>AVERAGE(Tabla1[[#This Row],[2008]:[2013]])</f>
        <v>2843.5</v>
      </c>
      <c r="K40" s="341">
        <f t="shared" si="1"/>
        <v>4.4261347936396293E-2</v>
      </c>
      <c r="M40" s="184">
        <f>Tabla1[[#This Row],[2009]]/Tabla1[[#This Row],[2008]]-1</f>
        <v>-3.422053231939115E-3</v>
      </c>
      <c r="N40" s="184">
        <f>Tabla1[[#This Row],[2010]]/Tabla1[[#This Row],[2009]]-1</f>
        <v>1.4116749332315992E-2</v>
      </c>
      <c r="O40" s="184">
        <f>Tabla1[[#This Row],[2011]]/Tabla1[[#This Row],[2010]]-1</f>
        <v>9.6313017306245197E-2</v>
      </c>
      <c r="P40" s="184">
        <f>Tabla1[[#This Row],[2012]]/Tabla1[[#This Row],[2011]]-1</f>
        <v>3.4317089910775644E-2</v>
      </c>
      <c r="Q40" s="184">
        <f>Tabla1[[#This Row],[2013]]/Tabla1[[#This Row],[2012]]-1</f>
        <v>6.9674850696748614E-2</v>
      </c>
      <c r="R40" s="368">
        <f t="shared" si="2"/>
        <v>4.2199930802829265E-2</v>
      </c>
    </row>
    <row r="41" spans="1:18" ht="14.1" customHeight="1" x14ac:dyDescent="0.25">
      <c r="A41" s="222" t="s">
        <v>36</v>
      </c>
      <c r="B41" s="223">
        <v>6855</v>
      </c>
      <c r="C41" s="265">
        <v>7785</v>
      </c>
      <c r="D41" s="265">
        <v>7995</v>
      </c>
      <c r="E41" s="265">
        <v>8310</v>
      </c>
      <c r="F41" s="265">
        <v>8685</v>
      </c>
      <c r="G41" s="267">
        <f>Matrícula!E40</f>
        <v>8835</v>
      </c>
      <c r="H41" s="224">
        <f t="shared" si="0"/>
        <v>1.7271157167530138E-2</v>
      </c>
      <c r="I41" s="331">
        <f>SLOPE(Tabla1[[#This Row],[2008]:[2013]],$B$17:$G$17)</f>
        <v>369</v>
      </c>
      <c r="J41" s="331">
        <f>AVERAGE(Tabla1[[#This Row],[2008]:[2013]])</f>
        <v>8077.5</v>
      </c>
      <c r="K41" s="341">
        <f t="shared" si="1"/>
        <v>4.5682451253481894E-2</v>
      </c>
      <c r="M41" s="184">
        <f>Tabla1[[#This Row],[2009]]/Tabla1[[#This Row],[2008]]-1</f>
        <v>0.1356673960612691</v>
      </c>
      <c r="N41" s="184">
        <f>Tabla1[[#This Row],[2010]]/Tabla1[[#This Row],[2009]]-1</f>
        <v>2.6974951830443183E-2</v>
      </c>
      <c r="O41" s="184">
        <f>Tabla1[[#This Row],[2011]]/Tabla1[[#This Row],[2010]]-1</f>
        <v>3.9399624765478425E-2</v>
      </c>
      <c r="P41" s="184">
        <f>Tabla1[[#This Row],[2012]]/Tabla1[[#This Row],[2011]]-1</f>
        <v>4.5126353790613694E-2</v>
      </c>
      <c r="Q41" s="184">
        <f>Tabla1[[#This Row],[2013]]/Tabla1[[#This Row],[2012]]-1</f>
        <v>1.7271157167530138E-2</v>
      </c>
      <c r="R41" s="368">
        <f t="shared" si="2"/>
        <v>5.2887896723066909E-2</v>
      </c>
    </row>
    <row r="42" spans="1:18" ht="14.1" customHeight="1" x14ac:dyDescent="0.25">
      <c r="A42" s="222" t="s">
        <v>37</v>
      </c>
      <c r="B42" s="223">
        <v>4780</v>
      </c>
      <c r="C42" s="265">
        <v>5205</v>
      </c>
      <c r="D42" s="265">
        <v>5145</v>
      </c>
      <c r="E42" s="265">
        <v>5457</v>
      </c>
      <c r="F42" s="265">
        <v>5478</v>
      </c>
      <c r="G42" s="267">
        <f>Matrícula!E41</f>
        <v>5373</v>
      </c>
      <c r="H42" s="224">
        <f t="shared" si="0"/>
        <v>-1.91675794085433E-2</v>
      </c>
      <c r="I42" s="331">
        <f>SLOPE(Tabla1[[#This Row],[2008]:[2013]],$B$17:$G$17)</f>
        <v>117.02857142857142</v>
      </c>
      <c r="J42" s="331">
        <f>AVERAGE(Tabla1[[#This Row],[2008]:[2013]])</f>
        <v>5239.666666666667</v>
      </c>
      <c r="K42" s="341">
        <f t="shared" si="1"/>
        <v>2.2335117646524221E-2</v>
      </c>
      <c r="M42" s="184">
        <f>Tabla1[[#This Row],[2009]]/Tabla1[[#This Row],[2008]]-1</f>
        <v>8.891213389121333E-2</v>
      </c>
      <c r="N42" s="184">
        <f>Tabla1[[#This Row],[2010]]/Tabla1[[#This Row],[2009]]-1</f>
        <v>-1.1527377521613813E-2</v>
      </c>
      <c r="O42" s="184">
        <f>Tabla1[[#This Row],[2011]]/Tabla1[[#This Row],[2010]]-1</f>
        <v>6.0641399416909714E-2</v>
      </c>
      <c r="P42" s="184">
        <f>Tabla1[[#This Row],[2012]]/Tabla1[[#This Row],[2011]]-1</f>
        <v>3.8482682792744249E-3</v>
      </c>
      <c r="Q42" s="184">
        <f>Tabla1[[#This Row],[2013]]/Tabla1[[#This Row],[2012]]-1</f>
        <v>-1.91675794085433E-2</v>
      </c>
      <c r="R42" s="368">
        <f t="shared" si="2"/>
        <v>2.4541368931448072E-2</v>
      </c>
    </row>
    <row r="43" spans="1:18" ht="14.1" customHeight="1" x14ac:dyDescent="0.25">
      <c r="A43" s="222" t="s">
        <v>38</v>
      </c>
      <c r="B43" s="223">
        <v>7205</v>
      </c>
      <c r="C43" s="265">
        <v>7843</v>
      </c>
      <c r="D43" s="265">
        <v>8437</v>
      </c>
      <c r="E43" s="265">
        <v>9080</v>
      </c>
      <c r="F43" s="265">
        <v>9564</v>
      </c>
      <c r="G43" s="267">
        <f>Matrícula!E42</f>
        <v>9306</v>
      </c>
      <c r="H43" s="224">
        <f t="shared" si="0"/>
        <v>-2.6976160602258492E-2</v>
      </c>
      <c r="I43" s="331">
        <f>SLOPE(Tabla1[[#This Row],[2008]:[2013]],$B$17:$G$17)</f>
        <v>466.02857142857141</v>
      </c>
      <c r="J43" s="331">
        <f>AVERAGE(Tabla1[[#This Row],[2008]:[2013]])</f>
        <v>8572.5</v>
      </c>
      <c r="K43" s="341">
        <f t="shared" si="1"/>
        <v>5.436320459942507E-2</v>
      </c>
      <c r="M43" s="184">
        <f>Tabla1[[#This Row],[2009]]/Tabla1[[#This Row],[2008]]-1</f>
        <v>8.8549618320610701E-2</v>
      </c>
      <c r="N43" s="184">
        <f>Tabla1[[#This Row],[2010]]/Tabla1[[#This Row],[2009]]-1</f>
        <v>7.5736325385694192E-2</v>
      </c>
      <c r="O43" s="184">
        <f>Tabla1[[#This Row],[2011]]/Tabla1[[#This Row],[2010]]-1</f>
        <v>7.6211923669550874E-2</v>
      </c>
      <c r="P43" s="184">
        <f>Tabla1[[#This Row],[2012]]/Tabla1[[#This Row],[2011]]-1</f>
        <v>5.3303964757709155E-2</v>
      </c>
      <c r="Q43" s="184">
        <f>Tabla1[[#This Row],[2013]]/Tabla1[[#This Row],[2012]]-1</f>
        <v>-2.6976160602258492E-2</v>
      </c>
      <c r="R43" s="368">
        <f t="shared" si="2"/>
        <v>5.3365134306261289E-2</v>
      </c>
    </row>
    <row r="44" spans="1:18" ht="14.1" customHeight="1" x14ac:dyDescent="0.25">
      <c r="A44" s="222" t="s">
        <v>39</v>
      </c>
      <c r="B44" s="223">
        <v>11493</v>
      </c>
      <c r="C44" s="265">
        <v>11308</v>
      </c>
      <c r="D44" s="265">
        <v>11695</v>
      </c>
      <c r="E44" s="265">
        <v>13196</v>
      </c>
      <c r="F44" s="265">
        <v>12561</v>
      </c>
      <c r="G44" s="267">
        <f>Matrícula!E43</f>
        <v>12900</v>
      </c>
      <c r="H44" s="224">
        <f t="shared" si="0"/>
        <v>2.6988297110102755E-2</v>
      </c>
      <c r="I44" s="331">
        <f>SLOPE(Tabla1[[#This Row],[2008]:[2013]],$B$17:$G$17)</f>
        <v>351.28571428571428</v>
      </c>
      <c r="J44" s="331">
        <f>AVERAGE(Tabla1[[#This Row],[2008]:[2013]])</f>
        <v>12192.166666666666</v>
      </c>
      <c r="K44" s="341">
        <f t="shared" si="1"/>
        <v>2.881241077897401E-2</v>
      </c>
      <c r="M44" s="184">
        <f>Tabla1[[#This Row],[2009]]/Tabla1[[#This Row],[2008]]-1</f>
        <v>-1.6096754546245595E-2</v>
      </c>
      <c r="N44" s="184">
        <f>Tabla1[[#This Row],[2010]]/Tabla1[[#This Row],[2009]]-1</f>
        <v>3.422355854262471E-2</v>
      </c>
      <c r="O44" s="184">
        <f>Tabla1[[#This Row],[2011]]/Tabla1[[#This Row],[2010]]-1</f>
        <v>0.12834544677212478</v>
      </c>
      <c r="P44" s="184">
        <f>Tabla1[[#This Row],[2012]]/Tabla1[[#This Row],[2011]]-1</f>
        <v>-4.8120642618975418E-2</v>
      </c>
      <c r="Q44" s="184">
        <f>Tabla1[[#This Row],[2013]]/Tabla1[[#This Row],[2012]]-1</f>
        <v>2.6988297110102755E-2</v>
      </c>
      <c r="R44" s="368">
        <f t="shared" si="2"/>
        <v>2.5067981051926248E-2</v>
      </c>
    </row>
    <row r="45" spans="1:18" ht="14.1" customHeight="1" x14ac:dyDescent="0.25">
      <c r="A45" s="222" t="s">
        <v>40</v>
      </c>
      <c r="B45" s="223">
        <v>5512</v>
      </c>
      <c r="C45" s="265">
        <v>5377</v>
      </c>
      <c r="D45" s="265">
        <v>5131</v>
      </c>
      <c r="E45" s="265">
        <v>5040</v>
      </c>
      <c r="F45" s="265">
        <v>5305</v>
      </c>
      <c r="G45" s="267">
        <f>Matrícula!E44</f>
        <v>5452</v>
      </c>
      <c r="H45" s="224">
        <f t="shared" si="0"/>
        <v>2.7709707822808571E-2</v>
      </c>
      <c r="I45" s="331">
        <f>SLOPE(Tabla1[[#This Row],[2008]:[2013]],$B$17:$G$17)</f>
        <v>-17.342857142857142</v>
      </c>
      <c r="J45" s="331">
        <f>AVERAGE(Tabla1[[#This Row],[2008]:[2013]])</f>
        <v>5302.833333333333</v>
      </c>
      <c r="K45" s="341">
        <f t="shared" si="1"/>
        <v>-3.2704888222378874E-3</v>
      </c>
      <c r="M45" s="184">
        <f>Tabla1[[#This Row],[2009]]/Tabla1[[#This Row],[2008]]-1</f>
        <v>-2.4492017416545719E-2</v>
      </c>
      <c r="N45" s="184">
        <f>Tabla1[[#This Row],[2010]]/Tabla1[[#This Row],[2009]]-1</f>
        <v>-4.5750418448949226E-2</v>
      </c>
      <c r="O45" s="184">
        <f>Tabla1[[#This Row],[2011]]/Tabla1[[#This Row],[2010]]-1</f>
        <v>-1.7735334242837686E-2</v>
      </c>
      <c r="P45" s="184">
        <f>Tabla1[[#This Row],[2012]]/Tabla1[[#This Row],[2011]]-1</f>
        <v>5.2579365079365115E-2</v>
      </c>
      <c r="Q45" s="184">
        <f>Tabla1[[#This Row],[2013]]/Tabla1[[#This Row],[2012]]-1</f>
        <v>2.7709707822808571E-2</v>
      </c>
      <c r="R45" s="368">
        <f t="shared" si="2"/>
        <v>-1.5377394412317892E-3</v>
      </c>
    </row>
    <row r="46" spans="1:18" ht="14.1" customHeight="1" x14ac:dyDescent="0.25">
      <c r="A46" s="222" t="s">
        <v>41</v>
      </c>
      <c r="B46" s="223">
        <v>7898</v>
      </c>
      <c r="C46" s="265">
        <v>8052</v>
      </c>
      <c r="D46" s="265">
        <v>7984</v>
      </c>
      <c r="E46" s="265">
        <v>8177</v>
      </c>
      <c r="F46" s="265">
        <v>8923</v>
      </c>
      <c r="G46" s="267">
        <f>Matrícula!E45</f>
        <v>9144</v>
      </c>
      <c r="H46" s="224">
        <f t="shared" si="0"/>
        <v>2.4767454891852614E-2</v>
      </c>
      <c r="I46" s="331">
        <f>SLOPE(Tabla1[[#This Row],[2008]:[2013]],$B$17:$G$17)</f>
        <v>258.17142857142858</v>
      </c>
      <c r="J46" s="331">
        <f>AVERAGE(Tabla1[[#This Row],[2008]:[2013]])</f>
        <v>8363</v>
      </c>
      <c r="K46" s="341">
        <f t="shared" si="1"/>
        <v>3.0870671836832307E-2</v>
      </c>
      <c r="M46" s="184">
        <f>Tabla1[[#This Row],[2009]]/Tabla1[[#This Row],[2008]]-1</f>
        <v>1.9498607242339761E-2</v>
      </c>
      <c r="N46" s="184">
        <f>Tabla1[[#This Row],[2010]]/Tabla1[[#This Row],[2009]]-1</f>
        <v>-8.4451068057624923E-3</v>
      </c>
      <c r="O46" s="184">
        <f>Tabla1[[#This Row],[2011]]/Tabla1[[#This Row],[2010]]-1</f>
        <v>2.4173346693386666E-2</v>
      </c>
      <c r="P46" s="184">
        <f>Tabla1[[#This Row],[2012]]/Tabla1[[#This Row],[2011]]-1</f>
        <v>9.1231502996208969E-2</v>
      </c>
      <c r="Q46" s="184">
        <f>Tabla1[[#This Row],[2013]]/Tabla1[[#This Row],[2012]]-1</f>
        <v>2.4767454891852614E-2</v>
      </c>
      <c r="R46" s="368">
        <f t="shared" si="2"/>
        <v>3.0245161003605102E-2</v>
      </c>
    </row>
    <row r="47" spans="1:18" ht="14.1" customHeight="1" x14ac:dyDescent="0.25">
      <c r="A47" s="222" t="s">
        <v>42</v>
      </c>
      <c r="B47" s="223">
        <v>2402</v>
      </c>
      <c r="C47" s="265">
        <v>2346</v>
      </c>
      <c r="D47" s="265">
        <v>2518</v>
      </c>
      <c r="E47" s="265">
        <v>2587</v>
      </c>
      <c r="F47" s="265">
        <v>3109</v>
      </c>
      <c r="G47" s="267">
        <f>Matrícula!E46</f>
        <v>3098</v>
      </c>
      <c r="H47" s="224">
        <f t="shared" si="0"/>
        <v>-3.5381151495658125E-3</v>
      </c>
      <c r="I47" s="331">
        <f>SLOPE(Tabla1[[#This Row],[2008]:[2013]],$B$17:$G$17)</f>
        <v>166.8</v>
      </c>
      <c r="J47" s="331">
        <f>AVERAGE(Tabla1[[#This Row],[2008]:[2013]])</f>
        <v>2676.6666666666665</v>
      </c>
      <c r="K47" s="341">
        <f t="shared" si="1"/>
        <v>6.2316313823163147E-2</v>
      </c>
      <c r="M47" s="184">
        <f>Tabla1[[#This Row],[2009]]/Tabla1[[#This Row],[2008]]-1</f>
        <v>-2.3313905079100694E-2</v>
      </c>
      <c r="N47" s="184">
        <f>Tabla1[[#This Row],[2010]]/Tabla1[[#This Row],[2009]]-1</f>
        <v>7.3316283034953189E-2</v>
      </c>
      <c r="O47" s="184">
        <f>Tabla1[[#This Row],[2011]]/Tabla1[[#This Row],[2010]]-1</f>
        <v>2.7402700555996917E-2</v>
      </c>
      <c r="P47" s="184">
        <f>Tabla1[[#This Row],[2012]]/Tabla1[[#This Row],[2011]]-1</f>
        <v>0.2017781213761114</v>
      </c>
      <c r="Q47" s="184">
        <f>Tabla1[[#This Row],[2013]]/Tabla1[[#This Row],[2012]]-1</f>
        <v>-3.5381151495658125E-3</v>
      </c>
      <c r="R47" s="368">
        <f t="shared" si="2"/>
        <v>5.5129016947679001E-2</v>
      </c>
    </row>
    <row r="48" spans="1:18" ht="14.1" customHeight="1" x14ac:dyDescent="0.25">
      <c r="A48" s="222" t="s">
        <v>43</v>
      </c>
      <c r="B48" s="223">
        <v>9891</v>
      </c>
      <c r="C48" s="265">
        <v>9560</v>
      </c>
      <c r="D48" s="265">
        <v>8968</v>
      </c>
      <c r="E48" s="265">
        <v>9257</v>
      </c>
      <c r="F48" s="265">
        <v>9255</v>
      </c>
      <c r="G48" s="267">
        <f>Matrícula!E47</f>
        <v>9096</v>
      </c>
      <c r="H48" s="224">
        <f t="shared" si="0"/>
        <v>-1.7179902755267373E-2</v>
      </c>
      <c r="I48" s="331">
        <f>SLOPE(Tabla1[[#This Row],[2008]:[2013]],$B$17:$G$17)</f>
        <v>-131.45714285714286</v>
      </c>
      <c r="J48" s="331">
        <f>AVERAGE(Tabla1[[#This Row],[2008]:[2013]])</f>
        <v>9337.8333333333339</v>
      </c>
      <c r="K48" s="341">
        <f t="shared" si="1"/>
        <v>-1.4077906315577437E-2</v>
      </c>
      <c r="M48" s="184">
        <f>Tabla1[[#This Row],[2009]]/Tabla1[[#This Row],[2008]]-1</f>
        <v>-3.3464765948842401E-2</v>
      </c>
      <c r="N48" s="184">
        <f>Tabla1[[#This Row],[2010]]/Tabla1[[#This Row],[2009]]-1</f>
        <v>-6.1924686192468603E-2</v>
      </c>
      <c r="O48" s="184">
        <f>Tabla1[[#This Row],[2011]]/Tabla1[[#This Row],[2010]]-1</f>
        <v>3.2225691347011587E-2</v>
      </c>
      <c r="P48" s="184">
        <f>Tabla1[[#This Row],[2012]]/Tabla1[[#This Row],[2011]]-1</f>
        <v>-2.1605271686286898E-4</v>
      </c>
      <c r="Q48" s="184">
        <f>Tabla1[[#This Row],[2013]]/Tabla1[[#This Row],[2012]]-1</f>
        <v>-1.7179902755267373E-2</v>
      </c>
      <c r="R48" s="368">
        <f t="shared" si="2"/>
        <v>-1.6111943253285931E-2</v>
      </c>
    </row>
    <row r="49" spans="1:18" ht="14.1" customHeight="1" x14ac:dyDescent="0.25">
      <c r="A49" s="222" t="s">
        <v>44</v>
      </c>
      <c r="B49" s="223">
        <v>4210</v>
      </c>
      <c r="C49" s="265">
        <v>4427</v>
      </c>
      <c r="D49" s="265">
        <v>4458</v>
      </c>
      <c r="E49" s="265">
        <v>4693</v>
      </c>
      <c r="F49" s="265">
        <v>4409</v>
      </c>
      <c r="G49" s="267">
        <f>Matrícula!E48</f>
        <v>4673</v>
      </c>
      <c r="H49" s="224">
        <f t="shared" si="0"/>
        <v>5.9877523247902076E-2</v>
      </c>
      <c r="I49" s="331">
        <f>SLOPE(Tabla1[[#This Row],[2008]:[2013]],$B$17:$G$17)</f>
        <v>71.314285714285717</v>
      </c>
      <c r="J49" s="331">
        <f>AVERAGE(Tabla1[[#This Row],[2008]:[2013]])</f>
        <v>4478.333333333333</v>
      </c>
      <c r="K49" s="341">
        <f t="shared" si="1"/>
        <v>1.5924291562549844E-2</v>
      </c>
      <c r="M49" s="184">
        <f>Tabla1[[#This Row],[2009]]/Tabla1[[#This Row],[2008]]-1</f>
        <v>5.1543942992874126E-2</v>
      </c>
      <c r="N49" s="184">
        <f>Tabla1[[#This Row],[2010]]/Tabla1[[#This Row],[2009]]-1</f>
        <v>7.0024847526541922E-3</v>
      </c>
      <c r="O49" s="184">
        <f>Tabla1[[#This Row],[2011]]/Tabla1[[#This Row],[2010]]-1</f>
        <v>5.2714221624046598E-2</v>
      </c>
      <c r="P49" s="184">
        <f>Tabla1[[#This Row],[2012]]/Tabla1[[#This Row],[2011]]-1</f>
        <v>-6.0515661623694816E-2</v>
      </c>
      <c r="Q49" s="184">
        <f>Tabla1[[#This Row],[2013]]/Tabla1[[#This Row],[2012]]-1</f>
        <v>5.9877523247902076E-2</v>
      </c>
      <c r="R49" s="368">
        <f t="shared" si="2"/>
        <v>2.2124502198756436E-2</v>
      </c>
    </row>
    <row r="50" spans="1:18" ht="14.1" customHeight="1" x14ac:dyDescent="0.25">
      <c r="A50" s="222" t="s">
        <v>45</v>
      </c>
      <c r="B50" s="223">
        <v>1319</v>
      </c>
      <c r="C50" s="265">
        <v>1533</v>
      </c>
      <c r="D50" s="265">
        <v>1532</v>
      </c>
      <c r="E50" s="265">
        <v>1588</v>
      </c>
      <c r="F50" s="265">
        <v>1722</v>
      </c>
      <c r="G50" s="267">
        <f>Matrícula!E49</f>
        <v>1759</v>
      </c>
      <c r="H50" s="224">
        <f t="shared" si="0"/>
        <v>2.1486643437862885E-2</v>
      </c>
      <c r="I50" s="331">
        <f>SLOPE(Tabla1[[#This Row],[2008]:[2013]],$B$17:$G$17)</f>
        <v>80.657142857142858</v>
      </c>
      <c r="J50" s="331">
        <f>AVERAGE(Tabla1[[#This Row],[2008]:[2013]])</f>
        <v>1575.5</v>
      </c>
      <c r="K50" s="341">
        <f t="shared" si="1"/>
        <v>5.1194632089586072E-2</v>
      </c>
      <c r="M50" s="184">
        <f>Tabla1[[#This Row],[2009]]/Tabla1[[#This Row],[2008]]-1</f>
        <v>0.16224412433661861</v>
      </c>
      <c r="N50" s="184">
        <f>Tabla1[[#This Row],[2010]]/Tabla1[[#This Row],[2009]]-1</f>
        <v>-6.5231572080892697E-4</v>
      </c>
      <c r="O50" s="184">
        <f>Tabla1[[#This Row],[2011]]/Tabla1[[#This Row],[2010]]-1</f>
        <v>3.6553524804177506E-2</v>
      </c>
      <c r="P50" s="184">
        <f>Tabla1[[#This Row],[2012]]/Tabla1[[#This Row],[2011]]-1</f>
        <v>8.4382871536524018E-2</v>
      </c>
      <c r="Q50" s="184">
        <f>Tabla1[[#This Row],[2013]]/Tabla1[[#This Row],[2012]]-1</f>
        <v>2.1486643437862885E-2</v>
      </c>
      <c r="R50" s="368">
        <f t="shared" si="2"/>
        <v>6.0802969678874816E-2</v>
      </c>
    </row>
    <row r="51" spans="1:18" hidden="1" x14ac:dyDescent="0.25">
      <c r="A51" s="222" t="s">
        <v>169</v>
      </c>
      <c r="B51" s="223">
        <v>260007</v>
      </c>
      <c r="C51" s="223">
        <v>273602</v>
      </c>
      <c r="D51" s="223">
        <v>282648</v>
      </c>
      <c r="E51" s="223">
        <v>287379</v>
      </c>
      <c r="F51" s="223">
        <v>299807</v>
      </c>
      <c r="G51" s="267">
        <f>Matrícula!E50</f>
        <v>303464</v>
      </c>
      <c r="H51" s="224">
        <f t="shared" ref="H51" si="3">G51/F51-1</f>
        <v>1.2197847281751217E-2</v>
      </c>
      <c r="I51" s="331">
        <f>SLOPE(Tabla1[[#This Row],[2008]:[2013]],$B$17:$G$17)</f>
        <v>8589.4571428571435</v>
      </c>
      <c r="J51" s="331">
        <f>AVERAGE(Tabla1[[#This Row],[2008]:[2013]])</f>
        <v>284484.5</v>
      </c>
      <c r="K51" s="331">
        <f t="shared" ref="K51" si="4">I51/J51</f>
        <v>3.0193058471927797E-2</v>
      </c>
      <c r="M51" s="184">
        <f>Tabla1[[#This Row],[2009]]/Tabla1[[#This Row],[2008]]-1</f>
        <v>5.228705381008969E-2</v>
      </c>
      <c r="N51" s="184">
        <f>Tabla1[[#This Row],[2010]]/Tabla1[[#This Row],[2009]]-1</f>
        <v>3.3062623811229486E-2</v>
      </c>
      <c r="O51" s="184">
        <f>Tabla1[[#This Row],[2011]]/Tabla1[[#This Row],[2010]]-1</f>
        <v>1.6738133650335385E-2</v>
      </c>
      <c r="P51" s="184">
        <f>Tabla1[[#This Row],[2012]]/Tabla1[[#This Row],[2011]]-1</f>
        <v>4.3246027023547295E-2</v>
      </c>
      <c r="Q51" s="184">
        <f>Tabla1[[#This Row],[2013]]/Tabla1[[#This Row],[2012]]-1</f>
        <v>1.2197847281751217E-2</v>
      </c>
      <c r="R51" s="184">
        <f t="shared" si="2"/>
        <v>3.1506337115390616E-2</v>
      </c>
    </row>
    <row r="52" spans="1:18" x14ac:dyDescent="0.25">
      <c r="A52" s="324"/>
      <c r="B52" s="223"/>
      <c r="C52" s="223"/>
      <c r="D52" s="223"/>
      <c r="E52" s="223"/>
      <c r="F52" s="223"/>
      <c r="G52" s="223"/>
      <c r="H52" s="235"/>
      <c r="M52" s="184" t="e">
        <f>Tabla1[[#This Row],[2009]]/Tabla1[[#This Row],[2008]]-1</f>
        <v>#VALUE!</v>
      </c>
      <c r="N52" s="184" t="e">
        <f>Tabla1[[#This Row],[2010]]/Tabla1[[#This Row],[2009]]-1</f>
        <v>#VALUE!</v>
      </c>
      <c r="O52" s="184" t="e">
        <f>Tabla1[[#This Row],[2011]]/Tabla1[[#This Row],[2010]]-1</f>
        <v>#VALUE!</v>
      </c>
      <c r="P52" s="184" t="e">
        <f>Tabla1[[#This Row],[2012]]/Tabla1[[#This Row],[2011]]-1</f>
        <v>#VALUE!</v>
      </c>
      <c r="Q52" s="184" t="e">
        <f>Tabla1[[#This Row],[2013]]/Tabla1[[#This Row],[2012]]-1</f>
        <v>#VALUE!</v>
      </c>
      <c r="R52" s="184" t="e">
        <f t="shared" si="2"/>
        <v>#VALUE!</v>
      </c>
    </row>
    <row r="53" spans="1:18" x14ac:dyDescent="0.25">
      <c r="A53" s="222"/>
      <c r="B53" s="223"/>
      <c r="C53" s="223"/>
      <c r="D53" s="223"/>
      <c r="E53" s="223"/>
      <c r="F53" s="223"/>
      <c r="G53" s="223"/>
      <c r="H53" s="235"/>
      <c r="M53" s="184" t="e">
        <f>Tabla1[[#This Row],[2009]]/Tabla1[[#This Row],[2008]]-1</f>
        <v>#VALUE!</v>
      </c>
      <c r="N53" s="184" t="e">
        <f>Tabla1[[#This Row],[2010]]/Tabla1[[#This Row],[2009]]-1</f>
        <v>#VALUE!</v>
      </c>
      <c r="O53" s="184" t="e">
        <f>Tabla1[[#This Row],[2011]]/Tabla1[[#This Row],[2010]]-1</f>
        <v>#VALUE!</v>
      </c>
      <c r="P53" s="184" t="e">
        <f>Tabla1[[#This Row],[2012]]/Tabla1[[#This Row],[2011]]-1</f>
        <v>#VALUE!</v>
      </c>
      <c r="Q53" s="184" t="e">
        <f>Tabla1[[#This Row],[2013]]/Tabla1[[#This Row],[2012]]-1</f>
        <v>#VALUE!</v>
      </c>
      <c r="R53" s="184" t="e">
        <f t="shared" si="2"/>
        <v>#VALUE!</v>
      </c>
    </row>
    <row r="54" spans="1:18" ht="15.75" x14ac:dyDescent="0.25">
      <c r="A54" s="210"/>
      <c r="B54" s="210"/>
      <c r="C54" s="210"/>
      <c r="D54" s="210"/>
      <c r="E54" s="210"/>
      <c r="F54" s="210"/>
      <c r="G54" s="210"/>
      <c r="H54" s="210"/>
      <c r="M54" s="184" t="e">
        <f>Tabla1[[#This Row],[2009]]/Tabla1[[#This Row],[2008]]-1</f>
        <v>#VALUE!</v>
      </c>
      <c r="N54" s="184" t="e">
        <f>Tabla1[[#This Row],[2010]]/Tabla1[[#This Row],[2009]]-1</f>
        <v>#VALUE!</v>
      </c>
      <c r="O54" s="184" t="e">
        <f>Tabla1[[#This Row],[2011]]/Tabla1[[#This Row],[2010]]-1</f>
        <v>#VALUE!</v>
      </c>
      <c r="P54" s="184" t="e">
        <f>Tabla1[[#This Row],[2012]]/Tabla1[[#This Row],[2011]]-1</f>
        <v>#VALUE!</v>
      </c>
      <c r="Q54" s="184" t="e">
        <f>Tabla1[[#This Row],[2013]]/Tabla1[[#This Row],[2012]]-1</f>
        <v>#VALUE!</v>
      </c>
      <c r="R54" s="184" t="e">
        <f t="shared" si="2"/>
        <v>#VALUE!</v>
      </c>
    </row>
    <row r="55" spans="1:18" ht="15.75" x14ac:dyDescent="0.25">
      <c r="A55" s="210"/>
      <c r="B55" s="210"/>
      <c r="C55" s="210"/>
      <c r="D55" s="210"/>
      <c r="E55" s="210"/>
      <c r="F55" s="210"/>
      <c r="G55" s="210"/>
      <c r="H55" s="210"/>
      <c r="M55" s="184" t="e">
        <f>Tabla1[[#This Row],[2009]]/Tabla1[[#This Row],[2008]]-1</f>
        <v>#VALUE!</v>
      </c>
      <c r="N55" s="184" t="e">
        <f>Tabla1[[#This Row],[2010]]/Tabla1[[#This Row],[2009]]-1</f>
        <v>#VALUE!</v>
      </c>
      <c r="O55" s="184" t="e">
        <f>Tabla1[[#This Row],[2011]]/Tabla1[[#This Row],[2010]]-1</f>
        <v>#VALUE!</v>
      </c>
      <c r="P55" s="184" t="e">
        <f>Tabla1[[#This Row],[2012]]/Tabla1[[#This Row],[2011]]-1</f>
        <v>#VALUE!</v>
      </c>
      <c r="Q55" s="184" t="e">
        <f>Tabla1[[#This Row],[2013]]/Tabla1[[#This Row],[2012]]-1</f>
        <v>#VALUE!</v>
      </c>
      <c r="R55" s="184" t="e">
        <f t="shared" si="2"/>
        <v>#VALUE!</v>
      </c>
    </row>
    <row r="56" spans="1:18" ht="15.75" x14ac:dyDescent="0.25">
      <c r="A56" s="210"/>
      <c r="B56" s="210"/>
      <c r="C56" s="210"/>
      <c r="D56" s="210"/>
      <c r="E56" s="210"/>
      <c r="F56" s="210"/>
      <c r="G56" s="210"/>
      <c r="H56" s="210"/>
      <c r="M56" s="184" t="e">
        <f>Tabla1[[#This Row],[2009]]/Tabla1[[#This Row],[2008]]-1</f>
        <v>#VALUE!</v>
      </c>
      <c r="N56" s="184" t="e">
        <f>Tabla1[[#This Row],[2010]]/Tabla1[[#This Row],[2009]]-1</f>
        <v>#VALUE!</v>
      </c>
      <c r="O56" s="184" t="e">
        <f>Tabla1[[#This Row],[2011]]/Tabla1[[#This Row],[2010]]-1</f>
        <v>#VALUE!</v>
      </c>
      <c r="P56" s="184" t="e">
        <f>Tabla1[[#This Row],[2012]]/Tabla1[[#This Row],[2011]]-1</f>
        <v>#VALUE!</v>
      </c>
      <c r="Q56" s="184" t="e">
        <f>Tabla1[[#This Row],[2013]]/Tabla1[[#This Row],[2012]]-1</f>
        <v>#VALUE!</v>
      </c>
      <c r="R56" s="184" t="e">
        <f t="shared" si="2"/>
        <v>#VALUE!</v>
      </c>
    </row>
    <row r="57" spans="1:18" ht="15.75" x14ac:dyDescent="0.25">
      <c r="A57" s="210"/>
      <c r="B57" s="210"/>
      <c r="C57" s="210"/>
      <c r="D57" s="210"/>
      <c r="E57" s="210"/>
      <c r="F57" s="210"/>
      <c r="G57" s="210"/>
      <c r="H57" s="210"/>
      <c r="M57" s="184" t="e">
        <f>Tabla1[[#This Row],[2009]]/Tabla1[[#This Row],[2008]]-1</f>
        <v>#VALUE!</v>
      </c>
      <c r="N57" s="184" t="e">
        <f>Tabla1[[#This Row],[2010]]/Tabla1[[#This Row],[2009]]-1</f>
        <v>#VALUE!</v>
      </c>
      <c r="O57" s="184" t="e">
        <f>Tabla1[[#This Row],[2011]]/Tabla1[[#This Row],[2010]]-1</f>
        <v>#VALUE!</v>
      </c>
      <c r="P57" s="184" t="e">
        <f>Tabla1[[#This Row],[2012]]/Tabla1[[#This Row],[2011]]-1</f>
        <v>#VALUE!</v>
      </c>
      <c r="Q57" s="184" t="e">
        <f>Tabla1[[#This Row],[2013]]/Tabla1[[#This Row],[2012]]-1</f>
        <v>#VALUE!</v>
      </c>
      <c r="R57" s="184" t="e">
        <f t="shared" si="2"/>
        <v>#VALUE!</v>
      </c>
    </row>
    <row r="58" spans="1:18" ht="15.75" x14ac:dyDescent="0.25">
      <c r="A58" s="210"/>
      <c r="B58" s="210"/>
      <c r="C58" s="210"/>
      <c r="D58" s="210"/>
      <c r="E58" s="210"/>
      <c r="F58" s="210"/>
      <c r="G58" s="210"/>
      <c r="H58" s="210"/>
      <c r="M58" s="184"/>
    </row>
    <row r="59" spans="1:18" ht="15.75" x14ac:dyDescent="0.25">
      <c r="A59" s="210"/>
      <c r="B59" s="210"/>
      <c r="C59" s="210"/>
      <c r="D59" s="210"/>
      <c r="E59" s="210"/>
      <c r="F59" s="210"/>
      <c r="G59" s="210"/>
      <c r="H59" s="210"/>
      <c r="M59" s="184"/>
    </row>
    <row r="60" spans="1:18" ht="15.75" x14ac:dyDescent="0.25">
      <c r="A60" s="210"/>
      <c r="B60" s="210"/>
      <c r="C60" s="210"/>
      <c r="D60" s="210"/>
      <c r="E60" s="210"/>
      <c r="F60" s="210"/>
      <c r="G60" s="210"/>
      <c r="H60" s="210"/>
      <c r="M60" s="184"/>
    </row>
    <row r="61" spans="1:18" ht="15.75" x14ac:dyDescent="0.25">
      <c r="A61" s="210"/>
      <c r="B61" s="210"/>
      <c r="C61" s="210"/>
      <c r="D61" s="210"/>
      <c r="E61" s="210"/>
      <c r="F61" s="210"/>
      <c r="G61" s="210"/>
      <c r="H61" s="210"/>
      <c r="M61" s="184"/>
    </row>
    <row r="62" spans="1:18" ht="15.75" x14ac:dyDescent="0.25">
      <c r="A62" s="210"/>
      <c r="B62" s="210"/>
      <c r="C62" s="210"/>
      <c r="D62" s="210"/>
      <c r="E62" s="210"/>
      <c r="F62" s="210"/>
      <c r="G62" s="210"/>
      <c r="H62" s="210"/>
      <c r="M62" s="184"/>
    </row>
    <row r="63" spans="1:18" ht="15.75" x14ac:dyDescent="0.25">
      <c r="A63" s="210"/>
      <c r="B63" s="210"/>
      <c r="C63" s="210"/>
      <c r="D63" s="210"/>
      <c r="E63" s="210"/>
      <c r="F63" s="210"/>
      <c r="G63" s="210"/>
      <c r="H63" s="210"/>
      <c r="M63" s="184"/>
    </row>
    <row r="64" spans="1:18" ht="15.75" x14ac:dyDescent="0.25">
      <c r="A64" s="210"/>
      <c r="B64" s="210"/>
      <c r="C64" s="210"/>
      <c r="D64" s="210"/>
      <c r="E64" s="210"/>
      <c r="F64" s="210"/>
      <c r="G64" s="210"/>
      <c r="H64" s="210"/>
      <c r="M64" s="184"/>
    </row>
    <row r="65" spans="1:13" ht="15.75" x14ac:dyDescent="0.25">
      <c r="A65" s="210"/>
      <c r="B65" s="210"/>
      <c r="C65" s="210"/>
      <c r="D65" s="210"/>
      <c r="E65" s="210"/>
      <c r="F65" s="210"/>
      <c r="G65" s="210"/>
      <c r="H65" s="210"/>
      <c r="M65" s="184"/>
    </row>
    <row r="66" spans="1:13" ht="15.75" x14ac:dyDescent="0.25">
      <c r="A66" s="210"/>
      <c r="B66" s="210"/>
      <c r="C66" s="210"/>
      <c r="D66" s="210"/>
      <c r="E66" s="210"/>
      <c r="F66" s="210"/>
      <c r="G66" s="210"/>
      <c r="H66" s="210"/>
      <c r="M66" s="184"/>
    </row>
    <row r="67" spans="1:13" ht="15.75" x14ac:dyDescent="0.25">
      <c r="A67" s="210"/>
      <c r="B67" s="210"/>
      <c r="C67" s="210"/>
      <c r="D67" s="210"/>
      <c r="E67" s="210"/>
      <c r="F67" s="210"/>
      <c r="G67" s="210"/>
      <c r="H67" s="210"/>
      <c r="M67" s="184"/>
    </row>
    <row r="68" spans="1:13" ht="15.75" x14ac:dyDescent="0.25">
      <c r="A68" s="210"/>
      <c r="B68" s="210"/>
      <c r="C68" s="210"/>
      <c r="D68" s="210"/>
      <c r="E68" s="210"/>
      <c r="F68" s="210"/>
      <c r="G68" s="210"/>
      <c r="H68" s="210"/>
      <c r="M68" s="184"/>
    </row>
    <row r="69" spans="1:13" ht="15.75" x14ac:dyDescent="0.25">
      <c r="A69" s="210"/>
      <c r="B69" s="210"/>
      <c r="C69" s="210"/>
      <c r="D69" s="210"/>
      <c r="E69" s="210"/>
      <c r="F69" s="210"/>
      <c r="G69" s="210"/>
      <c r="H69" s="210"/>
      <c r="M69" s="184"/>
    </row>
    <row r="70" spans="1:13" ht="15.75" x14ac:dyDescent="0.25">
      <c r="A70" s="210"/>
      <c r="B70" s="210"/>
      <c r="C70" s="210"/>
      <c r="D70" s="210"/>
      <c r="E70" s="210"/>
      <c r="F70" s="210"/>
      <c r="G70" s="210"/>
      <c r="H70" s="210"/>
      <c r="M70" s="184"/>
    </row>
    <row r="71" spans="1:13" ht="15.75" x14ac:dyDescent="0.25">
      <c r="A71" s="210"/>
      <c r="B71" s="210"/>
      <c r="C71" s="210"/>
      <c r="D71" s="210"/>
      <c r="E71" s="210"/>
      <c r="F71" s="210"/>
      <c r="G71" s="210"/>
      <c r="H71" s="210"/>
      <c r="M71" s="184" t="e">
        <f>Tabla1[[#This Row],[2013]]/Tabla1[[#This Row],[2008]]-1</f>
        <v>#VALUE!</v>
      </c>
    </row>
    <row r="72" spans="1:13" ht="15.75" x14ac:dyDescent="0.25">
      <c r="A72" s="210"/>
      <c r="B72" s="210"/>
      <c r="C72" s="210"/>
      <c r="D72" s="210"/>
      <c r="E72" s="210"/>
      <c r="F72" s="210"/>
      <c r="G72" s="210"/>
      <c r="H72" s="210"/>
      <c r="M72" s="184" t="e">
        <f>Tabla1[[#This Row],[2013]]/Tabla1[[#This Row],[2008]]-1</f>
        <v>#VALUE!</v>
      </c>
    </row>
    <row r="73" spans="1:13" ht="15.75" x14ac:dyDescent="0.25">
      <c r="A73" s="210"/>
      <c r="B73" s="210"/>
      <c r="C73" s="210"/>
      <c r="D73" s="210"/>
      <c r="E73" s="210"/>
      <c r="F73" s="210"/>
      <c r="G73" s="210"/>
      <c r="H73" s="210"/>
      <c r="M73" s="184" t="e">
        <f>Tabla1[[#This Row],[2013]]/Tabla1[[#This Row],[2008]]-1</f>
        <v>#VALUE!</v>
      </c>
    </row>
    <row r="74" spans="1:13" ht="15.75" x14ac:dyDescent="0.25">
      <c r="A74" s="210"/>
      <c r="B74" s="210"/>
      <c r="C74" s="210"/>
      <c r="D74" s="210"/>
      <c r="E74" s="210"/>
      <c r="F74" s="210"/>
      <c r="G74" s="210"/>
      <c r="H74" s="210"/>
      <c r="M74" s="184" t="e">
        <f>Tabla1[[#This Row],[2013]]/Tabla1[[#This Row],[2008]]-1</f>
        <v>#VALUE!</v>
      </c>
    </row>
    <row r="75" spans="1:13" ht="15.75" x14ac:dyDescent="0.25">
      <c r="A75" s="210"/>
      <c r="B75" s="210"/>
      <c r="C75" s="210"/>
      <c r="D75" s="210"/>
      <c r="E75" s="210"/>
      <c r="F75" s="210"/>
      <c r="G75" s="210"/>
      <c r="H75" s="210"/>
      <c r="M75" s="184" t="e">
        <f>Tabla1[[#This Row],[2013]]/Tabla1[[#This Row],[2008]]-1</f>
        <v>#VALUE!</v>
      </c>
    </row>
    <row r="76" spans="1:13" ht="15.75" x14ac:dyDescent="0.25">
      <c r="A76" s="210"/>
      <c r="B76" s="210"/>
      <c r="C76" s="210"/>
      <c r="D76" s="210"/>
      <c r="E76" s="210"/>
      <c r="F76" s="210"/>
      <c r="G76" s="210"/>
      <c r="H76" s="210"/>
      <c r="M76" s="184" t="e">
        <f>Tabla1[[#This Row],[2013]]/Tabla1[[#This Row],[2008]]-1</f>
        <v>#VALUE!</v>
      </c>
    </row>
    <row r="77" spans="1:13" ht="15.75" x14ac:dyDescent="0.25">
      <c r="A77" s="210"/>
      <c r="B77" s="210"/>
      <c r="C77" s="210"/>
      <c r="D77" s="210"/>
      <c r="E77" s="210"/>
      <c r="F77" s="210"/>
      <c r="G77" s="210"/>
      <c r="H77" s="210"/>
      <c r="M77" s="184" t="e">
        <f>Tabla1[[#This Row],[2013]]/Tabla1[[#This Row],[2008]]-1</f>
        <v>#VALUE!</v>
      </c>
    </row>
    <row r="78" spans="1:13" ht="15.75" x14ac:dyDescent="0.25">
      <c r="A78" s="210"/>
      <c r="B78" s="210"/>
      <c r="C78" s="210"/>
      <c r="D78" s="210"/>
      <c r="E78" s="210"/>
      <c r="F78" s="210"/>
      <c r="G78" s="210"/>
      <c r="H78" s="210"/>
      <c r="M78" s="184" t="e">
        <f>Tabla1[[#This Row],[2013]]/Tabla1[[#This Row],[2008]]-1</f>
        <v>#VALUE!</v>
      </c>
    </row>
    <row r="79" spans="1:13" ht="15.75" x14ac:dyDescent="0.25">
      <c r="A79" s="210"/>
      <c r="B79" s="210"/>
      <c r="C79" s="210"/>
      <c r="D79" s="210"/>
      <c r="E79" s="210"/>
      <c r="F79" s="210"/>
      <c r="G79" s="210"/>
      <c r="H79" s="210"/>
      <c r="M79" s="184" t="e">
        <f>Tabla1[[#This Row],[2013]]/Tabla1[[#This Row],[2008]]-1</f>
        <v>#VALUE!</v>
      </c>
    </row>
    <row r="80" spans="1:13" ht="15.75" x14ac:dyDescent="0.25">
      <c r="A80" s="210"/>
      <c r="B80" s="210"/>
      <c r="C80" s="210"/>
      <c r="D80" s="210"/>
      <c r="E80" s="210"/>
      <c r="F80" s="210"/>
      <c r="G80" s="210"/>
      <c r="H80" s="210"/>
      <c r="M80" s="184" t="e">
        <f>Tabla1[[#This Row],[2013]]/Tabla1[[#This Row],[2008]]-1</f>
        <v>#VALUE!</v>
      </c>
    </row>
    <row r="81" spans="1:13" ht="15.75" x14ac:dyDescent="0.25">
      <c r="A81" s="210"/>
      <c r="B81" s="210"/>
      <c r="C81" s="210"/>
      <c r="D81" s="210"/>
      <c r="E81" s="210"/>
      <c r="F81" s="210"/>
      <c r="G81" s="210"/>
      <c r="H81" s="210"/>
      <c r="M81" s="184" t="e">
        <f>Tabla1[[#This Row],[2013]]/Tabla1[[#This Row],[2008]]-1</f>
        <v>#VALUE!</v>
      </c>
    </row>
    <row r="82" spans="1:13" ht="15.75" x14ac:dyDescent="0.25">
      <c r="A82" s="210"/>
      <c r="B82" s="210"/>
      <c r="C82" s="210"/>
      <c r="D82" s="210"/>
      <c r="E82" s="210"/>
      <c r="F82" s="210"/>
      <c r="G82" s="210"/>
      <c r="H82" s="210"/>
      <c r="M82" s="184" t="e">
        <f>Tabla1[[#This Row],[2013]]/Tabla1[[#This Row],[2008]]-1</f>
        <v>#VALUE!</v>
      </c>
    </row>
    <row r="83" spans="1:13" ht="15.75" x14ac:dyDescent="0.25">
      <c r="A83" s="210"/>
      <c r="B83" s="210"/>
      <c r="C83" s="210"/>
      <c r="D83" s="210"/>
      <c r="E83" s="210"/>
      <c r="F83" s="210"/>
      <c r="G83" s="210"/>
      <c r="H83" s="210"/>
      <c r="M83" s="184" t="e">
        <f>Tabla1[[#This Row],[2013]]/Tabla1[[#This Row],[2008]]-1</f>
        <v>#VALUE!</v>
      </c>
    </row>
    <row r="84" spans="1:13" ht="15.75" x14ac:dyDescent="0.25">
      <c r="A84" s="210"/>
      <c r="B84" s="210"/>
      <c r="C84" s="210"/>
      <c r="D84" s="210"/>
      <c r="E84" s="210"/>
      <c r="F84" s="210"/>
      <c r="G84" s="210"/>
      <c r="H84" s="210"/>
      <c r="M84" s="184" t="e">
        <f>Tabla1[[#This Row],[2013]]/Tabla1[[#This Row],[2008]]-1</f>
        <v>#VALUE!</v>
      </c>
    </row>
    <row r="85" spans="1:13" ht="15.75" x14ac:dyDescent="0.25">
      <c r="A85" s="210"/>
      <c r="B85" s="210"/>
      <c r="C85" s="210"/>
      <c r="D85" s="210"/>
      <c r="E85" s="210"/>
      <c r="F85" s="210"/>
      <c r="G85" s="210"/>
      <c r="H85" s="210"/>
      <c r="M85" s="184" t="e">
        <f>Tabla1[[#This Row],[2013]]/Tabla1[[#This Row],[2008]]-1</f>
        <v>#VALUE!</v>
      </c>
    </row>
    <row r="86" spans="1:13" ht="15.75" x14ac:dyDescent="0.25">
      <c r="A86" s="210"/>
      <c r="B86" s="210"/>
      <c r="C86" s="210"/>
      <c r="D86" s="210"/>
      <c r="E86" s="210"/>
      <c r="F86" s="210"/>
      <c r="G86" s="210"/>
      <c r="H86" s="210"/>
      <c r="M86" s="184" t="e">
        <f>Tabla1[[#This Row],[2013]]/Tabla1[[#This Row],[2008]]-1</f>
        <v>#VALUE!</v>
      </c>
    </row>
    <row r="87" spans="1:13" ht="15.75" x14ac:dyDescent="0.25">
      <c r="A87" s="210"/>
      <c r="B87" s="210"/>
      <c r="C87" s="210"/>
      <c r="D87" s="210"/>
      <c r="E87" s="210"/>
      <c r="F87" s="210"/>
      <c r="G87" s="210"/>
      <c r="H87" s="210"/>
      <c r="M87" s="184" t="e">
        <f>Tabla1[[#This Row],[2013]]/Tabla1[[#This Row],[2008]]-1</f>
        <v>#VALUE!</v>
      </c>
    </row>
    <row r="88" spans="1:13" ht="15.75" x14ac:dyDescent="0.25">
      <c r="A88" s="210"/>
      <c r="B88" s="210"/>
      <c r="C88" s="210"/>
      <c r="D88" s="210"/>
      <c r="E88" s="210"/>
      <c r="F88" s="210"/>
      <c r="G88" s="210"/>
      <c r="H88" s="210"/>
      <c r="M88" s="184" t="e">
        <f>Tabla1[[#This Row],[2013]]/Tabla1[[#This Row],[2008]]-1</f>
        <v>#VALUE!</v>
      </c>
    </row>
    <row r="89" spans="1:13" ht="15.75" x14ac:dyDescent="0.25">
      <c r="A89" s="210"/>
      <c r="B89" s="210"/>
      <c r="C89" s="210"/>
      <c r="D89" s="210"/>
      <c r="E89" s="210"/>
      <c r="F89" s="210"/>
      <c r="G89" s="210"/>
      <c r="H89" s="210"/>
      <c r="M89" s="184" t="e">
        <f>Tabla1[[#This Row],[2013]]/Tabla1[[#This Row],[2008]]-1</f>
        <v>#VALUE!</v>
      </c>
    </row>
    <row r="90" spans="1:13" ht="15.75" x14ac:dyDescent="0.25">
      <c r="A90" s="210"/>
      <c r="B90" s="210"/>
      <c r="C90" s="210"/>
      <c r="D90" s="210"/>
      <c r="E90" s="210"/>
      <c r="F90" s="210"/>
      <c r="G90" s="210"/>
      <c r="H90" s="210"/>
      <c r="M90" s="184" t="e">
        <f>Tabla1[[#This Row],[2013]]/Tabla1[[#This Row],[2008]]-1</f>
        <v>#VALUE!</v>
      </c>
    </row>
    <row r="91" spans="1:13" ht="15.75" x14ac:dyDescent="0.25">
      <c r="A91" s="210"/>
      <c r="B91" s="210"/>
      <c r="C91" s="210"/>
      <c r="D91" s="210"/>
      <c r="E91" s="210"/>
      <c r="F91" s="210"/>
      <c r="G91" s="210"/>
      <c r="H91" s="210"/>
      <c r="M91" s="184" t="e">
        <f>Tabla1[[#This Row],[2013]]/Tabla1[[#This Row],[2008]]-1</f>
        <v>#VALUE!</v>
      </c>
    </row>
    <row r="92" spans="1:13" ht="15.75" x14ac:dyDescent="0.25">
      <c r="A92" s="210"/>
      <c r="B92" s="210"/>
      <c r="C92" s="210"/>
      <c r="D92" s="210"/>
      <c r="E92" s="210"/>
      <c r="F92" s="210"/>
      <c r="G92" s="210"/>
      <c r="H92" s="210"/>
      <c r="M92" s="184" t="e">
        <f>Tabla1[[#This Row],[2013]]/Tabla1[[#This Row],[2008]]-1</f>
        <v>#VALUE!</v>
      </c>
    </row>
    <row r="93" spans="1:13" ht="15.75" x14ac:dyDescent="0.25">
      <c r="A93" s="210"/>
      <c r="B93" s="210"/>
      <c r="C93" s="210"/>
      <c r="D93" s="210"/>
      <c r="E93" s="210"/>
      <c r="F93" s="210"/>
      <c r="G93" s="210"/>
      <c r="H93" s="210"/>
      <c r="M93" s="184" t="e">
        <f>Tabla1[[#This Row],[2013]]/Tabla1[[#This Row],[2008]]-1</f>
        <v>#VALUE!</v>
      </c>
    </row>
    <row r="94" spans="1:13" ht="15.75" x14ac:dyDescent="0.25">
      <c r="A94" s="210"/>
      <c r="B94" s="210"/>
      <c r="C94" s="210"/>
      <c r="D94" s="210"/>
      <c r="E94" s="210"/>
      <c r="F94" s="210"/>
      <c r="G94" s="210"/>
      <c r="H94" s="210"/>
      <c r="M94" s="184" t="e">
        <f>Tabla1[[#This Row],[2013]]/Tabla1[[#This Row],[2008]]-1</f>
        <v>#VALUE!</v>
      </c>
    </row>
    <row r="95" spans="1:13" ht="15.75" x14ac:dyDescent="0.25">
      <c r="A95" s="210"/>
      <c r="B95" s="210"/>
      <c r="C95" s="210"/>
      <c r="D95" s="210"/>
      <c r="E95" s="210"/>
      <c r="F95" s="210"/>
      <c r="G95" s="210"/>
      <c r="H95" s="210"/>
      <c r="M95" s="184" t="e">
        <f>Tabla1[[#This Row],[2013]]/Tabla1[[#This Row],[2008]]-1</f>
        <v>#VALUE!</v>
      </c>
    </row>
    <row r="96" spans="1:13" ht="15.75" x14ac:dyDescent="0.25">
      <c r="A96" s="210"/>
      <c r="B96" s="210"/>
      <c r="C96" s="210"/>
      <c r="D96" s="210"/>
      <c r="E96" s="210"/>
      <c r="F96" s="210"/>
      <c r="G96" s="210"/>
      <c r="H96" s="210"/>
      <c r="M96" s="184" t="e">
        <f>Tabla1[[#This Row],[2013]]/Tabla1[[#This Row],[2008]]-1</f>
        <v>#VALUE!</v>
      </c>
    </row>
    <row r="97" spans="1:13" ht="15.75" x14ac:dyDescent="0.25">
      <c r="A97" s="210"/>
      <c r="B97" s="210"/>
      <c r="C97" s="210"/>
      <c r="D97" s="210"/>
      <c r="E97" s="210"/>
      <c r="F97" s="210"/>
      <c r="G97" s="210"/>
      <c r="H97" s="210"/>
      <c r="M97" s="184" t="e">
        <f>Tabla1[[#This Row],[2013]]/Tabla1[[#This Row],[2008]]-1</f>
        <v>#VALUE!</v>
      </c>
    </row>
    <row r="98" spans="1:13" ht="15.75" x14ac:dyDescent="0.25">
      <c r="A98" s="210"/>
      <c r="B98" s="210"/>
      <c r="C98" s="210"/>
      <c r="D98" s="210"/>
      <c r="E98" s="210"/>
      <c r="F98" s="210"/>
      <c r="G98" s="210"/>
      <c r="H98" s="210"/>
      <c r="M98" s="184" t="e">
        <f>Tabla1[[#This Row],[2013]]/Tabla1[[#This Row],[2008]]-1</f>
        <v>#VALUE!</v>
      </c>
    </row>
    <row r="99" spans="1:13" ht="15.75" x14ac:dyDescent="0.25">
      <c r="A99" s="210"/>
      <c r="B99" s="210"/>
      <c r="C99" s="210"/>
      <c r="D99" s="210"/>
      <c r="E99" s="210"/>
      <c r="F99" s="210"/>
      <c r="G99" s="210"/>
      <c r="H99" s="210"/>
      <c r="M99" s="184" t="e">
        <f>Tabla1[[#This Row],[2013]]/Tabla1[[#This Row],[2008]]-1</f>
        <v>#VALUE!</v>
      </c>
    </row>
    <row r="100" spans="1:13" ht="15.75" x14ac:dyDescent="0.25">
      <c r="A100" s="210"/>
      <c r="B100" s="210"/>
      <c r="C100" s="210"/>
      <c r="D100" s="210"/>
      <c r="E100" s="210"/>
      <c r="F100" s="210"/>
      <c r="G100" s="210"/>
      <c r="H100" s="210"/>
      <c r="M100" s="184" t="e">
        <f>Tabla1[[#This Row],[2013]]/Tabla1[[#This Row],[2008]]-1</f>
        <v>#VALUE!</v>
      </c>
    </row>
    <row r="101" spans="1:13" ht="15.75" x14ac:dyDescent="0.25">
      <c r="A101" s="210"/>
      <c r="B101" s="210"/>
      <c r="C101" s="210"/>
      <c r="D101" s="210"/>
      <c r="E101" s="210"/>
      <c r="F101" s="210"/>
      <c r="G101" s="210"/>
      <c r="H101" s="210"/>
      <c r="M101" s="184" t="e">
        <f>Tabla1[[#This Row],[2013]]/Tabla1[[#This Row],[2008]]-1</f>
        <v>#VALUE!</v>
      </c>
    </row>
    <row r="102" spans="1:13" ht="15.75" x14ac:dyDescent="0.25">
      <c r="A102" s="210"/>
      <c r="B102" s="210"/>
      <c r="C102" s="210"/>
      <c r="D102" s="210"/>
      <c r="E102" s="210"/>
      <c r="F102" s="210"/>
      <c r="G102" s="210"/>
      <c r="H102" s="210"/>
      <c r="M102" s="184" t="e">
        <f>Tabla1[[#This Row],[2013]]/Tabla1[[#This Row],[2008]]-1</f>
        <v>#VALUE!</v>
      </c>
    </row>
    <row r="103" spans="1:13" ht="15.75" x14ac:dyDescent="0.25">
      <c r="A103" s="210"/>
      <c r="B103" s="210"/>
      <c r="C103" s="210"/>
      <c r="D103" s="210"/>
      <c r="E103" s="210"/>
      <c r="F103" s="210"/>
      <c r="G103" s="210"/>
      <c r="H103" s="210"/>
      <c r="M103" s="184" t="e">
        <f>Tabla1[[#This Row],[2013]]/Tabla1[[#This Row],[2008]]-1</f>
        <v>#VALUE!</v>
      </c>
    </row>
    <row r="104" spans="1:13" ht="15.75" x14ac:dyDescent="0.25">
      <c r="A104" s="210"/>
      <c r="B104" s="210"/>
      <c r="C104" s="210"/>
      <c r="D104" s="210"/>
      <c r="E104" s="210"/>
      <c r="F104" s="210"/>
      <c r="G104" s="210"/>
      <c r="H104" s="210"/>
      <c r="M104" s="184" t="e">
        <f>Tabla1[[#This Row],[2013]]/Tabla1[[#This Row],[2008]]-1</f>
        <v>#VALUE!</v>
      </c>
    </row>
    <row r="105" spans="1:13" ht="15.75" x14ac:dyDescent="0.25">
      <c r="A105" s="210"/>
      <c r="B105" s="210"/>
      <c r="C105" s="210"/>
      <c r="D105" s="210"/>
      <c r="E105" s="210"/>
      <c r="F105" s="210"/>
      <c r="G105" s="210"/>
      <c r="H105" s="210"/>
      <c r="M105" s="184" t="e">
        <f>Tabla1[[#This Row],[2013]]/Tabla1[[#This Row],[2008]]-1</f>
        <v>#VALUE!</v>
      </c>
    </row>
    <row r="106" spans="1:13" ht="15.75" x14ac:dyDescent="0.25">
      <c r="A106" s="210"/>
      <c r="B106" s="210"/>
      <c r="C106" s="210"/>
      <c r="D106" s="210"/>
      <c r="E106" s="210"/>
      <c r="F106" s="210"/>
      <c r="G106" s="210"/>
      <c r="H106" s="210"/>
      <c r="M106" s="184" t="e">
        <f>Tabla1[[#This Row],[2013]]/Tabla1[[#This Row],[2008]]-1</f>
        <v>#VALUE!</v>
      </c>
    </row>
    <row r="107" spans="1:13" ht="15.75" x14ac:dyDescent="0.25">
      <c r="A107" s="210"/>
      <c r="B107" s="210"/>
      <c r="C107" s="210"/>
      <c r="D107" s="210"/>
      <c r="E107" s="210"/>
      <c r="F107" s="210"/>
      <c r="G107" s="210"/>
      <c r="H107" s="210"/>
      <c r="M107" s="184" t="e">
        <f>Tabla1[[#This Row],[2013]]/Tabla1[[#This Row],[2008]]-1</f>
        <v>#VALUE!</v>
      </c>
    </row>
    <row r="108" spans="1:13" ht="15.75" x14ac:dyDescent="0.25">
      <c r="A108" s="210"/>
      <c r="B108" s="210"/>
      <c r="C108" s="210"/>
      <c r="D108" s="210"/>
      <c r="E108" s="210"/>
      <c r="F108" s="210"/>
      <c r="G108" s="210"/>
      <c r="H108" s="210"/>
      <c r="M108" s="184" t="e">
        <f>Tabla1[[#This Row],[2013]]/Tabla1[[#This Row],[2008]]-1</f>
        <v>#VALUE!</v>
      </c>
    </row>
    <row r="109" spans="1:13" ht="15.75" x14ac:dyDescent="0.25">
      <c r="A109" s="210"/>
      <c r="B109" s="210"/>
      <c r="C109" s="210"/>
      <c r="D109" s="210"/>
      <c r="E109" s="210"/>
      <c r="F109" s="210"/>
      <c r="G109" s="210"/>
      <c r="H109" s="210"/>
      <c r="M109" s="184" t="e">
        <f>Tabla1[[#This Row],[2013]]/Tabla1[[#This Row],[2008]]-1</f>
        <v>#VALUE!</v>
      </c>
    </row>
    <row r="110" spans="1:13" ht="15.75" x14ac:dyDescent="0.25">
      <c r="A110" s="210"/>
      <c r="B110" s="210"/>
      <c r="C110" s="210"/>
      <c r="D110" s="210"/>
      <c r="E110" s="210"/>
      <c r="F110" s="210"/>
      <c r="G110" s="210"/>
      <c r="H110" s="210"/>
      <c r="M110" s="184" t="e">
        <f>Tabla1[[#This Row],[2013]]/Tabla1[[#This Row],[2008]]-1</f>
        <v>#VALUE!</v>
      </c>
    </row>
    <row r="111" spans="1:13" ht="15.75" x14ac:dyDescent="0.25">
      <c r="A111" s="210"/>
      <c r="B111" s="210"/>
      <c r="C111" s="210"/>
      <c r="D111" s="210"/>
      <c r="E111" s="210"/>
      <c r="F111" s="210"/>
      <c r="G111" s="210"/>
      <c r="H111" s="210"/>
      <c r="M111" s="184" t="e">
        <f>Tabla1[[#This Row],[2013]]/Tabla1[[#This Row],[2008]]-1</f>
        <v>#VALUE!</v>
      </c>
    </row>
    <row r="112" spans="1:13" ht="15.75" x14ac:dyDescent="0.25">
      <c r="A112" s="210"/>
      <c r="B112" s="210"/>
      <c r="C112" s="210"/>
      <c r="D112" s="210"/>
      <c r="E112" s="210"/>
      <c r="F112" s="210"/>
      <c r="G112" s="210"/>
      <c r="H112" s="210"/>
      <c r="M112" s="184" t="e">
        <f>Tabla1[[#This Row],[2013]]/Tabla1[[#This Row],[2008]]-1</f>
        <v>#VALUE!</v>
      </c>
    </row>
    <row r="113" spans="1:13" ht="15.75" x14ac:dyDescent="0.25">
      <c r="A113" s="210"/>
      <c r="B113" s="210"/>
      <c r="C113" s="210"/>
      <c r="D113" s="210"/>
      <c r="E113" s="210"/>
      <c r="F113" s="210"/>
      <c r="G113" s="210"/>
      <c r="H113" s="210"/>
      <c r="M113" s="184" t="e">
        <f>Tabla1[[#This Row],[2013]]/Tabla1[[#This Row],[2008]]-1</f>
        <v>#VALUE!</v>
      </c>
    </row>
    <row r="114" spans="1:13" ht="15.75" x14ac:dyDescent="0.25">
      <c r="A114" s="210"/>
      <c r="B114" s="210"/>
      <c r="C114" s="210"/>
      <c r="D114" s="210"/>
      <c r="E114" s="210"/>
      <c r="F114" s="210"/>
      <c r="G114" s="210"/>
      <c r="H114" s="210"/>
      <c r="M114" s="184" t="e">
        <f>Tabla1[[#This Row],[2013]]/Tabla1[[#This Row],[2008]]-1</f>
        <v>#VALUE!</v>
      </c>
    </row>
    <row r="115" spans="1:13" ht="15.75" x14ac:dyDescent="0.25">
      <c r="A115" s="210"/>
      <c r="B115" s="210"/>
      <c r="C115" s="210"/>
      <c r="D115" s="210"/>
      <c r="E115" s="210"/>
      <c r="F115" s="210"/>
      <c r="G115" s="210"/>
      <c r="H115" s="210"/>
      <c r="M115" s="184" t="e">
        <f>Tabla1[[#This Row],[2013]]/Tabla1[[#This Row],[2008]]-1</f>
        <v>#VALUE!</v>
      </c>
    </row>
    <row r="116" spans="1:13" ht="15.75" x14ac:dyDescent="0.25">
      <c r="A116" s="210"/>
      <c r="B116" s="210"/>
      <c r="C116" s="210"/>
      <c r="D116" s="210"/>
      <c r="E116" s="210"/>
      <c r="F116" s="210"/>
      <c r="G116" s="210"/>
      <c r="H116" s="210"/>
      <c r="M116" s="184" t="e">
        <f>Tabla1[[#This Row],[2013]]/Tabla1[[#This Row],[2008]]-1</f>
        <v>#VALUE!</v>
      </c>
    </row>
    <row r="117" spans="1:13" ht="15.75" x14ac:dyDescent="0.25">
      <c r="A117" s="210"/>
      <c r="B117" s="210"/>
      <c r="C117" s="210"/>
      <c r="D117" s="210"/>
      <c r="E117" s="210"/>
      <c r="F117" s="210"/>
      <c r="G117" s="210"/>
      <c r="H117" s="210"/>
      <c r="M117" s="184" t="e">
        <f>Tabla1[[#This Row],[2013]]/Tabla1[[#This Row],[2008]]-1</f>
        <v>#VALUE!</v>
      </c>
    </row>
    <row r="118" spans="1:13" ht="15.75" x14ac:dyDescent="0.25">
      <c r="A118" s="210"/>
      <c r="B118" s="210"/>
      <c r="C118" s="210"/>
      <c r="D118" s="210"/>
      <c r="E118" s="210"/>
      <c r="F118" s="210"/>
      <c r="G118" s="210"/>
      <c r="H118" s="210"/>
      <c r="M118" s="184" t="e">
        <f>Tabla1[[#This Row],[2013]]/Tabla1[[#This Row],[2008]]-1</f>
        <v>#VALUE!</v>
      </c>
    </row>
    <row r="119" spans="1:13" ht="15.75" x14ac:dyDescent="0.25">
      <c r="A119" s="210"/>
      <c r="B119" s="210"/>
      <c r="C119" s="210"/>
      <c r="D119" s="210"/>
      <c r="E119" s="210"/>
      <c r="F119" s="210"/>
      <c r="G119" s="210"/>
      <c r="H119" s="210"/>
      <c r="M119" s="184" t="e">
        <f>Tabla1[[#This Row],[2013]]/Tabla1[[#This Row],[2008]]-1</f>
        <v>#VALUE!</v>
      </c>
    </row>
    <row r="120" spans="1:13" ht="15.75" x14ac:dyDescent="0.25">
      <c r="A120" s="210"/>
      <c r="B120" s="210"/>
      <c r="C120" s="210"/>
      <c r="D120" s="210"/>
      <c r="E120" s="210"/>
      <c r="F120" s="210"/>
      <c r="G120" s="210"/>
      <c r="H120" s="210"/>
      <c r="M120" s="184" t="e">
        <f>Tabla1[[#This Row],[2013]]/Tabla1[[#This Row],[2008]]-1</f>
        <v>#VALUE!</v>
      </c>
    </row>
    <row r="121" spans="1:13" ht="15.75" x14ac:dyDescent="0.25">
      <c r="A121" s="210"/>
      <c r="B121" s="210"/>
      <c r="C121" s="210"/>
      <c r="D121" s="210"/>
      <c r="E121" s="210"/>
      <c r="F121" s="210"/>
      <c r="G121" s="210"/>
      <c r="H121" s="210"/>
      <c r="M121" s="184" t="e">
        <f>Tabla1[[#This Row],[2013]]/Tabla1[[#This Row],[2008]]-1</f>
        <v>#VALUE!</v>
      </c>
    </row>
    <row r="122" spans="1:13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13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13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13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13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13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13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</sheetData>
  <dataConsolidate/>
  <mergeCells count="1">
    <mergeCell ref="A7:H7"/>
  </mergeCells>
  <conditionalFormatting sqref="H19:H5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9:K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  <tableParts count="2"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abSelected="1" view="pageBreakPreview" topLeftCell="A13" zoomScale="90" zoomScaleNormal="60" zoomScaleSheetLayoutView="90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  <c r="I5" s="276"/>
    </row>
    <row r="6" spans="1:9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  <c r="I6" s="276"/>
    </row>
    <row r="7" spans="1:9" ht="21.95" customHeight="1" x14ac:dyDescent="0.25">
      <c r="A7" s="451" t="s">
        <v>197</v>
      </c>
      <c r="B7" s="451"/>
      <c r="C7" s="451"/>
      <c r="D7" s="451"/>
      <c r="E7" s="451"/>
      <c r="F7" s="451"/>
      <c r="G7" s="451"/>
      <c r="H7" s="451"/>
      <c r="I7" s="117"/>
    </row>
    <row r="8" spans="1:9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9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9" ht="15.95" customHeight="1" x14ac:dyDescent="0.25">
      <c r="A10" s="260">
        <v>2008</v>
      </c>
      <c r="B10" s="261">
        <v>82.1</v>
      </c>
      <c r="C10" s="210"/>
      <c r="D10" s="210"/>
      <c r="E10" s="210"/>
      <c r="F10" s="210"/>
      <c r="G10" s="210"/>
      <c r="H10" s="210"/>
    </row>
    <row r="11" spans="1:9" ht="15.95" customHeight="1" x14ac:dyDescent="0.25">
      <c r="A11" s="260">
        <v>2009</v>
      </c>
      <c r="B11" s="261">
        <v>82.299091544374562</v>
      </c>
      <c r="C11" s="212"/>
      <c r="D11" s="210"/>
      <c r="E11" s="210"/>
      <c r="F11" s="210"/>
      <c r="G11" s="210"/>
      <c r="H11" s="210"/>
    </row>
    <row r="12" spans="1:9" ht="15.95" customHeight="1" x14ac:dyDescent="0.25">
      <c r="A12" s="260">
        <v>2010</v>
      </c>
      <c r="B12" s="261">
        <v>82.523259820813237</v>
      </c>
      <c r="C12" s="210"/>
      <c r="D12" s="210"/>
      <c r="E12" s="210"/>
      <c r="F12" s="210"/>
      <c r="G12" s="210"/>
      <c r="H12" s="210"/>
    </row>
    <row r="13" spans="1:9" ht="15.95" customHeight="1" x14ac:dyDescent="0.25">
      <c r="A13" s="260">
        <v>2011</v>
      </c>
      <c r="B13" s="261">
        <v>84.177616801437566</v>
      </c>
      <c r="C13" s="212"/>
      <c r="D13" s="210"/>
      <c r="E13" s="210"/>
      <c r="F13" s="210"/>
      <c r="G13" s="210"/>
      <c r="H13" s="210"/>
    </row>
    <row r="14" spans="1:9" ht="15.95" customHeight="1" x14ac:dyDescent="0.25">
      <c r="A14" s="260">
        <v>2012</v>
      </c>
      <c r="B14" s="261">
        <v>83.984029619805483</v>
      </c>
      <c r="C14" s="210"/>
      <c r="D14" s="210"/>
      <c r="E14" s="210"/>
      <c r="F14" s="210"/>
      <c r="G14" s="210"/>
      <c r="H14" s="210"/>
    </row>
    <row r="15" spans="1:9" ht="15.95" customHeight="1" x14ac:dyDescent="0.25">
      <c r="A15" s="287">
        <v>2013</v>
      </c>
      <c r="B15" s="290">
        <f>Capacidad_instalada!B15</f>
        <v>79.092994161801499</v>
      </c>
      <c r="C15" s="210"/>
      <c r="D15" s="210"/>
      <c r="E15" s="210"/>
      <c r="F15" s="210"/>
      <c r="G15" s="210"/>
      <c r="H15" s="210"/>
    </row>
    <row r="16" spans="1:9" ht="17.25" customHeight="1" x14ac:dyDescent="0.25">
      <c r="A16" s="264" t="s">
        <v>212</v>
      </c>
      <c r="B16" s="297">
        <f>B15-B14</f>
        <v>-4.8910354580039836</v>
      </c>
      <c r="C16" s="210"/>
      <c r="D16" s="210"/>
      <c r="E16" s="210"/>
      <c r="F16" s="210"/>
      <c r="G16" s="210"/>
      <c r="H16" s="210"/>
    </row>
    <row r="17" spans="1:8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8" ht="42" customHeight="1" x14ac:dyDescent="0.25">
      <c r="A18" s="214" t="s">
        <v>211</v>
      </c>
      <c r="B18" s="214" t="s">
        <v>81</v>
      </c>
      <c r="C18" s="214" t="s">
        <v>84</v>
      </c>
      <c r="D18" s="214" t="s">
        <v>148</v>
      </c>
      <c r="E18" s="214" t="s">
        <v>166</v>
      </c>
      <c r="F18" s="214" t="s">
        <v>188</v>
      </c>
      <c r="G18" s="214" t="s">
        <v>210</v>
      </c>
      <c r="H18" s="214" t="s">
        <v>213</v>
      </c>
    </row>
    <row r="19" spans="1:8" ht="14.1" customHeight="1" x14ac:dyDescent="0.25">
      <c r="A19" s="222" t="s">
        <v>14</v>
      </c>
      <c r="B19" s="232">
        <v>84.0625</v>
      </c>
      <c r="C19" s="232">
        <v>83.416666666666657</v>
      </c>
      <c r="D19" s="232">
        <v>87.583333333333329</v>
      </c>
      <c r="E19" s="232">
        <v>99.3125</v>
      </c>
      <c r="F19" s="232">
        <v>101.58333333333334</v>
      </c>
      <c r="G19" s="232">
        <f>Capacidad_instalada!B16</f>
        <v>70.297619047619037</v>
      </c>
      <c r="H19" s="232">
        <f t="shared" ref="H19:H50" si="0">G19-F19</f>
        <v>-31.285714285714306</v>
      </c>
    </row>
    <row r="20" spans="1:8" ht="14.1" customHeight="1" x14ac:dyDescent="0.25">
      <c r="A20" s="222" t="s">
        <v>15</v>
      </c>
      <c r="B20" s="232">
        <v>86.565126050420176</v>
      </c>
      <c r="C20" s="232">
        <v>85.682773109243698</v>
      </c>
      <c r="D20" s="232">
        <v>84.85294117647058</v>
      </c>
      <c r="E20" s="232">
        <v>87.825630252100837</v>
      </c>
      <c r="F20" s="232">
        <v>87.899159663865547</v>
      </c>
      <c r="G20" s="232">
        <f>Capacidad_instalada!B17</f>
        <v>83.930084745762713</v>
      </c>
      <c r="H20" s="232">
        <f t="shared" si="0"/>
        <v>-3.9690749181028337</v>
      </c>
    </row>
    <row r="21" spans="1:8" ht="14.1" customHeight="1" x14ac:dyDescent="0.25">
      <c r="A21" s="222" t="s">
        <v>16</v>
      </c>
      <c r="B21" s="232">
        <v>83.101851851851848</v>
      </c>
      <c r="C21" s="232">
        <v>84.537037037037038</v>
      </c>
      <c r="D21" s="232">
        <v>82.962962962962962</v>
      </c>
      <c r="E21" s="232">
        <v>78.287037037037038</v>
      </c>
      <c r="F21" s="232">
        <v>81.982758620689651</v>
      </c>
      <c r="G21" s="232">
        <f>Capacidad_instalada!B18</f>
        <v>88.706896551724128</v>
      </c>
      <c r="H21" s="232">
        <f t="shared" si="0"/>
        <v>6.7241379310344769</v>
      </c>
    </row>
    <row r="22" spans="1:8" ht="14.1" customHeight="1" x14ac:dyDescent="0.25">
      <c r="A22" s="222" t="s">
        <v>17</v>
      </c>
      <c r="B22" s="232">
        <v>59.431818181818187</v>
      </c>
      <c r="C22" s="232">
        <v>62.741935483870968</v>
      </c>
      <c r="D22" s="232">
        <v>65.241935483870975</v>
      </c>
      <c r="E22" s="232">
        <v>56.826923076923073</v>
      </c>
      <c r="F22" s="232">
        <v>62.972972972972975</v>
      </c>
      <c r="G22" s="232">
        <f>Capacidad_instalada!B19</f>
        <v>67.013888888888886</v>
      </c>
      <c r="H22" s="232">
        <f t="shared" si="0"/>
        <v>4.0409159159159103</v>
      </c>
    </row>
    <row r="23" spans="1:8" ht="14.1" customHeight="1" x14ac:dyDescent="0.25">
      <c r="A23" s="222" t="s">
        <v>18</v>
      </c>
      <c r="B23" s="232">
        <v>53.21875</v>
      </c>
      <c r="C23" s="232">
        <v>57.208333333333336</v>
      </c>
      <c r="D23" s="232">
        <v>66.610169491525426</v>
      </c>
      <c r="E23" s="232">
        <v>77.605932203389827</v>
      </c>
      <c r="F23" s="232">
        <v>81.885593220338976</v>
      </c>
      <c r="G23" s="232">
        <f>Capacidad_instalada!B20</f>
        <v>69.1958041958042</v>
      </c>
      <c r="H23" s="232">
        <f t="shared" si="0"/>
        <v>-12.689789024534775</v>
      </c>
    </row>
    <row r="24" spans="1:8" ht="14.1" customHeight="1" x14ac:dyDescent="0.25">
      <c r="A24" s="222" t="s">
        <v>19</v>
      </c>
      <c r="B24" s="232">
        <v>96.856435643564353</v>
      </c>
      <c r="C24" s="232">
        <v>80.548780487804876</v>
      </c>
      <c r="D24" s="232">
        <v>79.808467741935488</v>
      </c>
      <c r="E24" s="232">
        <v>77.95289855072464</v>
      </c>
      <c r="F24" s="232">
        <v>84.402573529411768</v>
      </c>
      <c r="G24" s="232">
        <f>Capacidad_instalada!B21</f>
        <v>79.300699300699293</v>
      </c>
      <c r="H24" s="232">
        <f t="shared" si="0"/>
        <v>-5.1018742287124752</v>
      </c>
    </row>
    <row r="25" spans="1:8" ht="14.1" customHeight="1" x14ac:dyDescent="0.25">
      <c r="A25" s="222" t="s">
        <v>20</v>
      </c>
      <c r="B25" s="232">
        <v>76.923913043478265</v>
      </c>
      <c r="C25" s="232">
        <v>73.149606299212593</v>
      </c>
      <c r="D25" s="232">
        <v>73.405511811023629</v>
      </c>
      <c r="E25" s="232">
        <v>77.864173228346459</v>
      </c>
      <c r="F25" s="232">
        <v>75.85526315789474</v>
      </c>
      <c r="G25" s="232">
        <f>Capacidad_instalada!B22</f>
        <v>74.725378787878796</v>
      </c>
      <c r="H25" s="232">
        <f t="shared" si="0"/>
        <v>-1.1298843700159438</v>
      </c>
    </row>
    <row r="26" spans="1:8" ht="14.1" customHeight="1" x14ac:dyDescent="0.25">
      <c r="A26" s="222" t="s">
        <v>21</v>
      </c>
      <c r="B26" s="232">
        <v>56.53846153846154</v>
      </c>
      <c r="C26" s="232">
        <v>60.913461538461533</v>
      </c>
      <c r="D26" s="232">
        <v>75.67307692307692</v>
      </c>
      <c r="E26" s="232">
        <v>68.9453125</v>
      </c>
      <c r="F26" s="232">
        <v>70.606060606060609</v>
      </c>
      <c r="G26" s="232">
        <f>Capacidad_instalada!B23</f>
        <v>57.408536585365852</v>
      </c>
      <c r="H26" s="232">
        <f t="shared" si="0"/>
        <v>-13.197524020694757</v>
      </c>
    </row>
    <row r="27" spans="1:8" ht="14.1" customHeight="1" x14ac:dyDescent="0.25">
      <c r="A27" s="222" t="s">
        <v>22</v>
      </c>
      <c r="B27" s="232">
        <v>101.41992551210429</v>
      </c>
      <c r="C27" s="232">
        <v>100.87251356238698</v>
      </c>
      <c r="D27" s="232">
        <v>101.98148148148147</v>
      </c>
      <c r="E27" s="232">
        <v>104.39598880597015</v>
      </c>
      <c r="F27" s="232">
        <v>101.65968342644321</v>
      </c>
      <c r="G27" s="232">
        <f>Capacidad_instalada!B24</f>
        <v>98.183486238532112</v>
      </c>
      <c r="H27" s="232">
        <f t="shared" si="0"/>
        <v>-3.4761971879110973</v>
      </c>
    </row>
    <row r="28" spans="1:8" ht="14.1" customHeight="1" x14ac:dyDescent="0.25">
      <c r="A28" s="222" t="s">
        <v>23</v>
      </c>
      <c r="B28" s="232">
        <v>58.281249999999993</v>
      </c>
      <c r="C28" s="232">
        <v>62.771739130434781</v>
      </c>
      <c r="D28" s="232">
        <v>60.815217391304344</v>
      </c>
      <c r="E28" s="232">
        <v>69.94047619047619</v>
      </c>
      <c r="F28" s="232">
        <v>64.836956521739125</v>
      </c>
      <c r="G28" s="232">
        <f>Capacidad_instalada!B25</f>
        <v>67.027777777777771</v>
      </c>
      <c r="H28" s="232">
        <f t="shared" si="0"/>
        <v>2.190821256038646</v>
      </c>
    </row>
    <row r="29" spans="1:8" ht="14.1" customHeight="1" x14ac:dyDescent="0.25">
      <c r="A29" s="222" t="s">
        <v>24</v>
      </c>
      <c r="B29" s="232">
        <v>100.06134969325153</v>
      </c>
      <c r="C29" s="232">
        <v>89.56806282722512</v>
      </c>
      <c r="D29" s="232">
        <v>103.01795580110497</v>
      </c>
      <c r="E29" s="232">
        <v>95.91947115384616</v>
      </c>
      <c r="F29" s="232">
        <v>95.292431192660558</v>
      </c>
      <c r="G29" s="232">
        <f>Capacidad_instalada!B26</f>
        <v>89.960629921259837</v>
      </c>
      <c r="H29" s="232">
        <f t="shared" si="0"/>
        <v>-5.331801271400721</v>
      </c>
    </row>
    <row r="30" spans="1:8" ht="14.1" customHeight="1" x14ac:dyDescent="0.25">
      <c r="A30" s="222" t="s">
        <v>25</v>
      </c>
      <c r="B30" s="232">
        <v>46.314102564102569</v>
      </c>
      <c r="C30" s="232">
        <v>60.181623931623932</v>
      </c>
      <c r="D30" s="232">
        <v>66.655982905982896</v>
      </c>
      <c r="E30" s="232">
        <v>75.779914529914521</v>
      </c>
      <c r="F30" s="232">
        <v>75.288461538461533</v>
      </c>
      <c r="G30" s="232">
        <f>Capacidad_instalada!B27</f>
        <v>74.110169491525426</v>
      </c>
      <c r="H30" s="232">
        <f t="shared" si="0"/>
        <v>-1.1782920469361073</v>
      </c>
    </row>
    <row r="31" spans="1:8" ht="14.1" customHeight="1" x14ac:dyDescent="0.25">
      <c r="A31" s="222" t="s">
        <v>26</v>
      </c>
      <c r="B31" s="232">
        <v>78.728813559322035</v>
      </c>
      <c r="C31" s="232">
        <v>78.665254237288138</v>
      </c>
      <c r="D31" s="232">
        <v>69.395161290322577</v>
      </c>
      <c r="E31" s="232">
        <v>72.1484375</v>
      </c>
      <c r="F31" s="232">
        <v>76.875</v>
      </c>
      <c r="G31" s="232">
        <f>Capacidad_instalada!B28</f>
        <v>75.461538461538453</v>
      </c>
      <c r="H31" s="232">
        <f t="shared" si="0"/>
        <v>-1.4134615384615472</v>
      </c>
    </row>
    <row r="32" spans="1:8" ht="14.1" customHeight="1" x14ac:dyDescent="0.25">
      <c r="A32" s="222" t="s">
        <v>27</v>
      </c>
      <c r="B32" s="232">
        <v>88.572247706422019</v>
      </c>
      <c r="C32" s="232">
        <v>78.566176470588232</v>
      </c>
      <c r="D32" s="232">
        <v>74.034552845528452</v>
      </c>
      <c r="E32" s="232">
        <v>76.395582329317264</v>
      </c>
      <c r="F32" s="232">
        <v>77.344377510040161</v>
      </c>
      <c r="G32" s="232">
        <f>Capacidad_instalada!B29</f>
        <v>72.083333333333329</v>
      </c>
      <c r="H32" s="232">
        <f t="shared" si="0"/>
        <v>-5.2610441767068323</v>
      </c>
    </row>
    <row r="33" spans="1:8" ht="14.1" customHeight="1" x14ac:dyDescent="0.25">
      <c r="A33" s="222" t="s">
        <v>28</v>
      </c>
      <c r="B33" s="232">
        <v>83.121546961325961</v>
      </c>
      <c r="C33" s="232">
        <v>86.057960893854741</v>
      </c>
      <c r="D33" s="232">
        <v>86.413649025069645</v>
      </c>
      <c r="E33" s="232">
        <v>84.431502086230878</v>
      </c>
      <c r="F33" s="232">
        <v>83.362724757952975</v>
      </c>
      <c r="G33" s="232">
        <f>Capacidad_instalada!B30</f>
        <v>80.517299864314779</v>
      </c>
      <c r="H33" s="232">
        <f t="shared" si="0"/>
        <v>-2.8454248936381958</v>
      </c>
    </row>
    <row r="34" spans="1:8" ht="14.1" customHeight="1" x14ac:dyDescent="0.25">
      <c r="A34" s="222" t="s">
        <v>29</v>
      </c>
      <c r="B34" s="232">
        <v>65.090673575129529</v>
      </c>
      <c r="C34" s="232">
        <v>70.660621761658021</v>
      </c>
      <c r="D34" s="232">
        <v>72.804878048780481</v>
      </c>
      <c r="E34" s="232">
        <v>68.58522727272728</v>
      </c>
      <c r="F34" s="232">
        <v>64.836497890295362</v>
      </c>
      <c r="G34" s="232">
        <f>Capacidad_instalada!B31</f>
        <v>65.304203539823007</v>
      </c>
      <c r="H34" s="232">
        <f t="shared" si="0"/>
        <v>0.4677056495276446</v>
      </c>
    </row>
    <row r="35" spans="1:8" ht="14.1" customHeight="1" x14ac:dyDescent="0.25">
      <c r="A35" s="222" t="s">
        <v>30</v>
      </c>
      <c r="B35" s="232">
        <v>97.5</v>
      </c>
      <c r="C35" s="232">
        <v>100.21929824561404</v>
      </c>
      <c r="D35" s="232">
        <v>99.791666666666671</v>
      </c>
      <c r="E35" s="232">
        <v>105.25</v>
      </c>
      <c r="F35" s="232">
        <v>104.41666666666667</v>
      </c>
      <c r="G35" s="232">
        <f>Capacidad_instalada!B32</f>
        <v>99.427966101694921</v>
      </c>
      <c r="H35" s="232">
        <f t="shared" si="0"/>
        <v>-4.9887005649717509</v>
      </c>
    </row>
    <row r="36" spans="1:8" ht="14.1" customHeight="1" x14ac:dyDescent="0.25">
      <c r="A36" s="222" t="s">
        <v>31</v>
      </c>
      <c r="B36" s="232">
        <v>83.645833333333329</v>
      </c>
      <c r="C36" s="232">
        <v>90.555555555555557</v>
      </c>
      <c r="D36" s="232">
        <v>101.71428571428571</v>
      </c>
      <c r="E36" s="232">
        <v>108.17857142857143</v>
      </c>
      <c r="F36" s="232">
        <v>108.67857142857143</v>
      </c>
      <c r="G36" s="232">
        <f>Capacidad_instalada!B33</f>
        <v>70.300925925925924</v>
      </c>
      <c r="H36" s="232">
        <f t="shared" si="0"/>
        <v>-38.377645502645507</v>
      </c>
    </row>
    <row r="37" spans="1:8" ht="14.1" customHeight="1" x14ac:dyDescent="0.25">
      <c r="A37" s="222" t="s">
        <v>32</v>
      </c>
      <c r="B37" s="232">
        <v>83.933423913043484</v>
      </c>
      <c r="C37" s="232">
        <v>91.528532608695656</v>
      </c>
      <c r="D37" s="232">
        <v>95.074728260869563</v>
      </c>
      <c r="E37" s="232">
        <v>104.19157608695653</v>
      </c>
      <c r="F37" s="232">
        <v>111.38586956521739</v>
      </c>
      <c r="G37" s="232">
        <f>Capacidad_instalada!B34</f>
        <v>85.954999999999998</v>
      </c>
      <c r="H37" s="232">
        <f t="shared" si="0"/>
        <v>-25.430869565217392</v>
      </c>
    </row>
    <row r="38" spans="1:8" ht="14.1" customHeight="1" x14ac:dyDescent="0.25">
      <c r="A38" s="222" t="s">
        <v>33</v>
      </c>
      <c r="B38" s="232">
        <v>79.558823529411754</v>
      </c>
      <c r="C38" s="232">
        <v>82.859195402298852</v>
      </c>
      <c r="D38" s="232">
        <v>86.910919540229884</v>
      </c>
      <c r="E38" s="232">
        <v>86.289893617021278</v>
      </c>
      <c r="F38" s="232">
        <v>78.125</v>
      </c>
      <c r="G38" s="232">
        <f>Capacidad_instalada!B35</f>
        <v>77.865566037735846</v>
      </c>
      <c r="H38" s="232">
        <f t="shared" si="0"/>
        <v>-0.25943396226415416</v>
      </c>
    </row>
    <row r="39" spans="1:8" ht="14.1" customHeight="1" x14ac:dyDescent="0.25">
      <c r="A39" s="222" t="s">
        <v>34</v>
      </c>
      <c r="B39" s="232">
        <v>66.64568345323741</v>
      </c>
      <c r="C39" s="232">
        <v>66.384892086330936</v>
      </c>
      <c r="D39" s="232">
        <v>63.459507042253513</v>
      </c>
      <c r="E39" s="232">
        <v>66.701388888888886</v>
      </c>
      <c r="F39" s="232">
        <v>65.442708333333329</v>
      </c>
      <c r="G39" s="232">
        <f>Capacidad_instalada!B36</f>
        <v>64.512411347517727</v>
      </c>
      <c r="H39" s="232">
        <f t="shared" si="0"/>
        <v>-0.93029698581560183</v>
      </c>
    </row>
    <row r="40" spans="1:8" ht="14.1" customHeight="1" x14ac:dyDescent="0.25">
      <c r="A40" s="222" t="s">
        <v>35</v>
      </c>
      <c r="B40" s="232">
        <v>80.182926829268297</v>
      </c>
      <c r="C40" s="232">
        <v>79.908536585365852</v>
      </c>
      <c r="D40" s="232">
        <v>81.036585365853668</v>
      </c>
      <c r="E40" s="232">
        <v>84.70930232558139</v>
      </c>
      <c r="F40" s="232">
        <v>85.625</v>
      </c>
      <c r="G40" s="232">
        <f>Capacidad_instalada!B37</f>
        <v>79.019607843137251</v>
      </c>
      <c r="H40" s="232">
        <f t="shared" si="0"/>
        <v>-6.6053921568627487</v>
      </c>
    </row>
    <row r="41" spans="1:8" ht="14.1" customHeight="1" x14ac:dyDescent="0.25">
      <c r="A41" s="222" t="s">
        <v>36</v>
      </c>
      <c r="B41" s="232">
        <v>112.74671052631579</v>
      </c>
      <c r="C41" s="232">
        <v>102.43421052631578</v>
      </c>
      <c r="D41" s="232">
        <v>105.19736842105263</v>
      </c>
      <c r="E41" s="232">
        <v>102.84653465346534</v>
      </c>
      <c r="F41" s="232">
        <v>104.38701923076923</v>
      </c>
      <c r="G41" s="232">
        <f>Capacidad_instalada!B38</f>
        <v>106.18990384615385</v>
      </c>
      <c r="H41" s="232">
        <f t="shared" si="0"/>
        <v>1.8028846153846274</v>
      </c>
    </row>
    <row r="42" spans="1:8" ht="14.1" customHeight="1" x14ac:dyDescent="0.25">
      <c r="A42" s="222" t="s">
        <v>37</v>
      </c>
      <c r="B42" s="232">
        <v>75.632911392405063</v>
      </c>
      <c r="C42" s="232">
        <v>82.35759493670885</v>
      </c>
      <c r="D42" s="232">
        <v>79.398148148148152</v>
      </c>
      <c r="E42" s="232">
        <v>81.205357142857139</v>
      </c>
      <c r="F42" s="232">
        <v>81.517857142857139</v>
      </c>
      <c r="G42" s="232">
        <f>Capacidad_instalada!B39</f>
        <v>79.955357142857139</v>
      </c>
      <c r="H42" s="232">
        <f t="shared" si="0"/>
        <v>-1.5625</v>
      </c>
    </row>
    <row r="43" spans="1:8" ht="14.1" customHeight="1" x14ac:dyDescent="0.25">
      <c r="A43" s="222" t="s">
        <v>38</v>
      </c>
      <c r="B43" s="232">
        <v>60.85304054054054</v>
      </c>
      <c r="C43" s="232">
        <v>66.241554054054049</v>
      </c>
      <c r="D43" s="232">
        <v>67.604166666666671</v>
      </c>
      <c r="E43" s="232">
        <v>72.756410256410248</v>
      </c>
      <c r="F43" s="232">
        <v>69.912280701754383</v>
      </c>
      <c r="G43" s="232">
        <f>Capacidad_instalada!B40</f>
        <v>64.625</v>
      </c>
      <c r="H43" s="232">
        <f t="shared" si="0"/>
        <v>-5.2872807017543835</v>
      </c>
    </row>
    <row r="44" spans="1:8" ht="14.1" customHeight="1" x14ac:dyDescent="0.25">
      <c r="A44" s="222" t="s">
        <v>39</v>
      </c>
      <c r="B44" s="232">
        <v>70.422794117647058</v>
      </c>
      <c r="C44" s="232">
        <v>69.289215686274503</v>
      </c>
      <c r="D44" s="232">
        <v>65.554932735426007</v>
      </c>
      <c r="E44" s="232">
        <v>73.968609865470853</v>
      </c>
      <c r="F44" s="232">
        <v>70.409192825112115</v>
      </c>
      <c r="G44" s="232">
        <f>Capacidad_instalada!B41</f>
        <v>66.908713692946051</v>
      </c>
      <c r="H44" s="232">
        <f t="shared" si="0"/>
        <v>-3.5004791321660633</v>
      </c>
    </row>
    <row r="45" spans="1:8" ht="14.1" customHeight="1" x14ac:dyDescent="0.25">
      <c r="A45" s="222" t="s">
        <v>40</v>
      </c>
      <c r="B45" s="232">
        <v>89.480519480519476</v>
      </c>
      <c r="C45" s="232">
        <v>88.4375</v>
      </c>
      <c r="D45" s="232">
        <v>84.391447368421055</v>
      </c>
      <c r="E45" s="232">
        <v>82.89473684210526</v>
      </c>
      <c r="F45" s="232">
        <v>87.25328947368422</v>
      </c>
      <c r="G45" s="232">
        <f>Capacidad_instalada!B42</f>
        <v>86.265822784810126</v>
      </c>
      <c r="H45" s="232">
        <f t="shared" si="0"/>
        <v>-0.98746668887409328</v>
      </c>
    </row>
    <row r="46" spans="1:8" ht="14.1" customHeight="1" x14ac:dyDescent="0.25">
      <c r="A46" s="222" t="s">
        <v>41</v>
      </c>
      <c r="B46" s="232">
        <v>82.270833333333343</v>
      </c>
      <c r="C46" s="232">
        <v>79.251968503937007</v>
      </c>
      <c r="D46" s="232">
        <v>72.318840579710141</v>
      </c>
      <c r="E46" s="232">
        <v>74.06702898550725</v>
      </c>
      <c r="F46" s="232">
        <v>79.669642857142847</v>
      </c>
      <c r="G46" s="232">
        <f>Capacidad_instalada!B43</f>
        <v>79.930069930069919</v>
      </c>
      <c r="H46" s="232">
        <f t="shared" si="0"/>
        <v>0.26042707292707235</v>
      </c>
    </row>
    <row r="47" spans="1:8" ht="14.1" customHeight="1" x14ac:dyDescent="0.25">
      <c r="A47" s="222" t="s">
        <v>42</v>
      </c>
      <c r="B47" s="232">
        <v>96.854838709677409</v>
      </c>
      <c r="C47" s="232">
        <v>94.596774193548384</v>
      </c>
      <c r="D47" s="232">
        <v>82.828947368421055</v>
      </c>
      <c r="E47" s="232">
        <v>76.99404761904762</v>
      </c>
      <c r="F47" s="232">
        <v>92.529761904761912</v>
      </c>
      <c r="G47" s="232">
        <f>Capacidad_instalada!B44</f>
        <v>90.058139534883722</v>
      </c>
      <c r="H47" s="232">
        <f t="shared" si="0"/>
        <v>-2.4716223698781903</v>
      </c>
    </row>
    <row r="48" spans="1:8" ht="14.1" customHeight="1" x14ac:dyDescent="0.25">
      <c r="A48" s="222" t="s">
        <v>43</v>
      </c>
      <c r="B48" s="232">
        <v>88.3125</v>
      </c>
      <c r="C48" s="232">
        <v>79.666666666666657</v>
      </c>
      <c r="D48" s="232">
        <v>69.197530864197532</v>
      </c>
      <c r="E48" s="232">
        <v>70.556402439024396</v>
      </c>
      <c r="F48" s="232">
        <v>70.541158536585371</v>
      </c>
      <c r="G48" s="232">
        <f>Capacidad_instalada!B45</f>
        <v>64.971428571428575</v>
      </c>
      <c r="H48" s="232">
        <f t="shared" si="0"/>
        <v>-5.569729965156796</v>
      </c>
    </row>
    <row r="49" spans="1:8" ht="14.1" customHeight="1" x14ac:dyDescent="0.25">
      <c r="A49" s="222" t="s">
        <v>44</v>
      </c>
      <c r="B49" s="232">
        <v>99.29245283018868</v>
      </c>
      <c r="C49" s="232">
        <v>100.61363636363636</v>
      </c>
      <c r="D49" s="232">
        <v>99.508928571428569</v>
      </c>
      <c r="E49" s="232">
        <v>104.75446428571429</v>
      </c>
      <c r="F49" s="232">
        <v>98.415178571428569</v>
      </c>
      <c r="G49" s="232">
        <f>Capacidad_instalada!B46</f>
        <v>85.900735294117652</v>
      </c>
      <c r="H49" s="232">
        <f t="shared" si="0"/>
        <v>-12.514443277310917</v>
      </c>
    </row>
    <row r="50" spans="1:8" ht="14.1" customHeight="1" x14ac:dyDescent="0.25">
      <c r="A50" s="222" t="s">
        <v>45</v>
      </c>
      <c r="B50" s="232">
        <v>47.107142857142861</v>
      </c>
      <c r="C50" s="232">
        <v>50.427631578947377</v>
      </c>
      <c r="D50" s="232">
        <v>53.194444444444443</v>
      </c>
      <c r="E50" s="232">
        <v>53.648648648648646</v>
      </c>
      <c r="F50" s="232">
        <v>58.175675675675677</v>
      </c>
      <c r="G50" s="232">
        <f>Capacidad_instalada!B47</f>
        <v>46.781914893617021</v>
      </c>
      <c r="H50" s="232">
        <f t="shared" si="0"/>
        <v>-11.393760782058656</v>
      </c>
    </row>
    <row r="51" spans="1:8" ht="10.5" customHeight="1" x14ac:dyDescent="0.25">
      <c r="A51" s="347"/>
      <c r="B51" s="348"/>
      <c r="C51" s="348"/>
      <c r="D51" s="348"/>
      <c r="E51" s="348"/>
      <c r="F51" s="348"/>
      <c r="G51" s="348"/>
      <c r="H51" s="348"/>
    </row>
    <row r="52" spans="1:8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8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8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8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8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8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8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8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8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8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8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8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8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4"/>
  <sheetViews>
    <sheetView view="pageLayout" topLeftCell="A14" zoomScaleSheetLayoutView="100" workbookViewId="0">
      <selection activeCell="E20" sqref="E20"/>
    </sheetView>
  </sheetViews>
  <sheetFormatPr baseColWidth="10" defaultRowHeight="14.25" x14ac:dyDescent="0.2"/>
  <cols>
    <col min="1" max="2" width="15.42578125" style="69" customWidth="1"/>
    <col min="3" max="3" width="12.7109375" style="69" customWidth="1"/>
    <col min="4" max="9" width="12.7109375" style="43" customWidth="1"/>
    <col min="10" max="256" width="11.42578125" style="43"/>
    <col min="257" max="258" width="15.42578125" style="43" customWidth="1"/>
    <col min="259" max="265" width="12.7109375" style="43" customWidth="1"/>
    <col min="266" max="512" width="11.42578125" style="43"/>
    <col min="513" max="514" width="15.42578125" style="43" customWidth="1"/>
    <col min="515" max="521" width="12.7109375" style="43" customWidth="1"/>
    <col min="522" max="768" width="11.42578125" style="43"/>
    <col min="769" max="770" width="15.42578125" style="43" customWidth="1"/>
    <col min="771" max="777" width="12.7109375" style="43" customWidth="1"/>
    <col min="778" max="1024" width="11.42578125" style="43"/>
    <col min="1025" max="1026" width="15.42578125" style="43" customWidth="1"/>
    <col min="1027" max="1033" width="12.7109375" style="43" customWidth="1"/>
    <col min="1034" max="1280" width="11.42578125" style="43"/>
    <col min="1281" max="1282" width="15.42578125" style="43" customWidth="1"/>
    <col min="1283" max="1289" width="12.7109375" style="43" customWidth="1"/>
    <col min="1290" max="1536" width="11.42578125" style="43"/>
    <col min="1537" max="1538" width="15.42578125" style="43" customWidth="1"/>
    <col min="1539" max="1545" width="12.7109375" style="43" customWidth="1"/>
    <col min="1546" max="1792" width="11.42578125" style="43"/>
    <col min="1793" max="1794" width="15.42578125" style="43" customWidth="1"/>
    <col min="1795" max="1801" width="12.7109375" style="43" customWidth="1"/>
    <col min="1802" max="2048" width="11.42578125" style="43"/>
    <col min="2049" max="2050" width="15.42578125" style="43" customWidth="1"/>
    <col min="2051" max="2057" width="12.7109375" style="43" customWidth="1"/>
    <col min="2058" max="2304" width="11.42578125" style="43"/>
    <col min="2305" max="2306" width="15.42578125" style="43" customWidth="1"/>
    <col min="2307" max="2313" width="12.7109375" style="43" customWidth="1"/>
    <col min="2314" max="2560" width="11.42578125" style="43"/>
    <col min="2561" max="2562" width="15.42578125" style="43" customWidth="1"/>
    <col min="2563" max="2569" width="12.7109375" style="43" customWidth="1"/>
    <col min="2570" max="2816" width="11.42578125" style="43"/>
    <col min="2817" max="2818" width="15.42578125" style="43" customWidth="1"/>
    <col min="2819" max="2825" width="12.7109375" style="43" customWidth="1"/>
    <col min="2826" max="3072" width="11.42578125" style="43"/>
    <col min="3073" max="3074" width="15.42578125" style="43" customWidth="1"/>
    <col min="3075" max="3081" width="12.7109375" style="43" customWidth="1"/>
    <col min="3082" max="3328" width="11.42578125" style="43"/>
    <col min="3329" max="3330" width="15.42578125" style="43" customWidth="1"/>
    <col min="3331" max="3337" width="12.7109375" style="43" customWidth="1"/>
    <col min="3338" max="3584" width="11.42578125" style="43"/>
    <col min="3585" max="3586" width="15.42578125" style="43" customWidth="1"/>
    <col min="3587" max="3593" width="12.7109375" style="43" customWidth="1"/>
    <col min="3594" max="3840" width="11.42578125" style="43"/>
    <col min="3841" max="3842" width="15.42578125" style="43" customWidth="1"/>
    <col min="3843" max="3849" width="12.7109375" style="43" customWidth="1"/>
    <col min="3850" max="4096" width="11.42578125" style="43"/>
    <col min="4097" max="4098" width="15.42578125" style="43" customWidth="1"/>
    <col min="4099" max="4105" width="12.7109375" style="43" customWidth="1"/>
    <col min="4106" max="4352" width="11.42578125" style="43"/>
    <col min="4353" max="4354" width="15.42578125" style="43" customWidth="1"/>
    <col min="4355" max="4361" width="12.7109375" style="43" customWidth="1"/>
    <col min="4362" max="4608" width="11.42578125" style="43"/>
    <col min="4609" max="4610" width="15.42578125" style="43" customWidth="1"/>
    <col min="4611" max="4617" width="12.7109375" style="43" customWidth="1"/>
    <col min="4618" max="4864" width="11.42578125" style="43"/>
    <col min="4865" max="4866" width="15.42578125" style="43" customWidth="1"/>
    <col min="4867" max="4873" width="12.7109375" style="43" customWidth="1"/>
    <col min="4874" max="5120" width="11.42578125" style="43"/>
    <col min="5121" max="5122" width="15.42578125" style="43" customWidth="1"/>
    <col min="5123" max="5129" width="12.7109375" style="43" customWidth="1"/>
    <col min="5130" max="5376" width="11.42578125" style="43"/>
    <col min="5377" max="5378" width="15.42578125" style="43" customWidth="1"/>
    <col min="5379" max="5385" width="12.7109375" style="43" customWidth="1"/>
    <col min="5386" max="5632" width="11.42578125" style="43"/>
    <col min="5633" max="5634" width="15.42578125" style="43" customWidth="1"/>
    <col min="5635" max="5641" width="12.7109375" style="43" customWidth="1"/>
    <col min="5642" max="5888" width="11.42578125" style="43"/>
    <col min="5889" max="5890" width="15.42578125" style="43" customWidth="1"/>
    <col min="5891" max="5897" width="12.7109375" style="43" customWidth="1"/>
    <col min="5898" max="6144" width="11.42578125" style="43"/>
    <col min="6145" max="6146" width="15.42578125" style="43" customWidth="1"/>
    <col min="6147" max="6153" width="12.7109375" style="43" customWidth="1"/>
    <col min="6154" max="6400" width="11.42578125" style="43"/>
    <col min="6401" max="6402" width="15.42578125" style="43" customWidth="1"/>
    <col min="6403" max="6409" width="12.7109375" style="43" customWidth="1"/>
    <col min="6410" max="6656" width="11.42578125" style="43"/>
    <col min="6657" max="6658" width="15.42578125" style="43" customWidth="1"/>
    <col min="6659" max="6665" width="12.7109375" style="43" customWidth="1"/>
    <col min="6666" max="6912" width="11.42578125" style="43"/>
    <col min="6913" max="6914" width="15.42578125" style="43" customWidth="1"/>
    <col min="6915" max="6921" width="12.7109375" style="43" customWidth="1"/>
    <col min="6922" max="7168" width="11.42578125" style="43"/>
    <col min="7169" max="7170" width="15.42578125" style="43" customWidth="1"/>
    <col min="7171" max="7177" width="12.7109375" style="43" customWidth="1"/>
    <col min="7178" max="7424" width="11.42578125" style="43"/>
    <col min="7425" max="7426" width="15.42578125" style="43" customWidth="1"/>
    <col min="7427" max="7433" width="12.7109375" style="43" customWidth="1"/>
    <col min="7434" max="7680" width="11.42578125" style="43"/>
    <col min="7681" max="7682" width="15.42578125" style="43" customWidth="1"/>
    <col min="7683" max="7689" width="12.7109375" style="43" customWidth="1"/>
    <col min="7690" max="7936" width="11.42578125" style="43"/>
    <col min="7937" max="7938" width="15.42578125" style="43" customWidth="1"/>
    <col min="7939" max="7945" width="12.7109375" style="43" customWidth="1"/>
    <col min="7946" max="8192" width="11.42578125" style="43"/>
    <col min="8193" max="8194" width="15.42578125" style="43" customWidth="1"/>
    <col min="8195" max="8201" width="12.7109375" style="43" customWidth="1"/>
    <col min="8202" max="8448" width="11.42578125" style="43"/>
    <col min="8449" max="8450" width="15.42578125" style="43" customWidth="1"/>
    <col min="8451" max="8457" width="12.7109375" style="43" customWidth="1"/>
    <col min="8458" max="8704" width="11.42578125" style="43"/>
    <col min="8705" max="8706" width="15.42578125" style="43" customWidth="1"/>
    <col min="8707" max="8713" width="12.7109375" style="43" customWidth="1"/>
    <col min="8714" max="8960" width="11.42578125" style="43"/>
    <col min="8961" max="8962" width="15.42578125" style="43" customWidth="1"/>
    <col min="8963" max="8969" width="12.7109375" style="43" customWidth="1"/>
    <col min="8970" max="9216" width="11.42578125" style="43"/>
    <col min="9217" max="9218" width="15.42578125" style="43" customWidth="1"/>
    <col min="9219" max="9225" width="12.7109375" style="43" customWidth="1"/>
    <col min="9226" max="9472" width="11.42578125" style="43"/>
    <col min="9473" max="9474" width="15.42578125" style="43" customWidth="1"/>
    <col min="9475" max="9481" width="12.7109375" style="43" customWidth="1"/>
    <col min="9482" max="9728" width="11.42578125" style="43"/>
    <col min="9729" max="9730" width="15.42578125" style="43" customWidth="1"/>
    <col min="9731" max="9737" width="12.7109375" style="43" customWidth="1"/>
    <col min="9738" max="9984" width="11.42578125" style="43"/>
    <col min="9985" max="9986" width="15.42578125" style="43" customWidth="1"/>
    <col min="9987" max="9993" width="12.7109375" style="43" customWidth="1"/>
    <col min="9994" max="10240" width="11.42578125" style="43"/>
    <col min="10241" max="10242" width="15.42578125" style="43" customWidth="1"/>
    <col min="10243" max="10249" width="12.7109375" style="43" customWidth="1"/>
    <col min="10250" max="10496" width="11.42578125" style="43"/>
    <col min="10497" max="10498" width="15.42578125" style="43" customWidth="1"/>
    <col min="10499" max="10505" width="12.7109375" style="43" customWidth="1"/>
    <col min="10506" max="10752" width="11.42578125" style="43"/>
    <col min="10753" max="10754" width="15.42578125" style="43" customWidth="1"/>
    <col min="10755" max="10761" width="12.7109375" style="43" customWidth="1"/>
    <col min="10762" max="11008" width="11.42578125" style="43"/>
    <col min="11009" max="11010" width="15.42578125" style="43" customWidth="1"/>
    <col min="11011" max="11017" width="12.7109375" style="43" customWidth="1"/>
    <col min="11018" max="11264" width="11.42578125" style="43"/>
    <col min="11265" max="11266" width="15.42578125" style="43" customWidth="1"/>
    <col min="11267" max="11273" width="12.7109375" style="43" customWidth="1"/>
    <col min="11274" max="11520" width="11.42578125" style="43"/>
    <col min="11521" max="11522" width="15.42578125" style="43" customWidth="1"/>
    <col min="11523" max="11529" width="12.7109375" style="43" customWidth="1"/>
    <col min="11530" max="11776" width="11.42578125" style="43"/>
    <col min="11777" max="11778" width="15.42578125" style="43" customWidth="1"/>
    <col min="11779" max="11785" width="12.7109375" style="43" customWidth="1"/>
    <col min="11786" max="12032" width="11.42578125" style="43"/>
    <col min="12033" max="12034" width="15.42578125" style="43" customWidth="1"/>
    <col min="12035" max="12041" width="12.7109375" style="43" customWidth="1"/>
    <col min="12042" max="12288" width="11.42578125" style="43"/>
    <col min="12289" max="12290" width="15.42578125" style="43" customWidth="1"/>
    <col min="12291" max="12297" width="12.7109375" style="43" customWidth="1"/>
    <col min="12298" max="12544" width="11.42578125" style="43"/>
    <col min="12545" max="12546" width="15.42578125" style="43" customWidth="1"/>
    <col min="12547" max="12553" width="12.7109375" style="43" customWidth="1"/>
    <col min="12554" max="12800" width="11.42578125" style="43"/>
    <col min="12801" max="12802" width="15.42578125" style="43" customWidth="1"/>
    <col min="12803" max="12809" width="12.7109375" style="43" customWidth="1"/>
    <col min="12810" max="13056" width="11.42578125" style="43"/>
    <col min="13057" max="13058" width="15.42578125" style="43" customWidth="1"/>
    <col min="13059" max="13065" width="12.7109375" style="43" customWidth="1"/>
    <col min="13066" max="13312" width="11.42578125" style="43"/>
    <col min="13313" max="13314" width="15.42578125" style="43" customWidth="1"/>
    <col min="13315" max="13321" width="12.7109375" style="43" customWidth="1"/>
    <col min="13322" max="13568" width="11.42578125" style="43"/>
    <col min="13569" max="13570" width="15.42578125" style="43" customWidth="1"/>
    <col min="13571" max="13577" width="12.7109375" style="43" customWidth="1"/>
    <col min="13578" max="13824" width="11.42578125" style="43"/>
    <col min="13825" max="13826" width="15.42578125" style="43" customWidth="1"/>
    <col min="13827" max="13833" width="12.7109375" style="43" customWidth="1"/>
    <col min="13834" max="14080" width="11.42578125" style="43"/>
    <col min="14081" max="14082" width="15.42578125" style="43" customWidth="1"/>
    <col min="14083" max="14089" width="12.7109375" style="43" customWidth="1"/>
    <col min="14090" max="14336" width="11.42578125" style="43"/>
    <col min="14337" max="14338" width="15.42578125" style="43" customWidth="1"/>
    <col min="14339" max="14345" width="12.7109375" style="43" customWidth="1"/>
    <col min="14346" max="14592" width="11.42578125" style="43"/>
    <col min="14593" max="14594" width="15.42578125" style="43" customWidth="1"/>
    <col min="14595" max="14601" width="12.7109375" style="43" customWidth="1"/>
    <col min="14602" max="14848" width="11.42578125" style="43"/>
    <col min="14849" max="14850" width="15.42578125" style="43" customWidth="1"/>
    <col min="14851" max="14857" width="12.7109375" style="43" customWidth="1"/>
    <col min="14858" max="15104" width="11.42578125" style="43"/>
    <col min="15105" max="15106" width="15.42578125" style="43" customWidth="1"/>
    <col min="15107" max="15113" width="12.7109375" style="43" customWidth="1"/>
    <col min="15114" max="15360" width="11.42578125" style="43"/>
    <col min="15361" max="15362" width="15.42578125" style="43" customWidth="1"/>
    <col min="15363" max="15369" width="12.7109375" style="43" customWidth="1"/>
    <col min="15370" max="15616" width="11.42578125" style="43"/>
    <col min="15617" max="15618" width="15.42578125" style="43" customWidth="1"/>
    <col min="15619" max="15625" width="12.7109375" style="43" customWidth="1"/>
    <col min="15626" max="15872" width="11.42578125" style="43"/>
    <col min="15873" max="15874" width="15.42578125" style="43" customWidth="1"/>
    <col min="15875" max="15881" width="12.7109375" style="43" customWidth="1"/>
    <col min="15882" max="16128" width="11.42578125" style="43"/>
    <col min="16129" max="16130" width="15.42578125" style="43" customWidth="1"/>
    <col min="16131" max="16137" width="12.7109375" style="43" customWidth="1"/>
    <col min="16138" max="16384" width="11.42578125" style="43"/>
  </cols>
  <sheetData>
    <row r="1" spans="1:11" x14ac:dyDescent="0.2">
      <c r="A1" s="1"/>
      <c r="B1" s="2"/>
      <c r="C1" s="2"/>
      <c r="D1" s="1"/>
      <c r="E1" s="1"/>
      <c r="F1" s="1"/>
      <c r="G1" s="1"/>
      <c r="H1" s="1"/>
      <c r="I1" s="1"/>
    </row>
    <row r="2" spans="1:11" x14ac:dyDescent="0.2">
      <c r="A2" s="1"/>
      <c r="B2" s="2"/>
      <c r="C2" s="2"/>
      <c r="D2" s="1"/>
      <c r="E2" s="1"/>
      <c r="F2" s="1"/>
      <c r="G2" s="1"/>
      <c r="H2" s="1"/>
      <c r="I2" s="1"/>
    </row>
    <row r="3" spans="1:11" x14ac:dyDescent="0.2">
      <c r="A3" s="1"/>
      <c r="B3" s="4"/>
      <c r="C3" s="4"/>
      <c r="D3" s="5"/>
      <c r="E3" s="6"/>
      <c r="F3" s="6"/>
      <c r="G3" s="6"/>
      <c r="H3" s="5"/>
      <c r="I3" s="5"/>
    </row>
    <row r="4" spans="1:11" x14ac:dyDescent="0.2">
      <c r="A4" s="454"/>
      <c r="B4" s="454"/>
      <c r="C4" s="454"/>
      <c r="D4" s="454"/>
      <c r="E4" s="454"/>
      <c r="F4" s="454"/>
      <c r="G4" s="454"/>
      <c r="H4" s="454"/>
      <c r="I4" s="454"/>
    </row>
    <row r="5" spans="1:11" x14ac:dyDescent="0.2">
      <c r="A5" s="137"/>
      <c r="B5" s="137"/>
      <c r="C5" s="137"/>
      <c r="D5" s="137"/>
      <c r="E5" s="137"/>
      <c r="F5" s="137"/>
      <c r="G5" s="137"/>
      <c r="H5" s="137"/>
      <c r="I5" s="137"/>
    </row>
    <row r="6" spans="1:11" ht="17.25" customHeight="1" x14ac:dyDescent="0.2">
      <c r="A6" s="455" t="s">
        <v>93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</row>
    <row r="7" spans="1:11" ht="8.25" customHeight="1" x14ac:dyDescent="0.2">
      <c r="A7" s="138"/>
      <c r="B7" s="138"/>
      <c r="C7" s="138"/>
      <c r="D7" s="138"/>
      <c r="E7" s="9"/>
      <c r="F7" s="138"/>
      <c r="G7" s="138"/>
      <c r="H7" s="138"/>
      <c r="I7" s="138"/>
    </row>
    <row r="8" spans="1:11" ht="16.5" customHeight="1" x14ac:dyDescent="0.2">
      <c r="A8" s="9"/>
      <c r="B8" s="9"/>
      <c r="C8" s="8"/>
      <c r="D8" s="9"/>
      <c r="E8" s="9"/>
      <c r="F8" s="9"/>
      <c r="G8" s="9"/>
      <c r="H8" s="9"/>
      <c r="I8" s="138"/>
    </row>
    <row r="9" spans="1:11" ht="26.25" customHeight="1" x14ac:dyDescent="0.2">
      <c r="A9" s="20" t="s">
        <v>183</v>
      </c>
      <c r="B9" s="296">
        <f>B15</f>
        <v>79.092994161801499</v>
      </c>
      <c r="C9" s="8"/>
      <c r="D9" s="9"/>
      <c r="E9" s="9"/>
      <c r="F9" s="9"/>
      <c r="G9" s="9"/>
      <c r="H9" s="9"/>
      <c r="I9" s="79"/>
    </row>
    <row r="10" spans="1:11" ht="15" customHeight="1" x14ac:dyDescent="0.2">
      <c r="A10" s="9"/>
      <c r="B10" s="9"/>
      <c r="C10" s="9"/>
      <c r="D10" s="16"/>
      <c r="E10" s="16"/>
      <c r="F10" s="16"/>
      <c r="G10" s="9"/>
      <c r="H10" s="9"/>
      <c r="I10" s="140"/>
    </row>
    <row r="11" spans="1:11" ht="10.5" customHeight="1" x14ac:dyDescent="0.2">
      <c r="A11" s="456" t="s">
        <v>5</v>
      </c>
      <c r="B11" s="458" t="s">
        <v>94</v>
      </c>
      <c r="C11" s="459"/>
      <c r="D11" s="456" t="s">
        <v>7</v>
      </c>
      <c r="E11" s="109" t="s">
        <v>8</v>
      </c>
      <c r="F11" s="149"/>
      <c r="G11" s="9"/>
      <c r="H11" s="9"/>
    </row>
    <row r="12" spans="1:11" ht="10.5" customHeight="1" x14ac:dyDescent="0.2">
      <c r="A12" s="457"/>
      <c r="B12" s="460"/>
      <c r="C12" s="461"/>
      <c r="D12" s="457"/>
      <c r="E12" s="109" t="s">
        <v>10</v>
      </c>
      <c r="F12" s="109" t="s">
        <v>9</v>
      </c>
      <c r="G12" s="9"/>
      <c r="H12" s="9"/>
      <c r="I12" s="126"/>
    </row>
    <row r="13" spans="1:11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1" ht="45" customHeight="1" x14ac:dyDescent="0.2">
      <c r="A14" s="150" t="s">
        <v>11</v>
      </c>
      <c r="B14" s="151" t="s">
        <v>94</v>
      </c>
      <c r="C14" s="151" t="s">
        <v>182</v>
      </c>
      <c r="D14" s="151" t="s">
        <v>95</v>
      </c>
      <c r="E14" s="152" t="s">
        <v>96</v>
      </c>
      <c r="F14" s="152" t="s">
        <v>97</v>
      </c>
      <c r="G14" s="152" t="s">
        <v>98</v>
      </c>
      <c r="H14" s="152" t="s">
        <v>99</v>
      </c>
      <c r="I14" s="152" t="s">
        <v>100</v>
      </c>
      <c r="J14" s="152" t="s">
        <v>101</v>
      </c>
      <c r="K14" s="152" t="s">
        <v>102</v>
      </c>
    </row>
    <row r="15" spans="1:11" ht="15.75" customHeight="1" x14ac:dyDescent="0.2">
      <c r="A15" s="22" t="s">
        <v>68</v>
      </c>
      <c r="B15" s="153">
        <f t="shared" ref="B15:B47" si="0">IF(D15=0,0,(C15/D15)*100)</f>
        <v>79.092994161801499</v>
      </c>
      <c r="C15" s="154">
        <f>SUM(C16:C47)</f>
        <v>303464</v>
      </c>
      <c r="D15" s="155">
        <f t="shared" ref="D15:D47" si="1">E15*40*2</f>
        <v>383680</v>
      </c>
      <c r="E15" s="154">
        <f t="shared" ref="E15:K15" si="2">SUM(E16:E47)</f>
        <v>4796</v>
      </c>
      <c r="F15" s="154">
        <f t="shared" si="2"/>
        <v>937</v>
      </c>
      <c r="G15" s="154">
        <f>SUM(G16:G47)</f>
        <v>1449</v>
      </c>
      <c r="H15" s="154">
        <f t="shared" si="2"/>
        <v>0</v>
      </c>
      <c r="I15" s="154">
        <f t="shared" si="2"/>
        <v>0</v>
      </c>
      <c r="J15" s="154">
        <f t="shared" si="2"/>
        <v>0</v>
      </c>
      <c r="K15" s="154">
        <f t="shared" si="2"/>
        <v>0</v>
      </c>
    </row>
    <row r="16" spans="1:11" x14ac:dyDescent="0.2">
      <c r="A16" s="25" t="s">
        <v>14</v>
      </c>
      <c r="B16" s="156">
        <f t="shared" si="0"/>
        <v>70.297619047619037</v>
      </c>
      <c r="C16" s="157">
        <v>4724</v>
      </c>
      <c r="D16" s="155">
        <f t="shared" si="1"/>
        <v>6720</v>
      </c>
      <c r="E16" s="157">
        <v>84</v>
      </c>
      <c r="F16" s="157">
        <v>13</v>
      </c>
      <c r="G16" s="157">
        <v>19</v>
      </c>
      <c r="H16" s="157"/>
      <c r="I16" s="157"/>
      <c r="J16" s="158"/>
      <c r="K16" s="158"/>
    </row>
    <row r="17" spans="1:11" x14ac:dyDescent="0.2">
      <c r="A17" s="25" t="s">
        <v>15</v>
      </c>
      <c r="B17" s="156">
        <f t="shared" si="0"/>
        <v>83.930084745762713</v>
      </c>
      <c r="C17" s="157">
        <v>7923</v>
      </c>
      <c r="D17" s="155">
        <f t="shared" si="1"/>
        <v>9440</v>
      </c>
      <c r="E17" s="157">
        <v>118</v>
      </c>
      <c r="F17" s="157">
        <v>16</v>
      </c>
      <c r="G17" s="157">
        <v>25</v>
      </c>
      <c r="H17" s="157"/>
      <c r="I17" s="157"/>
      <c r="J17" s="158"/>
      <c r="K17" s="158"/>
    </row>
    <row r="18" spans="1:11" x14ac:dyDescent="0.2">
      <c r="A18" s="25" t="s">
        <v>16</v>
      </c>
      <c r="B18" s="156">
        <f t="shared" si="0"/>
        <v>88.706896551724128</v>
      </c>
      <c r="C18" s="157">
        <v>2058</v>
      </c>
      <c r="D18" s="155">
        <f t="shared" si="1"/>
        <v>2320</v>
      </c>
      <c r="E18" s="157">
        <v>29</v>
      </c>
      <c r="F18" s="157">
        <v>7</v>
      </c>
      <c r="G18" s="157">
        <v>2</v>
      </c>
      <c r="H18" s="157"/>
      <c r="I18" s="157"/>
      <c r="J18" s="158"/>
      <c r="K18" s="158"/>
    </row>
    <row r="19" spans="1:11" x14ac:dyDescent="0.2">
      <c r="A19" s="25" t="s">
        <v>17</v>
      </c>
      <c r="B19" s="156">
        <f t="shared" si="0"/>
        <v>67.013888888888886</v>
      </c>
      <c r="C19" s="157">
        <v>1930</v>
      </c>
      <c r="D19" s="155">
        <f t="shared" si="1"/>
        <v>2880</v>
      </c>
      <c r="E19" s="157">
        <v>36</v>
      </c>
      <c r="F19" s="157">
        <v>8</v>
      </c>
      <c r="G19" s="157">
        <v>16</v>
      </c>
      <c r="H19" s="157"/>
      <c r="I19" s="157"/>
      <c r="J19" s="158"/>
      <c r="K19" s="158"/>
    </row>
    <row r="20" spans="1:11" x14ac:dyDescent="0.2">
      <c r="A20" s="25" t="s">
        <v>18</v>
      </c>
      <c r="B20" s="156">
        <f t="shared" si="0"/>
        <v>69.1958041958042</v>
      </c>
      <c r="C20" s="157">
        <v>7916</v>
      </c>
      <c r="D20" s="155">
        <f t="shared" si="1"/>
        <v>11440</v>
      </c>
      <c r="E20" s="157">
        <v>143</v>
      </c>
      <c r="F20" s="157">
        <v>21</v>
      </c>
      <c r="G20" s="157">
        <v>42</v>
      </c>
      <c r="H20" s="157"/>
      <c r="I20" s="157"/>
      <c r="J20" s="158"/>
      <c r="K20" s="158"/>
    </row>
    <row r="21" spans="1:11" x14ac:dyDescent="0.2">
      <c r="A21" s="25" t="s">
        <v>19</v>
      </c>
      <c r="B21" s="156">
        <f t="shared" si="0"/>
        <v>79.300699300699293</v>
      </c>
      <c r="C21" s="157">
        <v>9072</v>
      </c>
      <c r="D21" s="155">
        <f t="shared" si="1"/>
        <v>11440</v>
      </c>
      <c r="E21" s="157">
        <v>143</v>
      </c>
      <c r="F21" s="157">
        <v>26</v>
      </c>
      <c r="G21" s="157">
        <v>40</v>
      </c>
      <c r="H21" s="157"/>
      <c r="I21" s="157"/>
      <c r="J21" s="158"/>
      <c r="K21" s="158"/>
    </row>
    <row r="22" spans="1:11" x14ac:dyDescent="0.2">
      <c r="A22" s="25" t="s">
        <v>221</v>
      </c>
      <c r="B22" s="156">
        <f t="shared" si="0"/>
        <v>74.725378787878796</v>
      </c>
      <c r="C22" s="157">
        <v>7891</v>
      </c>
      <c r="D22" s="155">
        <f t="shared" si="1"/>
        <v>10560</v>
      </c>
      <c r="E22" s="157">
        <v>132</v>
      </c>
      <c r="F22" s="157">
        <v>31</v>
      </c>
      <c r="G22" s="157">
        <v>42</v>
      </c>
      <c r="H22" s="157"/>
      <c r="I22" s="157"/>
      <c r="J22" s="158"/>
      <c r="K22" s="158"/>
    </row>
    <row r="23" spans="1:11" x14ac:dyDescent="0.2">
      <c r="A23" s="25" t="s">
        <v>21</v>
      </c>
      <c r="B23" s="156">
        <f t="shared" si="0"/>
        <v>57.408536585365852</v>
      </c>
      <c r="C23" s="157">
        <v>1883</v>
      </c>
      <c r="D23" s="155">
        <f t="shared" si="1"/>
        <v>3280</v>
      </c>
      <c r="E23" s="157">
        <v>41</v>
      </c>
      <c r="F23" s="157">
        <v>6</v>
      </c>
      <c r="G23" s="157">
        <v>10</v>
      </c>
      <c r="H23" s="157"/>
      <c r="I23" s="157"/>
      <c r="J23" s="158"/>
      <c r="K23" s="158"/>
    </row>
    <row r="24" spans="1:11" x14ac:dyDescent="0.2">
      <c r="A24" s="25" t="s">
        <v>22</v>
      </c>
      <c r="B24" s="156">
        <f t="shared" si="0"/>
        <v>98.183486238532112</v>
      </c>
      <c r="C24" s="157">
        <v>42808</v>
      </c>
      <c r="D24" s="155">
        <f t="shared" si="1"/>
        <v>43600</v>
      </c>
      <c r="E24" s="157">
        <v>545</v>
      </c>
      <c r="F24" s="157">
        <v>91</v>
      </c>
      <c r="G24" s="157">
        <v>164</v>
      </c>
      <c r="H24" s="157"/>
      <c r="I24" s="157"/>
      <c r="J24" s="158"/>
      <c r="K24" s="158"/>
    </row>
    <row r="25" spans="1:11" x14ac:dyDescent="0.2">
      <c r="A25" s="25" t="s">
        <v>23</v>
      </c>
      <c r="B25" s="156">
        <f t="shared" si="0"/>
        <v>67.027777777777771</v>
      </c>
      <c r="C25" s="157">
        <v>2413</v>
      </c>
      <c r="D25" s="155">
        <f t="shared" si="1"/>
        <v>3600</v>
      </c>
      <c r="E25" s="157">
        <v>45</v>
      </c>
      <c r="F25" s="157">
        <v>13</v>
      </c>
      <c r="G25" s="157">
        <v>11</v>
      </c>
      <c r="H25" s="157"/>
      <c r="I25" s="157"/>
      <c r="J25" s="158"/>
      <c r="K25" s="158"/>
    </row>
    <row r="26" spans="1:11" x14ac:dyDescent="0.2">
      <c r="A26" s="25" t="s">
        <v>24</v>
      </c>
      <c r="B26" s="156">
        <f t="shared" si="0"/>
        <v>89.960629921259837</v>
      </c>
      <c r="C26" s="157">
        <v>18280</v>
      </c>
      <c r="D26" s="155">
        <f t="shared" si="1"/>
        <v>20320</v>
      </c>
      <c r="E26" s="157">
        <v>254</v>
      </c>
      <c r="F26" s="157">
        <v>60</v>
      </c>
      <c r="G26" s="157">
        <v>81</v>
      </c>
      <c r="H26" s="157"/>
      <c r="I26" s="157"/>
      <c r="J26" s="158"/>
      <c r="K26" s="158"/>
    </row>
    <row r="27" spans="1:11" x14ac:dyDescent="0.2">
      <c r="A27" s="25" t="s">
        <v>25</v>
      </c>
      <c r="B27" s="156">
        <f t="shared" si="0"/>
        <v>74.110169491525426</v>
      </c>
      <c r="C27" s="157">
        <v>6996</v>
      </c>
      <c r="D27" s="155">
        <f t="shared" si="1"/>
        <v>9440</v>
      </c>
      <c r="E27" s="157">
        <v>118</v>
      </c>
      <c r="F27" s="157">
        <v>25</v>
      </c>
      <c r="G27" s="157">
        <v>39</v>
      </c>
      <c r="H27" s="157"/>
      <c r="I27" s="157"/>
      <c r="J27" s="158"/>
      <c r="K27" s="158"/>
    </row>
    <row r="28" spans="1:11" x14ac:dyDescent="0.2">
      <c r="A28" s="25" t="s">
        <v>26</v>
      </c>
      <c r="B28" s="156">
        <f t="shared" si="0"/>
        <v>75.461538461538453</v>
      </c>
      <c r="C28" s="157">
        <v>3924</v>
      </c>
      <c r="D28" s="155">
        <f t="shared" si="1"/>
        <v>5200</v>
      </c>
      <c r="E28" s="157">
        <v>65</v>
      </c>
      <c r="F28" s="157">
        <v>27</v>
      </c>
      <c r="G28" s="157">
        <v>26</v>
      </c>
      <c r="H28" s="157"/>
      <c r="I28" s="157"/>
      <c r="J28" s="158"/>
      <c r="K28" s="158"/>
    </row>
    <row r="29" spans="1:11" x14ac:dyDescent="0.2">
      <c r="A29" s="25" t="s">
        <v>27</v>
      </c>
      <c r="B29" s="156">
        <f t="shared" si="0"/>
        <v>72.083333333333329</v>
      </c>
      <c r="C29" s="157">
        <v>14705</v>
      </c>
      <c r="D29" s="155">
        <f t="shared" si="1"/>
        <v>20400</v>
      </c>
      <c r="E29" s="157">
        <v>255</v>
      </c>
      <c r="F29" s="157">
        <v>32</v>
      </c>
      <c r="G29" s="157">
        <v>75</v>
      </c>
      <c r="H29" s="157"/>
      <c r="I29" s="157"/>
      <c r="J29" s="158"/>
      <c r="K29" s="158"/>
    </row>
    <row r="30" spans="1:11" x14ac:dyDescent="0.2">
      <c r="A30" s="25" t="s">
        <v>28</v>
      </c>
      <c r="B30" s="156">
        <f t="shared" si="0"/>
        <v>80.517299864314779</v>
      </c>
      <c r="C30" s="157">
        <v>47473</v>
      </c>
      <c r="D30" s="155">
        <f t="shared" si="1"/>
        <v>58960</v>
      </c>
      <c r="E30" s="157">
        <v>737</v>
      </c>
      <c r="F30" s="157">
        <v>137</v>
      </c>
      <c r="G30" s="157">
        <v>223</v>
      </c>
      <c r="H30" s="157"/>
      <c r="I30" s="157"/>
      <c r="J30" s="158"/>
      <c r="K30" s="158"/>
    </row>
    <row r="31" spans="1:11" x14ac:dyDescent="0.2">
      <c r="A31" s="25" t="s">
        <v>222</v>
      </c>
      <c r="B31" s="156">
        <f t="shared" si="0"/>
        <v>65.304203539823007</v>
      </c>
      <c r="C31" s="157">
        <v>11807</v>
      </c>
      <c r="D31" s="155">
        <f t="shared" si="1"/>
        <v>18080</v>
      </c>
      <c r="E31" s="157">
        <v>226</v>
      </c>
      <c r="F31" s="157">
        <v>41</v>
      </c>
      <c r="G31" s="157">
        <v>63</v>
      </c>
      <c r="H31" s="157"/>
      <c r="I31" s="157"/>
      <c r="J31" s="158"/>
      <c r="K31" s="158"/>
    </row>
    <row r="32" spans="1:11" x14ac:dyDescent="0.2">
      <c r="A32" s="25" t="s">
        <v>30</v>
      </c>
      <c r="B32" s="156">
        <f t="shared" si="0"/>
        <v>99.427966101694921</v>
      </c>
      <c r="C32" s="157">
        <v>4693</v>
      </c>
      <c r="D32" s="155">
        <f t="shared" si="1"/>
        <v>4720</v>
      </c>
      <c r="E32" s="157">
        <v>59</v>
      </c>
      <c r="F32" s="157">
        <v>20</v>
      </c>
      <c r="G32" s="157">
        <v>12</v>
      </c>
      <c r="H32" s="157"/>
      <c r="I32" s="157"/>
      <c r="J32" s="158"/>
      <c r="K32" s="158"/>
    </row>
    <row r="33" spans="1:11" x14ac:dyDescent="0.2">
      <c r="A33" s="25" t="s">
        <v>31</v>
      </c>
      <c r="B33" s="156">
        <f t="shared" si="0"/>
        <v>70.300925925925924</v>
      </c>
      <c r="C33" s="157">
        <v>3037</v>
      </c>
      <c r="D33" s="155">
        <f t="shared" si="1"/>
        <v>4320</v>
      </c>
      <c r="E33" s="157">
        <v>54</v>
      </c>
      <c r="F33" s="157">
        <v>8</v>
      </c>
      <c r="G33" s="157">
        <v>9</v>
      </c>
      <c r="H33" s="157"/>
      <c r="I33" s="157"/>
      <c r="J33" s="158"/>
      <c r="K33" s="158"/>
    </row>
    <row r="34" spans="1:11" x14ac:dyDescent="0.2">
      <c r="A34" s="25" t="s">
        <v>32</v>
      </c>
      <c r="B34" s="156">
        <f t="shared" si="0"/>
        <v>85.954999999999998</v>
      </c>
      <c r="C34" s="157">
        <v>17191</v>
      </c>
      <c r="D34" s="155">
        <f t="shared" si="1"/>
        <v>20000</v>
      </c>
      <c r="E34" s="157">
        <v>250</v>
      </c>
      <c r="F34" s="157">
        <v>52</v>
      </c>
      <c r="G34" s="157">
        <v>80</v>
      </c>
      <c r="H34" s="157"/>
      <c r="I34" s="157"/>
      <c r="J34" s="158"/>
      <c r="K34" s="158"/>
    </row>
    <row r="35" spans="1:11" x14ac:dyDescent="0.2">
      <c r="A35" s="25" t="s">
        <v>33</v>
      </c>
      <c r="B35" s="156">
        <f t="shared" si="0"/>
        <v>77.865566037735846</v>
      </c>
      <c r="C35" s="157">
        <v>6603</v>
      </c>
      <c r="D35" s="155">
        <f t="shared" si="1"/>
        <v>8480</v>
      </c>
      <c r="E35" s="157">
        <v>106</v>
      </c>
      <c r="F35" s="157">
        <v>8</v>
      </c>
      <c r="G35" s="157">
        <v>32</v>
      </c>
      <c r="H35" s="157"/>
      <c r="I35" s="157"/>
      <c r="J35" s="158"/>
      <c r="K35" s="158"/>
    </row>
    <row r="36" spans="1:11" x14ac:dyDescent="0.2">
      <c r="A36" s="25" t="s">
        <v>34</v>
      </c>
      <c r="B36" s="156">
        <f t="shared" si="0"/>
        <v>64.512411347517727</v>
      </c>
      <c r="C36" s="157">
        <v>7277</v>
      </c>
      <c r="D36" s="155">
        <f t="shared" si="1"/>
        <v>11280</v>
      </c>
      <c r="E36" s="157">
        <v>141</v>
      </c>
      <c r="F36" s="157">
        <v>37</v>
      </c>
      <c r="G36" s="157">
        <v>56</v>
      </c>
      <c r="H36" s="157"/>
      <c r="I36" s="157"/>
      <c r="J36" s="158"/>
      <c r="K36" s="158"/>
    </row>
    <row r="37" spans="1:11" x14ac:dyDescent="0.2">
      <c r="A37" s="25" t="s">
        <v>223</v>
      </c>
      <c r="B37" s="156">
        <f t="shared" si="0"/>
        <v>79.019607843137251</v>
      </c>
      <c r="C37" s="157">
        <v>3224</v>
      </c>
      <c r="D37" s="155">
        <f t="shared" si="1"/>
        <v>4080</v>
      </c>
      <c r="E37" s="157">
        <v>51</v>
      </c>
      <c r="F37" s="157">
        <v>12</v>
      </c>
      <c r="G37" s="157">
        <v>28</v>
      </c>
      <c r="H37" s="157"/>
      <c r="I37" s="157"/>
      <c r="J37" s="158"/>
      <c r="K37" s="158"/>
    </row>
    <row r="38" spans="1:11" x14ac:dyDescent="0.2">
      <c r="A38" s="25" t="s">
        <v>36</v>
      </c>
      <c r="B38" s="156">
        <f t="shared" si="0"/>
        <v>106.18990384615385</v>
      </c>
      <c r="C38" s="157">
        <v>8835</v>
      </c>
      <c r="D38" s="155">
        <f t="shared" si="1"/>
        <v>8320</v>
      </c>
      <c r="E38" s="157">
        <v>104</v>
      </c>
      <c r="F38" s="157">
        <v>18</v>
      </c>
      <c r="G38" s="157">
        <v>29</v>
      </c>
      <c r="H38" s="157"/>
      <c r="I38" s="157"/>
      <c r="J38" s="158"/>
      <c r="K38" s="158"/>
    </row>
    <row r="39" spans="1:11" x14ac:dyDescent="0.2">
      <c r="A39" s="25" t="s">
        <v>37</v>
      </c>
      <c r="B39" s="156">
        <f t="shared" si="0"/>
        <v>79.955357142857139</v>
      </c>
      <c r="C39" s="157">
        <v>5373</v>
      </c>
      <c r="D39" s="155">
        <f t="shared" si="1"/>
        <v>6720</v>
      </c>
      <c r="E39" s="157">
        <v>84</v>
      </c>
      <c r="F39" s="157">
        <v>24</v>
      </c>
      <c r="G39" s="157">
        <v>28</v>
      </c>
      <c r="H39" s="157"/>
      <c r="I39" s="157"/>
      <c r="J39" s="158"/>
      <c r="K39" s="158"/>
    </row>
    <row r="40" spans="1:11" x14ac:dyDescent="0.2">
      <c r="A40" s="25" t="s">
        <v>38</v>
      </c>
      <c r="B40" s="156">
        <f t="shared" si="0"/>
        <v>64.625</v>
      </c>
      <c r="C40" s="157">
        <v>9306</v>
      </c>
      <c r="D40" s="155">
        <f t="shared" si="1"/>
        <v>14400</v>
      </c>
      <c r="E40" s="157">
        <v>180</v>
      </c>
      <c r="F40" s="157">
        <v>48</v>
      </c>
      <c r="G40" s="157">
        <v>49</v>
      </c>
      <c r="H40" s="157"/>
      <c r="I40" s="157"/>
      <c r="J40" s="158"/>
      <c r="K40" s="158"/>
    </row>
    <row r="41" spans="1:11" x14ac:dyDescent="0.2">
      <c r="A41" s="25" t="s">
        <v>39</v>
      </c>
      <c r="B41" s="156">
        <f t="shared" si="0"/>
        <v>66.908713692946051</v>
      </c>
      <c r="C41" s="157">
        <v>12900</v>
      </c>
      <c r="D41" s="155">
        <f t="shared" si="1"/>
        <v>19280</v>
      </c>
      <c r="E41" s="157">
        <v>241</v>
      </c>
      <c r="F41" s="157">
        <v>35</v>
      </c>
      <c r="G41" s="157">
        <v>45</v>
      </c>
      <c r="H41" s="157"/>
      <c r="I41" s="157"/>
      <c r="J41" s="158"/>
      <c r="K41" s="158"/>
    </row>
    <row r="42" spans="1:11" x14ac:dyDescent="0.2">
      <c r="A42" s="25" t="s">
        <v>40</v>
      </c>
      <c r="B42" s="156">
        <f t="shared" si="0"/>
        <v>86.265822784810126</v>
      </c>
      <c r="C42" s="157">
        <v>5452</v>
      </c>
      <c r="D42" s="155">
        <f t="shared" si="1"/>
        <v>6320</v>
      </c>
      <c r="E42" s="157">
        <v>79</v>
      </c>
      <c r="F42" s="157">
        <v>21</v>
      </c>
      <c r="G42" s="157">
        <v>31</v>
      </c>
      <c r="H42" s="157"/>
      <c r="I42" s="157"/>
      <c r="J42" s="158"/>
      <c r="K42" s="158"/>
    </row>
    <row r="43" spans="1:11" x14ac:dyDescent="0.2">
      <c r="A43" s="25" t="s">
        <v>41</v>
      </c>
      <c r="B43" s="156">
        <f t="shared" si="0"/>
        <v>79.930069930069919</v>
      </c>
      <c r="C43" s="157">
        <v>9144</v>
      </c>
      <c r="D43" s="155">
        <f t="shared" si="1"/>
        <v>11440</v>
      </c>
      <c r="E43" s="157">
        <v>143</v>
      </c>
      <c r="F43" s="157">
        <v>24</v>
      </c>
      <c r="G43" s="157">
        <v>53</v>
      </c>
      <c r="H43" s="157"/>
      <c r="I43" s="157"/>
      <c r="J43" s="158"/>
      <c r="K43" s="158"/>
    </row>
    <row r="44" spans="1:11" x14ac:dyDescent="0.2">
      <c r="A44" s="25" t="s">
        <v>42</v>
      </c>
      <c r="B44" s="156">
        <f t="shared" si="0"/>
        <v>90.058139534883722</v>
      </c>
      <c r="C44" s="157">
        <v>3098</v>
      </c>
      <c r="D44" s="155">
        <f t="shared" si="1"/>
        <v>3440</v>
      </c>
      <c r="E44" s="157">
        <v>43</v>
      </c>
      <c r="F44" s="157">
        <v>11</v>
      </c>
      <c r="G44" s="157">
        <v>17</v>
      </c>
      <c r="H44" s="157"/>
      <c r="I44" s="157"/>
      <c r="J44" s="158"/>
      <c r="K44" s="158"/>
    </row>
    <row r="45" spans="1:11" x14ac:dyDescent="0.2">
      <c r="A45" s="25" t="s">
        <v>224</v>
      </c>
      <c r="B45" s="156">
        <f t="shared" si="0"/>
        <v>64.971428571428575</v>
      </c>
      <c r="C45" s="157">
        <v>9096</v>
      </c>
      <c r="D45" s="155">
        <f t="shared" si="1"/>
        <v>14000</v>
      </c>
      <c r="E45" s="157">
        <v>175</v>
      </c>
      <c r="F45" s="157">
        <v>36</v>
      </c>
      <c r="G45" s="157">
        <v>74</v>
      </c>
      <c r="H45" s="157"/>
      <c r="I45" s="157"/>
      <c r="J45" s="158"/>
      <c r="K45" s="158"/>
    </row>
    <row r="46" spans="1:11" x14ac:dyDescent="0.2">
      <c r="A46" s="25" t="s">
        <v>44</v>
      </c>
      <c r="B46" s="156">
        <f t="shared" si="0"/>
        <v>85.900735294117652</v>
      </c>
      <c r="C46" s="157">
        <v>4673</v>
      </c>
      <c r="D46" s="155">
        <f t="shared" si="1"/>
        <v>5440</v>
      </c>
      <c r="E46" s="157">
        <v>68</v>
      </c>
      <c r="F46" s="157">
        <v>14</v>
      </c>
      <c r="G46" s="157">
        <v>22</v>
      </c>
      <c r="H46" s="157"/>
      <c r="I46" s="157"/>
      <c r="J46" s="158"/>
      <c r="K46" s="158"/>
    </row>
    <row r="47" spans="1:11" x14ac:dyDescent="0.2">
      <c r="A47" s="25" t="s">
        <v>45</v>
      </c>
      <c r="B47" s="156">
        <f t="shared" si="0"/>
        <v>46.781914893617021</v>
      </c>
      <c r="C47" s="157">
        <v>1759</v>
      </c>
      <c r="D47" s="155">
        <f t="shared" si="1"/>
        <v>3760</v>
      </c>
      <c r="E47" s="157">
        <v>47</v>
      </c>
      <c r="F47" s="157">
        <v>15</v>
      </c>
      <c r="G47" s="157">
        <v>6</v>
      </c>
      <c r="H47" s="157"/>
      <c r="I47" s="157"/>
      <c r="J47" s="158"/>
      <c r="K47" s="158"/>
    </row>
    <row r="48" spans="1:11" x14ac:dyDescent="0.2">
      <c r="A48" s="159"/>
      <c r="B48" s="462"/>
      <c r="C48" s="462"/>
      <c r="D48" s="462"/>
      <c r="E48" s="462"/>
      <c r="F48" s="11"/>
      <c r="G48" s="11"/>
    </row>
    <row r="49" spans="1:11" x14ac:dyDescent="0.2">
      <c r="A49" s="115" t="s">
        <v>46</v>
      </c>
    </row>
    <row r="50" spans="1:11" ht="14.25" customHeight="1" x14ac:dyDescent="0.2">
      <c r="A50" s="452"/>
      <c r="B50" s="453"/>
      <c r="C50" s="453"/>
      <c r="D50" s="453"/>
      <c r="E50" s="453"/>
      <c r="F50" s="453"/>
      <c r="G50" s="453"/>
      <c r="H50" s="453"/>
      <c r="I50" s="453"/>
      <c r="J50" s="453"/>
      <c r="K50" s="453"/>
    </row>
    <row r="51" spans="1:11" ht="14.25" customHeight="1" x14ac:dyDescent="0.2">
      <c r="A51" s="452"/>
      <c r="B51" s="453"/>
      <c r="C51" s="453"/>
      <c r="D51" s="453"/>
      <c r="E51" s="453"/>
      <c r="F51" s="453"/>
      <c r="G51" s="453"/>
      <c r="H51" s="453"/>
      <c r="I51" s="453"/>
      <c r="J51" s="453"/>
      <c r="K51" s="453"/>
    </row>
    <row r="52" spans="1:11" ht="14.25" customHeight="1" x14ac:dyDescent="0.2">
      <c r="A52" s="452"/>
      <c r="B52" s="453"/>
      <c r="C52" s="453"/>
      <c r="D52" s="453"/>
      <c r="E52" s="453"/>
      <c r="F52" s="453"/>
      <c r="G52" s="453"/>
      <c r="H52" s="453"/>
      <c r="I52" s="453"/>
      <c r="J52" s="453"/>
      <c r="K52" s="453"/>
    </row>
    <row r="53" spans="1:11" ht="14.25" customHeight="1" x14ac:dyDescent="0.2">
      <c r="A53" s="452"/>
      <c r="B53" s="453"/>
      <c r="C53" s="453"/>
      <c r="D53" s="453"/>
      <c r="E53" s="453"/>
      <c r="F53" s="453"/>
      <c r="G53" s="453"/>
      <c r="H53" s="453"/>
      <c r="I53" s="453"/>
      <c r="J53" s="453"/>
      <c r="K53" s="453"/>
    </row>
    <row r="54" spans="1:11" ht="14.25" customHeight="1" x14ac:dyDescent="0.2">
      <c r="A54" s="452"/>
      <c r="B54" s="453"/>
      <c r="C54" s="453"/>
      <c r="D54" s="453"/>
      <c r="E54" s="453"/>
      <c r="F54" s="453"/>
      <c r="G54" s="453"/>
      <c r="H54" s="453"/>
      <c r="I54" s="453"/>
      <c r="J54" s="453"/>
      <c r="K54" s="453"/>
    </row>
  </sheetData>
  <sheetProtection selectLockedCells="1"/>
  <sortState ref="A16:K47">
    <sortCondition ref="A16:A47"/>
  </sortState>
  <mergeCells count="8">
    <mergeCell ref="A50:K54"/>
    <mergeCell ref="A4:I4"/>
    <mergeCell ref="A6:K6"/>
    <mergeCell ref="A11:A12"/>
    <mergeCell ref="B11:C12"/>
    <mergeCell ref="D11:D12"/>
    <mergeCell ref="B48:C48"/>
    <mergeCell ref="D48:E48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3"/>
  <sheetViews>
    <sheetView view="pageBreakPreview" zoomScale="90" zoomScaleNormal="70" zoomScaleSheetLayoutView="90" zoomScalePageLayoutView="118" workbookViewId="0">
      <selection activeCell="I25" sqref="I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1.7109375" customWidth="1"/>
    <col min="9" max="10" width="11.42578125" style="194"/>
    <col min="11" max="11" width="0" style="194" hidden="1" customWidth="1"/>
    <col min="12" max="12" width="0" style="192" hidden="1" customWidth="1"/>
    <col min="13" max="13" width="0" hidden="1" customWidth="1"/>
    <col min="253" max="253" width="8" customWidth="1"/>
    <col min="254" max="254" width="14.85546875" customWidth="1"/>
    <col min="255" max="255" width="8.140625" customWidth="1"/>
    <col min="256" max="256" width="7.42578125" customWidth="1"/>
    <col min="257" max="260" width="8.140625" customWidth="1"/>
    <col min="261" max="261" width="8.7109375" customWidth="1"/>
    <col min="264" max="264" width="13.28515625" customWidth="1"/>
    <col min="509" max="509" width="8" customWidth="1"/>
    <col min="510" max="510" width="14.85546875" customWidth="1"/>
    <col min="511" max="511" width="8.140625" customWidth="1"/>
    <col min="512" max="512" width="7.42578125" customWidth="1"/>
    <col min="513" max="516" width="8.140625" customWidth="1"/>
    <col min="517" max="517" width="8.7109375" customWidth="1"/>
    <col min="520" max="520" width="13.28515625" customWidth="1"/>
    <col min="765" max="765" width="8" customWidth="1"/>
    <col min="766" max="766" width="14.85546875" customWidth="1"/>
    <col min="767" max="767" width="8.140625" customWidth="1"/>
    <col min="768" max="768" width="7.42578125" customWidth="1"/>
    <col min="769" max="772" width="8.140625" customWidth="1"/>
    <col min="773" max="773" width="8.7109375" customWidth="1"/>
    <col min="776" max="776" width="13.28515625" customWidth="1"/>
    <col min="1021" max="1021" width="8" customWidth="1"/>
    <col min="1022" max="1022" width="14.85546875" customWidth="1"/>
    <col min="1023" max="1023" width="8.140625" customWidth="1"/>
    <col min="1024" max="1024" width="7.42578125" customWidth="1"/>
    <col min="1025" max="1028" width="8.140625" customWidth="1"/>
    <col min="1029" max="1029" width="8.7109375" customWidth="1"/>
    <col min="1032" max="1032" width="13.28515625" customWidth="1"/>
    <col min="1277" max="1277" width="8" customWidth="1"/>
    <col min="1278" max="1278" width="14.85546875" customWidth="1"/>
    <col min="1279" max="1279" width="8.140625" customWidth="1"/>
    <col min="1280" max="1280" width="7.42578125" customWidth="1"/>
    <col min="1281" max="1284" width="8.140625" customWidth="1"/>
    <col min="1285" max="1285" width="8.7109375" customWidth="1"/>
    <col min="1288" max="1288" width="13.28515625" customWidth="1"/>
    <col min="1533" max="1533" width="8" customWidth="1"/>
    <col min="1534" max="1534" width="14.85546875" customWidth="1"/>
    <col min="1535" max="1535" width="8.140625" customWidth="1"/>
    <col min="1536" max="1536" width="7.42578125" customWidth="1"/>
    <col min="1537" max="1540" width="8.140625" customWidth="1"/>
    <col min="1541" max="1541" width="8.7109375" customWidth="1"/>
    <col min="1544" max="1544" width="13.28515625" customWidth="1"/>
    <col min="1789" max="1789" width="8" customWidth="1"/>
    <col min="1790" max="1790" width="14.85546875" customWidth="1"/>
    <col min="1791" max="1791" width="8.140625" customWidth="1"/>
    <col min="1792" max="1792" width="7.42578125" customWidth="1"/>
    <col min="1793" max="1796" width="8.140625" customWidth="1"/>
    <col min="1797" max="1797" width="8.7109375" customWidth="1"/>
    <col min="1800" max="1800" width="13.28515625" customWidth="1"/>
    <col min="2045" max="2045" width="8" customWidth="1"/>
    <col min="2046" max="2046" width="14.85546875" customWidth="1"/>
    <col min="2047" max="2047" width="8.140625" customWidth="1"/>
    <col min="2048" max="2048" width="7.42578125" customWidth="1"/>
    <col min="2049" max="2052" width="8.140625" customWidth="1"/>
    <col min="2053" max="2053" width="8.7109375" customWidth="1"/>
    <col min="2056" max="2056" width="13.28515625" customWidth="1"/>
    <col min="2301" max="2301" width="8" customWidth="1"/>
    <col min="2302" max="2302" width="14.85546875" customWidth="1"/>
    <col min="2303" max="2303" width="8.140625" customWidth="1"/>
    <col min="2304" max="2304" width="7.42578125" customWidth="1"/>
    <col min="2305" max="2308" width="8.140625" customWidth="1"/>
    <col min="2309" max="2309" width="8.7109375" customWidth="1"/>
    <col min="2312" max="2312" width="13.28515625" customWidth="1"/>
    <col min="2557" max="2557" width="8" customWidth="1"/>
    <col min="2558" max="2558" width="14.85546875" customWidth="1"/>
    <col min="2559" max="2559" width="8.140625" customWidth="1"/>
    <col min="2560" max="2560" width="7.42578125" customWidth="1"/>
    <col min="2561" max="2564" width="8.140625" customWidth="1"/>
    <col min="2565" max="2565" width="8.7109375" customWidth="1"/>
    <col min="2568" max="2568" width="13.28515625" customWidth="1"/>
    <col min="2813" max="2813" width="8" customWidth="1"/>
    <col min="2814" max="2814" width="14.85546875" customWidth="1"/>
    <col min="2815" max="2815" width="8.140625" customWidth="1"/>
    <col min="2816" max="2816" width="7.42578125" customWidth="1"/>
    <col min="2817" max="2820" width="8.140625" customWidth="1"/>
    <col min="2821" max="2821" width="8.7109375" customWidth="1"/>
    <col min="2824" max="2824" width="13.28515625" customWidth="1"/>
    <col min="3069" max="3069" width="8" customWidth="1"/>
    <col min="3070" max="3070" width="14.85546875" customWidth="1"/>
    <col min="3071" max="3071" width="8.140625" customWidth="1"/>
    <col min="3072" max="3072" width="7.42578125" customWidth="1"/>
    <col min="3073" max="3076" width="8.140625" customWidth="1"/>
    <col min="3077" max="3077" width="8.7109375" customWidth="1"/>
    <col min="3080" max="3080" width="13.28515625" customWidth="1"/>
    <col min="3325" max="3325" width="8" customWidth="1"/>
    <col min="3326" max="3326" width="14.85546875" customWidth="1"/>
    <col min="3327" max="3327" width="8.140625" customWidth="1"/>
    <col min="3328" max="3328" width="7.42578125" customWidth="1"/>
    <col min="3329" max="3332" width="8.140625" customWidth="1"/>
    <col min="3333" max="3333" width="8.7109375" customWidth="1"/>
    <col min="3336" max="3336" width="13.28515625" customWidth="1"/>
    <col min="3581" max="3581" width="8" customWidth="1"/>
    <col min="3582" max="3582" width="14.85546875" customWidth="1"/>
    <col min="3583" max="3583" width="8.140625" customWidth="1"/>
    <col min="3584" max="3584" width="7.42578125" customWidth="1"/>
    <col min="3585" max="3588" width="8.140625" customWidth="1"/>
    <col min="3589" max="3589" width="8.7109375" customWidth="1"/>
    <col min="3592" max="3592" width="13.28515625" customWidth="1"/>
    <col min="3837" max="3837" width="8" customWidth="1"/>
    <col min="3838" max="3838" width="14.85546875" customWidth="1"/>
    <col min="3839" max="3839" width="8.140625" customWidth="1"/>
    <col min="3840" max="3840" width="7.42578125" customWidth="1"/>
    <col min="3841" max="3844" width="8.140625" customWidth="1"/>
    <col min="3845" max="3845" width="8.7109375" customWidth="1"/>
    <col min="3848" max="3848" width="13.28515625" customWidth="1"/>
    <col min="4093" max="4093" width="8" customWidth="1"/>
    <col min="4094" max="4094" width="14.85546875" customWidth="1"/>
    <col min="4095" max="4095" width="8.140625" customWidth="1"/>
    <col min="4096" max="4096" width="7.42578125" customWidth="1"/>
    <col min="4097" max="4100" width="8.140625" customWidth="1"/>
    <col min="4101" max="4101" width="8.7109375" customWidth="1"/>
    <col min="4104" max="4104" width="13.28515625" customWidth="1"/>
    <col min="4349" max="4349" width="8" customWidth="1"/>
    <col min="4350" max="4350" width="14.85546875" customWidth="1"/>
    <col min="4351" max="4351" width="8.140625" customWidth="1"/>
    <col min="4352" max="4352" width="7.42578125" customWidth="1"/>
    <col min="4353" max="4356" width="8.140625" customWidth="1"/>
    <col min="4357" max="4357" width="8.7109375" customWidth="1"/>
    <col min="4360" max="4360" width="13.28515625" customWidth="1"/>
    <col min="4605" max="4605" width="8" customWidth="1"/>
    <col min="4606" max="4606" width="14.85546875" customWidth="1"/>
    <col min="4607" max="4607" width="8.140625" customWidth="1"/>
    <col min="4608" max="4608" width="7.42578125" customWidth="1"/>
    <col min="4609" max="4612" width="8.140625" customWidth="1"/>
    <col min="4613" max="4613" width="8.7109375" customWidth="1"/>
    <col min="4616" max="4616" width="13.28515625" customWidth="1"/>
    <col min="4861" max="4861" width="8" customWidth="1"/>
    <col min="4862" max="4862" width="14.85546875" customWidth="1"/>
    <col min="4863" max="4863" width="8.140625" customWidth="1"/>
    <col min="4864" max="4864" width="7.42578125" customWidth="1"/>
    <col min="4865" max="4868" width="8.140625" customWidth="1"/>
    <col min="4869" max="4869" width="8.7109375" customWidth="1"/>
    <col min="4872" max="4872" width="13.28515625" customWidth="1"/>
    <col min="5117" max="5117" width="8" customWidth="1"/>
    <col min="5118" max="5118" width="14.85546875" customWidth="1"/>
    <col min="5119" max="5119" width="8.140625" customWidth="1"/>
    <col min="5120" max="5120" width="7.42578125" customWidth="1"/>
    <col min="5121" max="5124" width="8.140625" customWidth="1"/>
    <col min="5125" max="5125" width="8.7109375" customWidth="1"/>
    <col min="5128" max="5128" width="13.28515625" customWidth="1"/>
    <col min="5373" max="5373" width="8" customWidth="1"/>
    <col min="5374" max="5374" width="14.85546875" customWidth="1"/>
    <col min="5375" max="5375" width="8.140625" customWidth="1"/>
    <col min="5376" max="5376" width="7.42578125" customWidth="1"/>
    <col min="5377" max="5380" width="8.140625" customWidth="1"/>
    <col min="5381" max="5381" width="8.7109375" customWidth="1"/>
    <col min="5384" max="5384" width="13.28515625" customWidth="1"/>
    <col min="5629" max="5629" width="8" customWidth="1"/>
    <col min="5630" max="5630" width="14.85546875" customWidth="1"/>
    <col min="5631" max="5631" width="8.140625" customWidth="1"/>
    <col min="5632" max="5632" width="7.42578125" customWidth="1"/>
    <col min="5633" max="5636" width="8.140625" customWidth="1"/>
    <col min="5637" max="5637" width="8.7109375" customWidth="1"/>
    <col min="5640" max="5640" width="13.28515625" customWidth="1"/>
    <col min="5885" max="5885" width="8" customWidth="1"/>
    <col min="5886" max="5886" width="14.85546875" customWidth="1"/>
    <col min="5887" max="5887" width="8.140625" customWidth="1"/>
    <col min="5888" max="5888" width="7.42578125" customWidth="1"/>
    <col min="5889" max="5892" width="8.140625" customWidth="1"/>
    <col min="5893" max="5893" width="8.7109375" customWidth="1"/>
    <col min="5896" max="5896" width="13.28515625" customWidth="1"/>
    <col min="6141" max="6141" width="8" customWidth="1"/>
    <col min="6142" max="6142" width="14.85546875" customWidth="1"/>
    <col min="6143" max="6143" width="8.140625" customWidth="1"/>
    <col min="6144" max="6144" width="7.42578125" customWidth="1"/>
    <col min="6145" max="6148" width="8.140625" customWidth="1"/>
    <col min="6149" max="6149" width="8.7109375" customWidth="1"/>
    <col min="6152" max="6152" width="13.28515625" customWidth="1"/>
    <col min="6397" max="6397" width="8" customWidth="1"/>
    <col min="6398" max="6398" width="14.85546875" customWidth="1"/>
    <col min="6399" max="6399" width="8.140625" customWidth="1"/>
    <col min="6400" max="6400" width="7.42578125" customWidth="1"/>
    <col min="6401" max="6404" width="8.140625" customWidth="1"/>
    <col min="6405" max="6405" width="8.7109375" customWidth="1"/>
    <col min="6408" max="6408" width="13.28515625" customWidth="1"/>
    <col min="6653" max="6653" width="8" customWidth="1"/>
    <col min="6654" max="6654" width="14.85546875" customWidth="1"/>
    <col min="6655" max="6655" width="8.140625" customWidth="1"/>
    <col min="6656" max="6656" width="7.42578125" customWidth="1"/>
    <col min="6657" max="6660" width="8.140625" customWidth="1"/>
    <col min="6661" max="6661" width="8.7109375" customWidth="1"/>
    <col min="6664" max="6664" width="13.28515625" customWidth="1"/>
    <col min="6909" max="6909" width="8" customWidth="1"/>
    <col min="6910" max="6910" width="14.85546875" customWidth="1"/>
    <col min="6911" max="6911" width="8.140625" customWidth="1"/>
    <col min="6912" max="6912" width="7.42578125" customWidth="1"/>
    <col min="6913" max="6916" width="8.140625" customWidth="1"/>
    <col min="6917" max="6917" width="8.7109375" customWidth="1"/>
    <col min="6920" max="6920" width="13.28515625" customWidth="1"/>
    <col min="7165" max="7165" width="8" customWidth="1"/>
    <col min="7166" max="7166" width="14.85546875" customWidth="1"/>
    <col min="7167" max="7167" width="8.140625" customWidth="1"/>
    <col min="7168" max="7168" width="7.42578125" customWidth="1"/>
    <col min="7169" max="7172" width="8.140625" customWidth="1"/>
    <col min="7173" max="7173" width="8.7109375" customWidth="1"/>
    <col min="7176" max="7176" width="13.28515625" customWidth="1"/>
    <col min="7421" max="7421" width="8" customWidth="1"/>
    <col min="7422" max="7422" width="14.85546875" customWidth="1"/>
    <col min="7423" max="7423" width="8.140625" customWidth="1"/>
    <col min="7424" max="7424" width="7.42578125" customWidth="1"/>
    <col min="7425" max="7428" width="8.140625" customWidth="1"/>
    <col min="7429" max="7429" width="8.7109375" customWidth="1"/>
    <col min="7432" max="7432" width="13.28515625" customWidth="1"/>
    <col min="7677" max="7677" width="8" customWidth="1"/>
    <col min="7678" max="7678" width="14.85546875" customWidth="1"/>
    <col min="7679" max="7679" width="8.140625" customWidth="1"/>
    <col min="7680" max="7680" width="7.42578125" customWidth="1"/>
    <col min="7681" max="7684" width="8.140625" customWidth="1"/>
    <col min="7685" max="7685" width="8.7109375" customWidth="1"/>
    <col min="7688" max="7688" width="13.28515625" customWidth="1"/>
    <col min="7933" max="7933" width="8" customWidth="1"/>
    <col min="7934" max="7934" width="14.85546875" customWidth="1"/>
    <col min="7935" max="7935" width="8.140625" customWidth="1"/>
    <col min="7936" max="7936" width="7.42578125" customWidth="1"/>
    <col min="7937" max="7940" width="8.140625" customWidth="1"/>
    <col min="7941" max="7941" width="8.7109375" customWidth="1"/>
    <col min="7944" max="7944" width="13.28515625" customWidth="1"/>
    <col min="8189" max="8189" width="8" customWidth="1"/>
    <col min="8190" max="8190" width="14.85546875" customWidth="1"/>
    <col min="8191" max="8191" width="8.140625" customWidth="1"/>
    <col min="8192" max="8192" width="7.42578125" customWidth="1"/>
    <col min="8193" max="8196" width="8.140625" customWidth="1"/>
    <col min="8197" max="8197" width="8.7109375" customWidth="1"/>
    <col min="8200" max="8200" width="13.28515625" customWidth="1"/>
    <col min="8445" max="8445" width="8" customWidth="1"/>
    <col min="8446" max="8446" width="14.85546875" customWidth="1"/>
    <col min="8447" max="8447" width="8.140625" customWidth="1"/>
    <col min="8448" max="8448" width="7.42578125" customWidth="1"/>
    <col min="8449" max="8452" width="8.140625" customWidth="1"/>
    <col min="8453" max="8453" width="8.7109375" customWidth="1"/>
    <col min="8456" max="8456" width="13.28515625" customWidth="1"/>
    <col min="8701" max="8701" width="8" customWidth="1"/>
    <col min="8702" max="8702" width="14.85546875" customWidth="1"/>
    <col min="8703" max="8703" width="8.140625" customWidth="1"/>
    <col min="8704" max="8704" width="7.42578125" customWidth="1"/>
    <col min="8705" max="8708" width="8.140625" customWidth="1"/>
    <col min="8709" max="8709" width="8.7109375" customWidth="1"/>
    <col min="8712" max="8712" width="13.28515625" customWidth="1"/>
    <col min="8957" max="8957" width="8" customWidth="1"/>
    <col min="8958" max="8958" width="14.85546875" customWidth="1"/>
    <col min="8959" max="8959" width="8.140625" customWidth="1"/>
    <col min="8960" max="8960" width="7.42578125" customWidth="1"/>
    <col min="8961" max="8964" width="8.140625" customWidth="1"/>
    <col min="8965" max="8965" width="8.7109375" customWidth="1"/>
    <col min="8968" max="8968" width="13.28515625" customWidth="1"/>
    <col min="9213" max="9213" width="8" customWidth="1"/>
    <col min="9214" max="9214" width="14.85546875" customWidth="1"/>
    <col min="9215" max="9215" width="8.140625" customWidth="1"/>
    <col min="9216" max="9216" width="7.42578125" customWidth="1"/>
    <col min="9217" max="9220" width="8.140625" customWidth="1"/>
    <col min="9221" max="9221" width="8.7109375" customWidth="1"/>
    <col min="9224" max="9224" width="13.28515625" customWidth="1"/>
    <col min="9469" max="9469" width="8" customWidth="1"/>
    <col min="9470" max="9470" width="14.85546875" customWidth="1"/>
    <col min="9471" max="9471" width="8.140625" customWidth="1"/>
    <col min="9472" max="9472" width="7.42578125" customWidth="1"/>
    <col min="9473" max="9476" width="8.140625" customWidth="1"/>
    <col min="9477" max="9477" width="8.7109375" customWidth="1"/>
    <col min="9480" max="9480" width="13.28515625" customWidth="1"/>
    <col min="9725" max="9725" width="8" customWidth="1"/>
    <col min="9726" max="9726" width="14.85546875" customWidth="1"/>
    <col min="9727" max="9727" width="8.140625" customWidth="1"/>
    <col min="9728" max="9728" width="7.42578125" customWidth="1"/>
    <col min="9729" max="9732" width="8.140625" customWidth="1"/>
    <col min="9733" max="9733" width="8.7109375" customWidth="1"/>
    <col min="9736" max="9736" width="13.28515625" customWidth="1"/>
    <col min="9981" max="9981" width="8" customWidth="1"/>
    <col min="9982" max="9982" width="14.85546875" customWidth="1"/>
    <col min="9983" max="9983" width="8.140625" customWidth="1"/>
    <col min="9984" max="9984" width="7.42578125" customWidth="1"/>
    <col min="9985" max="9988" width="8.140625" customWidth="1"/>
    <col min="9989" max="9989" width="8.7109375" customWidth="1"/>
    <col min="9992" max="9992" width="13.28515625" customWidth="1"/>
    <col min="10237" max="10237" width="8" customWidth="1"/>
    <col min="10238" max="10238" width="14.85546875" customWidth="1"/>
    <col min="10239" max="10239" width="8.140625" customWidth="1"/>
    <col min="10240" max="10240" width="7.42578125" customWidth="1"/>
    <col min="10241" max="10244" width="8.140625" customWidth="1"/>
    <col min="10245" max="10245" width="8.7109375" customWidth="1"/>
    <col min="10248" max="10248" width="13.28515625" customWidth="1"/>
    <col min="10493" max="10493" width="8" customWidth="1"/>
    <col min="10494" max="10494" width="14.85546875" customWidth="1"/>
    <col min="10495" max="10495" width="8.140625" customWidth="1"/>
    <col min="10496" max="10496" width="7.42578125" customWidth="1"/>
    <col min="10497" max="10500" width="8.140625" customWidth="1"/>
    <col min="10501" max="10501" width="8.7109375" customWidth="1"/>
    <col min="10504" max="10504" width="13.28515625" customWidth="1"/>
    <col min="10749" max="10749" width="8" customWidth="1"/>
    <col min="10750" max="10750" width="14.85546875" customWidth="1"/>
    <col min="10751" max="10751" width="8.140625" customWidth="1"/>
    <col min="10752" max="10752" width="7.42578125" customWidth="1"/>
    <col min="10753" max="10756" width="8.140625" customWidth="1"/>
    <col min="10757" max="10757" width="8.7109375" customWidth="1"/>
    <col min="10760" max="10760" width="13.28515625" customWidth="1"/>
    <col min="11005" max="11005" width="8" customWidth="1"/>
    <col min="11006" max="11006" width="14.85546875" customWidth="1"/>
    <col min="11007" max="11007" width="8.140625" customWidth="1"/>
    <col min="11008" max="11008" width="7.42578125" customWidth="1"/>
    <col min="11009" max="11012" width="8.140625" customWidth="1"/>
    <col min="11013" max="11013" width="8.7109375" customWidth="1"/>
    <col min="11016" max="11016" width="13.28515625" customWidth="1"/>
    <col min="11261" max="11261" width="8" customWidth="1"/>
    <col min="11262" max="11262" width="14.85546875" customWidth="1"/>
    <col min="11263" max="11263" width="8.140625" customWidth="1"/>
    <col min="11264" max="11264" width="7.42578125" customWidth="1"/>
    <col min="11265" max="11268" width="8.140625" customWidth="1"/>
    <col min="11269" max="11269" width="8.7109375" customWidth="1"/>
    <col min="11272" max="11272" width="13.28515625" customWidth="1"/>
    <col min="11517" max="11517" width="8" customWidth="1"/>
    <col min="11518" max="11518" width="14.85546875" customWidth="1"/>
    <col min="11519" max="11519" width="8.140625" customWidth="1"/>
    <col min="11520" max="11520" width="7.42578125" customWidth="1"/>
    <col min="11521" max="11524" width="8.140625" customWidth="1"/>
    <col min="11525" max="11525" width="8.7109375" customWidth="1"/>
    <col min="11528" max="11528" width="13.28515625" customWidth="1"/>
    <col min="11773" max="11773" width="8" customWidth="1"/>
    <col min="11774" max="11774" width="14.85546875" customWidth="1"/>
    <col min="11775" max="11775" width="8.140625" customWidth="1"/>
    <col min="11776" max="11776" width="7.42578125" customWidth="1"/>
    <col min="11777" max="11780" width="8.140625" customWidth="1"/>
    <col min="11781" max="11781" width="8.7109375" customWidth="1"/>
    <col min="11784" max="11784" width="13.28515625" customWidth="1"/>
    <col min="12029" max="12029" width="8" customWidth="1"/>
    <col min="12030" max="12030" width="14.85546875" customWidth="1"/>
    <col min="12031" max="12031" width="8.140625" customWidth="1"/>
    <col min="12032" max="12032" width="7.42578125" customWidth="1"/>
    <col min="12033" max="12036" width="8.140625" customWidth="1"/>
    <col min="12037" max="12037" width="8.7109375" customWidth="1"/>
    <col min="12040" max="12040" width="13.28515625" customWidth="1"/>
    <col min="12285" max="12285" width="8" customWidth="1"/>
    <col min="12286" max="12286" width="14.85546875" customWidth="1"/>
    <col min="12287" max="12287" width="8.140625" customWidth="1"/>
    <col min="12288" max="12288" width="7.42578125" customWidth="1"/>
    <col min="12289" max="12292" width="8.140625" customWidth="1"/>
    <col min="12293" max="12293" width="8.7109375" customWidth="1"/>
    <col min="12296" max="12296" width="13.28515625" customWidth="1"/>
    <col min="12541" max="12541" width="8" customWidth="1"/>
    <col min="12542" max="12542" width="14.85546875" customWidth="1"/>
    <col min="12543" max="12543" width="8.140625" customWidth="1"/>
    <col min="12544" max="12544" width="7.42578125" customWidth="1"/>
    <col min="12545" max="12548" width="8.140625" customWidth="1"/>
    <col min="12549" max="12549" width="8.7109375" customWidth="1"/>
    <col min="12552" max="12552" width="13.28515625" customWidth="1"/>
    <col min="12797" max="12797" width="8" customWidth="1"/>
    <col min="12798" max="12798" width="14.85546875" customWidth="1"/>
    <col min="12799" max="12799" width="8.140625" customWidth="1"/>
    <col min="12800" max="12800" width="7.42578125" customWidth="1"/>
    <col min="12801" max="12804" width="8.140625" customWidth="1"/>
    <col min="12805" max="12805" width="8.7109375" customWidth="1"/>
    <col min="12808" max="12808" width="13.28515625" customWidth="1"/>
    <col min="13053" max="13053" width="8" customWidth="1"/>
    <col min="13054" max="13054" width="14.85546875" customWidth="1"/>
    <col min="13055" max="13055" width="8.140625" customWidth="1"/>
    <col min="13056" max="13056" width="7.42578125" customWidth="1"/>
    <col min="13057" max="13060" width="8.140625" customWidth="1"/>
    <col min="13061" max="13061" width="8.7109375" customWidth="1"/>
    <col min="13064" max="13064" width="13.28515625" customWidth="1"/>
    <col min="13309" max="13309" width="8" customWidth="1"/>
    <col min="13310" max="13310" width="14.85546875" customWidth="1"/>
    <col min="13311" max="13311" width="8.140625" customWidth="1"/>
    <col min="13312" max="13312" width="7.42578125" customWidth="1"/>
    <col min="13313" max="13316" width="8.140625" customWidth="1"/>
    <col min="13317" max="13317" width="8.7109375" customWidth="1"/>
    <col min="13320" max="13320" width="13.28515625" customWidth="1"/>
    <col min="13565" max="13565" width="8" customWidth="1"/>
    <col min="13566" max="13566" width="14.85546875" customWidth="1"/>
    <col min="13567" max="13567" width="8.140625" customWidth="1"/>
    <col min="13568" max="13568" width="7.42578125" customWidth="1"/>
    <col min="13569" max="13572" width="8.140625" customWidth="1"/>
    <col min="13573" max="13573" width="8.7109375" customWidth="1"/>
    <col min="13576" max="13576" width="13.28515625" customWidth="1"/>
    <col min="13821" max="13821" width="8" customWidth="1"/>
    <col min="13822" max="13822" width="14.85546875" customWidth="1"/>
    <col min="13823" max="13823" width="8.140625" customWidth="1"/>
    <col min="13824" max="13824" width="7.42578125" customWidth="1"/>
    <col min="13825" max="13828" width="8.140625" customWidth="1"/>
    <col min="13829" max="13829" width="8.7109375" customWidth="1"/>
    <col min="13832" max="13832" width="13.28515625" customWidth="1"/>
    <col min="14077" max="14077" width="8" customWidth="1"/>
    <col min="14078" max="14078" width="14.85546875" customWidth="1"/>
    <col min="14079" max="14079" width="8.140625" customWidth="1"/>
    <col min="14080" max="14080" width="7.42578125" customWidth="1"/>
    <col min="14081" max="14084" width="8.140625" customWidth="1"/>
    <col min="14085" max="14085" width="8.7109375" customWidth="1"/>
    <col min="14088" max="14088" width="13.28515625" customWidth="1"/>
    <col min="14333" max="14333" width="8" customWidth="1"/>
    <col min="14334" max="14334" width="14.85546875" customWidth="1"/>
    <col min="14335" max="14335" width="8.140625" customWidth="1"/>
    <col min="14336" max="14336" width="7.42578125" customWidth="1"/>
    <col min="14337" max="14340" width="8.140625" customWidth="1"/>
    <col min="14341" max="14341" width="8.7109375" customWidth="1"/>
    <col min="14344" max="14344" width="13.28515625" customWidth="1"/>
    <col min="14589" max="14589" width="8" customWidth="1"/>
    <col min="14590" max="14590" width="14.85546875" customWidth="1"/>
    <col min="14591" max="14591" width="8.140625" customWidth="1"/>
    <col min="14592" max="14592" width="7.42578125" customWidth="1"/>
    <col min="14593" max="14596" width="8.140625" customWidth="1"/>
    <col min="14597" max="14597" width="8.7109375" customWidth="1"/>
    <col min="14600" max="14600" width="13.28515625" customWidth="1"/>
    <col min="14845" max="14845" width="8" customWidth="1"/>
    <col min="14846" max="14846" width="14.85546875" customWidth="1"/>
    <col min="14847" max="14847" width="8.140625" customWidth="1"/>
    <col min="14848" max="14848" width="7.42578125" customWidth="1"/>
    <col min="14849" max="14852" width="8.140625" customWidth="1"/>
    <col min="14853" max="14853" width="8.7109375" customWidth="1"/>
    <col min="14856" max="14856" width="13.28515625" customWidth="1"/>
    <col min="15101" max="15101" width="8" customWidth="1"/>
    <col min="15102" max="15102" width="14.85546875" customWidth="1"/>
    <col min="15103" max="15103" width="8.140625" customWidth="1"/>
    <col min="15104" max="15104" width="7.42578125" customWidth="1"/>
    <col min="15105" max="15108" width="8.140625" customWidth="1"/>
    <col min="15109" max="15109" width="8.7109375" customWidth="1"/>
    <col min="15112" max="15112" width="13.28515625" customWidth="1"/>
    <col min="15357" max="15357" width="8" customWidth="1"/>
    <col min="15358" max="15358" width="14.85546875" customWidth="1"/>
    <col min="15359" max="15359" width="8.140625" customWidth="1"/>
    <col min="15360" max="15360" width="7.42578125" customWidth="1"/>
    <col min="15361" max="15364" width="8.140625" customWidth="1"/>
    <col min="15365" max="15365" width="8.7109375" customWidth="1"/>
    <col min="15368" max="15368" width="13.28515625" customWidth="1"/>
    <col min="15613" max="15613" width="8" customWidth="1"/>
    <col min="15614" max="15614" width="14.85546875" customWidth="1"/>
    <col min="15615" max="15615" width="8.140625" customWidth="1"/>
    <col min="15616" max="15616" width="7.42578125" customWidth="1"/>
    <col min="15617" max="15620" width="8.140625" customWidth="1"/>
    <col min="15621" max="15621" width="8.7109375" customWidth="1"/>
    <col min="15624" max="15624" width="13.28515625" customWidth="1"/>
    <col min="15869" max="15869" width="8" customWidth="1"/>
    <col min="15870" max="15870" width="14.85546875" customWidth="1"/>
    <col min="15871" max="15871" width="8.140625" customWidth="1"/>
    <col min="15872" max="15872" width="7.42578125" customWidth="1"/>
    <col min="15873" max="15876" width="8.140625" customWidth="1"/>
    <col min="15877" max="15877" width="8.7109375" customWidth="1"/>
    <col min="15880" max="15880" width="13.28515625" customWidth="1"/>
    <col min="16125" max="16125" width="8" customWidth="1"/>
    <col min="16126" max="16126" width="14.85546875" customWidth="1"/>
    <col min="16127" max="16127" width="8.140625" customWidth="1"/>
    <col min="16128" max="16128" width="7.42578125" customWidth="1"/>
    <col min="16129" max="16132" width="8.140625" customWidth="1"/>
    <col min="16133" max="16133" width="8.7109375" customWidth="1"/>
    <col min="16136" max="16136" width="13.28515625" customWidth="1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s="275" customFormat="1" ht="14.25" customHeight="1" x14ac:dyDescent="0.25">
      <c r="A5" s="351" t="s">
        <v>278</v>
      </c>
      <c r="B5" s="276"/>
      <c r="C5" s="276"/>
      <c r="D5" s="276"/>
      <c r="E5" s="276"/>
      <c r="F5" s="276"/>
      <c r="G5" s="276"/>
      <c r="H5" s="276"/>
      <c r="I5" s="278"/>
      <c r="J5" s="279"/>
      <c r="K5" s="279"/>
      <c r="L5" s="280"/>
    </row>
    <row r="6" spans="1:12" s="275" customFormat="1" ht="14.25" customHeight="1" x14ac:dyDescent="0.25">
      <c r="A6" s="273"/>
      <c r="B6" s="276"/>
      <c r="C6" s="276"/>
      <c r="D6" s="276"/>
      <c r="E6" s="276"/>
      <c r="F6" s="276"/>
      <c r="G6" s="276"/>
      <c r="H6" s="276"/>
      <c r="I6" s="278"/>
      <c r="J6" s="279"/>
      <c r="K6" s="279"/>
      <c r="L6" s="280"/>
    </row>
    <row r="7" spans="1:12" ht="21.95" customHeight="1" x14ac:dyDescent="0.25">
      <c r="A7" s="451" t="s">
        <v>76</v>
      </c>
      <c r="B7" s="451"/>
      <c r="C7" s="451"/>
      <c r="D7" s="451"/>
      <c r="E7" s="451"/>
      <c r="F7" s="451"/>
      <c r="G7" s="451"/>
      <c r="H7" s="451"/>
      <c r="I7" s="193"/>
    </row>
    <row r="8" spans="1:12" ht="6.75" customHeight="1" x14ac:dyDescent="0.25">
      <c r="A8" s="210"/>
      <c r="B8" s="210"/>
      <c r="C8" s="210"/>
      <c r="D8" s="210"/>
      <c r="E8" s="210"/>
      <c r="F8" s="210"/>
      <c r="G8" s="210"/>
      <c r="H8" s="210"/>
    </row>
    <row r="9" spans="1:12" ht="21.95" customHeight="1" x14ac:dyDescent="0.25">
      <c r="A9" s="214" t="s">
        <v>48</v>
      </c>
      <c r="B9" s="214" t="s">
        <v>196</v>
      </c>
      <c r="C9" s="210"/>
      <c r="D9" s="210"/>
      <c r="E9" s="210"/>
      <c r="F9" s="210"/>
      <c r="G9" s="210"/>
      <c r="H9" s="210"/>
    </row>
    <row r="10" spans="1:12" ht="15.95" customHeight="1" x14ac:dyDescent="0.25">
      <c r="A10" s="260" t="s">
        <v>78</v>
      </c>
      <c r="B10" s="286">
        <v>45</v>
      </c>
      <c r="C10" s="210"/>
      <c r="D10" s="210"/>
      <c r="E10" s="210"/>
      <c r="F10" s="210"/>
      <c r="G10" s="210"/>
      <c r="H10" s="210"/>
    </row>
    <row r="11" spans="1:12" ht="15.95" customHeight="1" x14ac:dyDescent="0.25">
      <c r="A11" s="260" t="s">
        <v>82</v>
      </c>
      <c r="B11" s="286">
        <v>44.352882838209439</v>
      </c>
      <c r="C11" s="210"/>
      <c r="D11" s="210"/>
      <c r="E11" s="210"/>
      <c r="F11" s="210"/>
      <c r="G11" s="210"/>
      <c r="H11" s="210"/>
    </row>
    <row r="12" spans="1:12" ht="15.95" customHeight="1" x14ac:dyDescent="0.25">
      <c r="A12" s="260" t="s">
        <v>146</v>
      </c>
      <c r="B12" s="286">
        <v>51.1</v>
      </c>
      <c r="C12" s="210"/>
      <c r="D12" s="210"/>
      <c r="E12" s="210"/>
      <c r="F12" s="210"/>
      <c r="G12" s="210"/>
      <c r="H12" s="210"/>
    </row>
    <row r="13" spans="1:12" ht="15.95" customHeight="1" x14ac:dyDescent="0.25">
      <c r="A13" s="260" t="s">
        <v>163</v>
      </c>
      <c r="B13" s="286">
        <v>46.144892097175351</v>
      </c>
      <c r="C13" s="210"/>
      <c r="D13" s="210"/>
      <c r="E13" s="210"/>
      <c r="F13" s="210"/>
      <c r="G13" s="210"/>
      <c r="H13" s="210"/>
    </row>
    <row r="14" spans="1:12" ht="15.95" customHeight="1" x14ac:dyDescent="0.25">
      <c r="A14" s="260" t="s">
        <v>184</v>
      </c>
      <c r="B14" s="286">
        <v>46.4</v>
      </c>
      <c r="C14" s="210"/>
      <c r="D14" s="210"/>
      <c r="E14" s="210"/>
      <c r="F14" s="210"/>
      <c r="G14" s="210"/>
      <c r="H14" s="210"/>
    </row>
    <row r="15" spans="1:12" ht="15.95" customHeight="1" x14ac:dyDescent="0.25">
      <c r="A15" s="287" t="s">
        <v>218</v>
      </c>
      <c r="B15" s="293">
        <f>Eficiencia_terminal!B10</f>
        <v>48.03808424697057</v>
      </c>
      <c r="C15" s="210"/>
      <c r="D15" s="210"/>
      <c r="E15" s="210"/>
      <c r="F15" s="210"/>
      <c r="G15" s="210"/>
      <c r="H15" s="210"/>
    </row>
    <row r="16" spans="1:12" ht="17.25" customHeight="1" x14ac:dyDescent="0.25">
      <c r="A16" s="262" t="s">
        <v>212</v>
      </c>
      <c r="B16" s="259">
        <f>B15-B14</f>
        <v>1.6380842469705712</v>
      </c>
      <c r="C16" s="210"/>
      <c r="D16" s="210"/>
      <c r="E16" s="210"/>
      <c r="F16" s="210"/>
      <c r="G16" s="210"/>
      <c r="H16" s="210"/>
      <c r="L16" s="327">
        <f>B15-B10</f>
        <v>3.0380842469705698</v>
      </c>
    </row>
    <row r="17" spans="1:13" ht="8.25" customHeight="1" x14ac:dyDescent="0.25">
      <c r="A17" s="210"/>
      <c r="B17" s="210"/>
      <c r="C17" s="210"/>
      <c r="D17" s="210"/>
      <c r="E17" s="210"/>
      <c r="F17" s="210"/>
      <c r="G17" s="210"/>
      <c r="H17" s="210"/>
    </row>
    <row r="18" spans="1:13" ht="42" customHeight="1" x14ac:dyDescent="0.25">
      <c r="A18" s="214" t="s">
        <v>211</v>
      </c>
      <c r="B18" s="214" t="s">
        <v>78</v>
      </c>
      <c r="C18" s="214" t="s">
        <v>82</v>
      </c>
      <c r="D18" s="214" t="s">
        <v>146</v>
      </c>
      <c r="E18" s="214" t="s">
        <v>163</v>
      </c>
      <c r="F18" s="214" t="s">
        <v>184</v>
      </c>
      <c r="G18" s="214" t="s">
        <v>218</v>
      </c>
      <c r="H18" s="214" t="s">
        <v>213</v>
      </c>
      <c r="J18" s="195"/>
    </row>
    <row r="19" spans="1:13" ht="14.1" customHeight="1" x14ac:dyDescent="0.25">
      <c r="A19" s="222" t="s">
        <v>14</v>
      </c>
      <c r="B19" s="232">
        <v>52.260397830018078</v>
      </c>
      <c r="C19" s="232">
        <v>50.979192166462674</v>
      </c>
      <c r="D19" s="232">
        <v>54.924471299093661</v>
      </c>
      <c r="E19" s="232">
        <v>54.097421203438401</v>
      </c>
      <c r="F19" s="232">
        <v>59.298029556650242</v>
      </c>
      <c r="G19" s="232">
        <f>Eficiencia_terminal!D17</f>
        <v>60.078168620882188</v>
      </c>
      <c r="H19" s="234">
        <f t="shared" ref="H19:H50" si="0">G19-F19</f>
        <v>0.78013906423194612</v>
      </c>
      <c r="J19" s="369"/>
      <c r="K19" s="328">
        <f>AVERAGE(Tabla2[[#This Row],[2005-2008]:[2010-2013]])</f>
        <v>55.27294677942421</v>
      </c>
      <c r="L19" s="329">
        <f>RANK(K19,$K$19:$K$50)</f>
        <v>8</v>
      </c>
      <c r="M19" s="328">
        <f>AVERAGE(Tabla2[[#This Row],[2008-2011]:[2010-2013]])</f>
        <v>57.824539793656946</v>
      </c>
    </row>
    <row r="20" spans="1:13" ht="14.1" customHeight="1" x14ac:dyDescent="0.25">
      <c r="A20" s="222" t="s">
        <v>15</v>
      </c>
      <c r="B20" s="232">
        <v>41.51565074135091</v>
      </c>
      <c r="C20" s="232">
        <v>35.47701302152538</v>
      </c>
      <c r="D20" s="232">
        <v>43.670520231213871</v>
      </c>
      <c r="E20" s="232">
        <v>43.395098625224151</v>
      </c>
      <c r="F20" s="232">
        <v>45.908543922984357</v>
      </c>
      <c r="G20" s="232">
        <f>Eficiencia_terminal!D18</f>
        <v>47.01534963047186</v>
      </c>
      <c r="H20" s="234">
        <f t="shared" si="0"/>
        <v>1.1068057074875028</v>
      </c>
      <c r="J20" s="369"/>
      <c r="K20" s="328">
        <f>AVERAGE(Tabla2[[#This Row],[2005-2008]:[2010-2013]])</f>
        <v>42.830362695461758</v>
      </c>
      <c r="L20" s="329">
        <f t="shared" ref="L20:L50" si="1">RANK(K20,$K$19:$K$50)</f>
        <v>26</v>
      </c>
      <c r="M20" s="328">
        <f>AVERAGE(Tabla2[[#This Row],[2008-2011]:[2010-2013]])</f>
        <v>45.439664059560123</v>
      </c>
    </row>
    <row r="21" spans="1:13" ht="14.1" customHeight="1" x14ac:dyDescent="0.25">
      <c r="A21" s="222" t="s">
        <v>16</v>
      </c>
      <c r="B21" s="232">
        <v>48.704663212435236</v>
      </c>
      <c r="C21" s="232">
        <v>50.434782608695649</v>
      </c>
      <c r="D21" s="232">
        <v>53.52480417754569</v>
      </c>
      <c r="E21" s="232">
        <v>52.700729927007295</v>
      </c>
      <c r="F21" s="232">
        <v>51.660516605166052</v>
      </c>
      <c r="G21" s="232">
        <f>Eficiencia_terminal!D19</f>
        <v>50.552486187845304</v>
      </c>
      <c r="H21" s="234">
        <f t="shared" si="0"/>
        <v>-1.108030417320748</v>
      </c>
      <c r="J21" s="369"/>
      <c r="K21" s="328">
        <f>AVERAGE(Tabla2[[#This Row],[2005-2008]:[2010-2013]])</f>
        <v>51.26299711978254</v>
      </c>
      <c r="L21" s="329">
        <f t="shared" si="1"/>
        <v>12</v>
      </c>
      <c r="M21" s="328">
        <f>AVERAGE(Tabla2[[#This Row],[2008-2011]:[2010-2013]])</f>
        <v>51.637910906672879</v>
      </c>
    </row>
    <row r="22" spans="1:13" ht="14.1" customHeight="1" x14ac:dyDescent="0.25">
      <c r="A22" s="222" t="s">
        <v>17</v>
      </c>
      <c r="B22" s="232">
        <v>42.670537010159656</v>
      </c>
      <c r="C22" s="232">
        <v>38.87323943661972</v>
      </c>
      <c r="D22" s="232">
        <v>47.966101694915253</v>
      </c>
      <c r="E22" s="232">
        <v>38.06818181818182</v>
      </c>
      <c r="F22" s="232">
        <v>39.087018544935809</v>
      </c>
      <c r="G22" s="232">
        <f>Eficiencia_terminal!D20</f>
        <v>45.657894736842103</v>
      </c>
      <c r="H22" s="234">
        <f t="shared" si="0"/>
        <v>6.5708761919062937</v>
      </c>
      <c r="J22" s="369"/>
      <c r="K22" s="328">
        <f>AVERAGE(Tabla2[[#This Row],[2005-2008]:[2010-2013]])</f>
        <v>42.053828873609056</v>
      </c>
      <c r="L22" s="329">
        <f t="shared" si="1"/>
        <v>28</v>
      </c>
      <c r="M22" s="328">
        <f>AVERAGE(Tabla2[[#This Row],[2008-2011]:[2010-2013]])</f>
        <v>40.937698366653244</v>
      </c>
    </row>
    <row r="23" spans="1:13" ht="14.1" customHeight="1" x14ac:dyDescent="0.25">
      <c r="A23" s="222" t="s">
        <v>18</v>
      </c>
      <c r="B23" s="232">
        <v>54.499540863177231</v>
      </c>
      <c r="C23" s="232">
        <v>54.313543599257883</v>
      </c>
      <c r="D23" s="232">
        <v>57.393850658857978</v>
      </c>
      <c r="E23" s="232">
        <v>59.564164648910413</v>
      </c>
      <c r="F23" s="232">
        <v>54.60251046025104</v>
      </c>
      <c r="G23" s="232">
        <f>Eficiencia_terminal!D21</f>
        <v>56.82951146560319</v>
      </c>
      <c r="H23" s="234">
        <f t="shared" si="0"/>
        <v>2.2270010053521503</v>
      </c>
      <c r="J23" s="369"/>
      <c r="K23" s="328">
        <f>AVERAGE(Tabla2[[#This Row],[2005-2008]:[2010-2013]])</f>
        <v>56.200520282676301</v>
      </c>
      <c r="L23" s="329">
        <f t="shared" si="1"/>
        <v>7</v>
      </c>
      <c r="M23" s="328">
        <f>AVERAGE(Tabla2[[#This Row],[2008-2011]:[2010-2013]])</f>
        <v>56.998728858254879</v>
      </c>
    </row>
    <row r="24" spans="1:13" ht="14.1" customHeight="1" x14ac:dyDescent="0.25">
      <c r="A24" s="222" t="s">
        <v>19</v>
      </c>
      <c r="B24" s="232">
        <v>36.915887850467286</v>
      </c>
      <c r="C24" s="232">
        <v>36.443501969100275</v>
      </c>
      <c r="D24" s="232">
        <v>49.780012570710248</v>
      </c>
      <c r="E24" s="232">
        <v>46.616972477064223</v>
      </c>
      <c r="F24" s="232">
        <v>47.257250945775539</v>
      </c>
      <c r="G24" s="232">
        <f>Eficiencia_terminal!D22</f>
        <v>45.201744820065429</v>
      </c>
      <c r="H24" s="234">
        <f t="shared" si="0"/>
        <v>-2.0555061257101102</v>
      </c>
      <c r="J24" s="369"/>
      <c r="K24" s="328">
        <f>AVERAGE(Tabla2[[#This Row],[2005-2008]:[2010-2013]])</f>
        <v>43.702561772197164</v>
      </c>
      <c r="L24" s="329">
        <f t="shared" si="1"/>
        <v>24</v>
      </c>
      <c r="M24" s="328">
        <f>AVERAGE(Tabla2[[#This Row],[2008-2011]:[2010-2013]])</f>
        <v>46.358656080968395</v>
      </c>
    </row>
    <row r="25" spans="1:13" ht="14.1" customHeight="1" x14ac:dyDescent="0.25">
      <c r="A25" s="222" t="s">
        <v>20</v>
      </c>
      <c r="B25" s="232">
        <v>54.451483827942646</v>
      </c>
      <c r="C25" s="232">
        <v>52.39651416122004</v>
      </c>
      <c r="D25" s="232">
        <v>59.473114399133884</v>
      </c>
      <c r="E25" s="232">
        <v>53.188734218193588</v>
      </c>
      <c r="F25" s="232">
        <v>51.122514432328416</v>
      </c>
      <c r="G25" s="232">
        <f>Eficiencia_terminal!D23</f>
        <v>54.252379490328529</v>
      </c>
      <c r="H25" s="234">
        <f t="shared" si="0"/>
        <v>3.1298650580001137</v>
      </c>
      <c r="J25" s="369"/>
      <c r="K25" s="328">
        <f>AVERAGE(Tabla2[[#This Row],[2005-2008]:[2010-2013]])</f>
        <v>54.147456754857842</v>
      </c>
      <c r="L25" s="329">
        <f t="shared" si="1"/>
        <v>11</v>
      </c>
      <c r="M25" s="328">
        <f>AVERAGE(Tabla2[[#This Row],[2008-2011]:[2010-2013]])</f>
        <v>52.854542713616844</v>
      </c>
    </row>
    <row r="26" spans="1:13" ht="14.1" customHeight="1" x14ac:dyDescent="0.25">
      <c r="A26" s="222" t="s">
        <v>21</v>
      </c>
      <c r="B26" s="232">
        <v>52.107279693486589</v>
      </c>
      <c r="C26" s="232">
        <v>48.701298701298704</v>
      </c>
      <c r="D26" s="232">
        <v>47.032967032967029</v>
      </c>
      <c r="E26" s="232">
        <v>42.30088495575221</v>
      </c>
      <c r="F26" s="232">
        <v>45.371775417298934</v>
      </c>
      <c r="G26" s="232">
        <f>Eficiencia_terminal!D24</f>
        <v>39.974293059125962</v>
      </c>
      <c r="H26" s="234">
        <f t="shared" si="0"/>
        <v>-5.3974823581729723</v>
      </c>
      <c r="J26" s="369"/>
      <c r="K26" s="328">
        <f>AVERAGE(Tabla2[[#This Row],[2005-2008]:[2010-2013]])</f>
        <v>45.91474980998823</v>
      </c>
      <c r="L26" s="329">
        <f t="shared" si="1"/>
        <v>21</v>
      </c>
      <c r="M26" s="328">
        <f>AVERAGE(Tabla2[[#This Row],[2008-2011]:[2010-2013]])</f>
        <v>42.548984477392366</v>
      </c>
    </row>
    <row r="27" spans="1:13" ht="14.1" customHeight="1" x14ac:dyDescent="0.25">
      <c r="A27" s="222" t="s">
        <v>22</v>
      </c>
      <c r="B27" s="232">
        <v>37.150193900010478</v>
      </c>
      <c r="C27" s="232">
        <v>40.264884999704371</v>
      </c>
      <c r="D27" s="232">
        <v>44.682731396924531</v>
      </c>
      <c r="E27" s="232">
        <v>37.780521851175777</v>
      </c>
      <c r="F27" s="232">
        <v>38.058865464914959</v>
      </c>
      <c r="G27" s="232">
        <f>Eficiencia_terminal!D25</f>
        <v>38.885102239532621</v>
      </c>
      <c r="H27" s="234">
        <f t="shared" si="0"/>
        <v>0.82623677461766221</v>
      </c>
      <c r="J27" s="369"/>
      <c r="K27" s="328">
        <f>AVERAGE(Tabla2[[#This Row],[2005-2008]:[2010-2013]])</f>
        <v>39.47038330871046</v>
      </c>
      <c r="L27" s="329">
        <f t="shared" si="1"/>
        <v>31</v>
      </c>
      <c r="M27" s="328">
        <f>AVERAGE(Tabla2[[#This Row],[2008-2011]:[2010-2013]])</f>
        <v>38.241496518541119</v>
      </c>
    </row>
    <row r="28" spans="1:13" ht="14.1" customHeight="1" x14ac:dyDescent="0.25">
      <c r="A28" s="222" t="s">
        <v>23</v>
      </c>
      <c r="B28" s="232">
        <v>48.322147651006716</v>
      </c>
      <c r="C28" s="232">
        <v>44.363636363636367</v>
      </c>
      <c r="D28" s="232">
        <v>49.369988545246279</v>
      </c>
      <c r="E28" s="232">
        <v>38.05147058823529</v>
      </c>
      <c r="F28" s="232">
        <v>36.802270577105013</v>
      </c>
      <c r="G28" s="232">
        <f>Eficiencia_terminal!D26</f>
        <v>38.492063492063494</v>
      </c>
      <c r="H28" s="234">
        <f t="shared" si="0"/>
        <v>1.6897929149584812</v>
      </c>
      <c r="J28" s="369"/>
      <c r="K28" s="328">
        <f>AVERAGE(Tabla2[[#This Row],[2005-2008]:[2010-2013]])</f>
        <v>42.566929536215532</v>
      </c>
      <c r="L28" s="329">
        <f t="shared" si="1"/>
        <v>27</v>
      </c>
      <c r="M28" s="328">
        <f>AVERAGE(Tabla2[[#This Row],[2008-2011]:[2010-2013]])</f>
        <v>37.781934885801263</v>
      </c>
    </row>
    <row r="29" spans="1:13" ht="14.1" customHeight="1" x14ac:dyDescent="0.25">
      <c r="A29" s="222" t="s">
        <v>24</v>
      </c>
      <c r="B29" s="232">
        <v>51.034759895519386</v>
      </c>
      <c r="C29" s="232">
        <v>51.135458167330668</v>
      </c>
      <c r="D29" s="232">
        <v>58.163479722630804</v>
      </c>
      <c r="E29" s="232">
        <v>58.842794759825324</v>
      </c>
      <c r="F29" s="232">
        <v>59.420046932618163</v>
      </c>
      <c r="G29" s="232">
        <f>Eficiencia_terminal!D27</f>
        <v>63.147063479499764</v>
      </c>
      <c r="H29" s="234">
        <f t="shared" si="0"/>
        <v>3.7270165468816003</v>
      </c>
      <c r="J29" s="369"/>
      <c r="K29" s="328">
        <f>AVERAGE(Tabla2[[#This Row],[2005-2008]:[2010-2013]])</f>
        <v>56.957267159570684</v>
      </c>
      <c r="L29" s="329">
        <f t="shared" si="1"/>
        <v>6</v>
      </c>
      <c r="M29" s="328">
        <f>AVERAGE(Tabla2[[#This Row],[2008-2011]:[2010-2013]])</f>
        <v>60.46996839064775</v>
      </c>
    </row>
    <row r="30" spans="1:13" ht="14.1" customHeight="1" x14ac:dyDescent="0.25">
      <c r="A30" s="222" t="s">
        <v>25</v>
      </c>
      <c r="B30" s="232">
        <v>54.153182308522119</v>
      </c>
      <c r="C30" s="232">
        <v>48.945147679324897</v>
      </c>
      <c r="D30" s="232">
        <v>60.582171012734989</v>
      </c>
      <c r="E30" s="232">
        <v>47.724810400866744</v>
      </c>
      <c r="F30" s="232">
        <v>45.059829059829056</v>
      </c>
      <c r="G30" s="232">
        <f>Eficiencia_terminal!D28</f>
        <v>49.88595633756924</v>
      </c>
      <c r="H30" s="234">
        <f t="shared" si="0"/>
        <v>4.8261272777401842</v>
      </c>
      <c r="J30" s="369"/>
      <c r="K30" s="328">
        <f>AVERAGE(Tabla2[[#This Row],[2005-2008]:[2010-2013]])</f>
        <v>51.058516133141175</v>
      </c>
      <c r="L30" s="329">
        <f t="shared" si="1"/>
        <v>15</v>
      </c>
      <c r="M30" s="328">
        <f>AVERAGE(Tabla2[[#This Row],[2008-2011]:[2010-2013]])</f>
        <v>47.556865266088344</v>
      </c>
    </row>
    <row r="31" spans="1:13" ht="14.1" customHeight="1" x14ac:dyDescent="0.25">
      <c r="A31" s="222" t="s">
        <v>26</v>
      </c>
      <c r="B31" s="232">
        <v>46.746347941567059</v>
      </c>
      <c r="C31" s="232">
        <v>43.593045717965225</v>
      </c>
      <c r="D31" s="232">
        <v>50.713800135961925</v>
      </c>
      <c r="E31" s="232">
        <v>44.776119402985074</v>
      </c>
      <c r="F31" s="232">
        <v>43.105515587529972</v>
      </c>
      <c r="G31" s="232">
        <f>Eficiencia_terminal!D29</f>
        <v>48.166089965397923</v>
      </c>
      <c r="H31" s="234">
        <f t="shared" si="0"/>
        <v>5.0605743778679511</v>
      </c>
      <c r="J31" s="369"/>
      <c r="K31" s="328">
        <f>AVERAGE(Tabla2[[#This Row],[2005-2008]:[2010-2013]])</f>
        <v>46.183486458567863</v>
      </c>
      <c r="L31" s="329">
        <f t="shared" si="1"/>
        <v>20</v>
      </c>
      <c r="M31" s="328">
        <f>AVERAGE(Tabla2[[#This Row],[2008-2011]:[2010-2013]])</f>
        <v>45.349241651970992</v>
      </c>
    </row>
    <row r="32" spans="1:13" ht="14.1" customHeight="1" x14ac:dyDescent="0.25">
      <c r="A32" s="222" t="s">
        <v>27</v>
      </c>
      <c r="B32" s="232">
        <v>49.599721545422902</v>
      </c>
      <c r="C32" s="232">
        <v>48.955373558415509</v>
      </c>
      <c r="D32" s="232">
        <v>57.928913192071086</v>
      </c>
      <c r="E32" s="232">
        <v>48.591878014625799</v>
      </c>
      <c r="F32" s="232">
        <v>50.490196078431367</v>
      </c>
      <c r="G32" s="232">
        <f>Eficiencia_terminal!D30</f>
        <v>51.605428666004642</v>
      </c>
      <c r="H32" s="234">
        <f t="shared" si="0"/>
        <v>1.1152325875732743</v>
      </c>
      <c r="J32" s="369"/>
      <c r="K32" s="328">
        <f>AVERAGE(Tabla2[[#This Row],[2005-2008]:[2010-2013]])</f>
        <v>51.195251842495217</v>
      </c>
      <c r="L32" s="329">
        <f t="shared" si="1"/>
        <v>13</v>
      </c>
      <c r="M32" s="328">
        <f>AVERAGE(Tabla2[[#This Row],[2008-2011]:[2010-2013]])</f>
        <v>50.229167586353945</v>
      </c>
    </row>
    <row r="33" spans="1:13" ht="14.1" customHeight="1" x14ac:dyDescent="0.25">
      <c r="A33" s="222" t="s">
        <v>28</v>
      </c>
      <c r="B33" s="232">
        <v>41.304988216810685</v>
      </c>
      <c r="C33" s="232">
        <v>39.240143369175627</v>
      </c>
      <c r="D33" s="232">
        <v>47.077499609639304</v>
      </c>
      <c r="E33" s="232">
        <v>40.417759460472084</v>
      </c>
      <c r="F33" s="232">
        <v>40.374961126660445</v>
      </c>
      <c r="G33" s="232">
        <f>Eficiencia_terminal!D31</f>
        <v>40.135843025836806</v>
      </c>
      <c r="H33" s="234">
        <f t="shared" si="0"/>
        <v>-0.23911810082363871</v>
      </c>
      <c r="J33" s="369"/>
      <c r="K33" s="328">
        <f>AVERAGE(Tabla2[[#This Row],[2005-2008]:[2010-2013]])</f>
        <v>41.425199134765826</v>
      </c>
      <c r="L33" s="329">
        <f t="shared" si="1"/>
        <v>29</v>
      </c>
      <c r="M33" s="328">
        <f>AVERAGE(Tabla2[[#This Row],[2008-2011]:[2010-2013]])</f>
        <v>40.309521204323111</v>
      </c>
    </row>
    <row r="34" spans="1:13" ht="14.1" customHeight="1" x14ac:dyDescent="0.25">
      <c r="A34" s="222" t="s">
        <v>29</v>
      </c>
      <c r="B34" s="232">
        <v>46.007515265382807</v>
      </c>
      <c r="C34" s="232">
        <v>45.771144278606968</v>
      </c>
      <c r="D34" s="232">
        <v>55.248917748917748</v>
      </c>
      <c r="E34" s="232">
        <v>48.418156808803303</v>
      </c>
      <c r="F34" s="232">
        <v>45.828319294023267</v>
      </c>
      <c r="G34" s="232">
        <f>Eficiencia_terminal!D32</f>
        <v>44.548341566690191</v>
      </c>
      <c r="H34" s="234">
        <f t="shared" si="0"/>
        <v>-1.2799777273330761</v>
      </c>
      <c r="J34" s="369"/>
      <c r="K34" s="328">
        <f>AVERAGE(Tabla2[[#This Row],[2005-2008]:[2010-2013]])</f>
        <v>47.637065827070707</v>
      </c>
      <c r="L34" s="329">
        <f t="shared" si="1"/>
        <v>17</v>
      </c>
      <c r="M34" s="328">
        <f>AVERAGE(Tabla2[[#This Row],[2008-2011]:[2010-2013]])</f>
        <v>46.264939223172256</v>
      </c>
    </row>
    <row r="35" spans="1:13" ht="14.1" customHeight="1" x14ac:dyDescent="0.25">
      <c r="A35" s="222" t="s">
        <v>30</v>
      </c>
      <c r="B35" s="232">
        <v>47.61652542372881</v>
      </c>
      <c r="C35" s="232">
        <v>46.064942212438083</v>
      </c>
      <c r="D35" s="232">
        <v>54.341889677771704</v>
      </c>
      <c r="E35" s="232">
        <v>48.782961460446245</v>
      </c>
      <c r="F35" s="232">
        <v>52.116141732283459</v>
      </c>
      <c r="G35" s="232">
        <f>Eficiencia_terminal!D33</f>
        <v>57.911250560286867</v>
      </c>
      <c r="H35" s="234">
        <f t="shared" si="0"/>
        <v>5.7951088280034071</v>
      </c>
      <c r="J35" s="369"/>
      <c r="K35" s="328">
        <f>AVERAGE(Tabla2[[#This Row],[2005-2008]:[2010-2013]])</f>
        <v>51.138951844492532</v>
      </c>
      <c r="L35" s="329">
        <f t="shared" si="1"/>
        <v>14</v>
      </c>
      <c r="M35" s="328">
        <f>AVERAGE(Tabla2[[#This Row],[2008-2011]:[2010-2013]])</f>
        <v>52.936784584338859</v>
      </c>
    </row>
    <row r="36" spans="1:13" ht="14.1" customHeight="1" x14ac:dyDescent="0.25">
      <c r="A36" s="222" t="s">
        <v>31</v>
      </c>
      <c r="B36" s="232">
        <v>64.118895966029726</v>
      </c>
      <c r="C36" s="232">
        <v>60.954235637779938</v>
      </c>
      <c r="D36" s="232">
        <v>59.623430962343093</v>
      </c>
      <c r="E36" s="232">
        <v>55.875831485587582</v>
      </c>
      <c r="F36" s="232">
        <v>54.964257347100876</v>
      </c>
      <c r="G36" s="232">
        <f>Eficiencia_terminal!D34</f>
        <v>49.544764795144161</v>
      </c>
      <c r="H36" s="234">
        <f t="shared" si="0"/>
        <v>-5.419492551956715</v>
      </c>
      <c r="J36" s="369"/>
      <c r="K36" s="328">
        <f>AVERAGE(Tabla2[[#This Row],[2005-2008]:[2010-2013]])</f>
        <v>57.513569365664232</v>
      </c>
      <c r="L36" s="329">
        <f t="shared" si="1"/>
        <v>5</v>
      </c>
      <c r="M36" s="328">
        <f>AVERAGE(Tabla2[[#This Row],[2008-2011]:[2010-2013]])</f>
        <v>53.461617875944206</v>
      </c>
    </row>
    <row r="37" spans="1:13" ht="14.1" customHeight="1" x14ac:dyDescent="0.25">
      <c r="A37" s="222" t="s">
        <v>32</v>
      </c>
      <c r="B37" s="232">
        <v>41.808229520573803</v>
      </c>
      <c r="C37" s="232">
        <v>41.478963025924351</v>
      </c>
      <c r="D37" s="232">
        <v>48.536812674743707</v>
      </c>
      <c r="E37" s="232">
        <v>45.220830586684244</v>
      </c>
      <c r="F37" s="232">
        <v>46.86927306047648</v>
      </c>
      <c r="G37" s="232">
        <f>Eficiencia_terminal!D35</f>
        <v>49.589210975042633</v>
      </c>
      <c r="H37" s="234">
        <f t="shared" si="0"/>
        <v>2.7199379145661524</v>
      </c>
      <c r="J37" s="369"/>
      <c r="K37" s="328">
        <f>AVERAGE(Tabla2[[#This Row],[2005-2008]:[2010-2013]])</f>
        <v>45.583886640574207</v>
      </c>
      <c r="L37" s="329">
        <f t="shared" si="1"/>
        <v>22</v>
      </c>
      <c r="M37" s="328">
        <f>AVERAGE(Tabla2[[#This Row],[2008-2011]:[2010-2013]])</f>
        <v>47.226438207401124</v>
      </c>
    </row>
    <row r="38" spans="1:13" ht="14.1" customHeight="1" x14ac:dyDescent="0.25">
      <c r="A38" s="222" t="s">
        <v>33</v>
      </c>
      <c r="B38" s="232">
        <v>44.733796296296298</v>
      </c>
      <c r="C38" s="232">
        <v>40.999537251272564</v>
      </c>
      <c r="D38" s="232">
        <v>46.648793565683647</v>
      </c>
      <c r="E38" s="232">
        <v>46.752753513102924</v>
      </c>
      <c r="F38" s="232">
        <v>45.714285714285715</v>
      </c>
      <c r="G38" s="232">
        <f>Eficiencia_terminal!D36</f>
        <v>48.379254457050244</v>
      </c>
      <c r="H38" s="234">
        <f t="shared" si="0"/>
        <v>2.664968742764529</v>
      </c>
      <c r="J38" s="369"/>
      <c r="K38" s="328">
        <f>AVERAGE(Tabla2[[#This Row],[2005-2008]:[2010-2013]])</f>
        <v>45.538070132948569</v>
      </c>
      <c r="L38" s="329">
        <f t="shared" si="1"/>
        <v>23</v>
      </c>
      <c r="M38" s="328">
        <f>AVERAGE(Tabla2[[#This Row],[2008-2011]:[2010-2013]])</f>
        <v>46.948764561479628</v>
      </c>
    </row>
    <row r="39" spans="1:13" ht="14.1" customHeight="1" x14ac:dyDescent="0.25">
      <c r="A39" s="222" t="s">
        <v>34</v>
      </c>
      <c r="B39" s="232">
        <v>52.681803224744982</v>
      </c>
      <c r="C39" s="232">
        <v>50.724637681159422</v>
      </c>
      <c r="D39" s="232">
        <v>58.516573679028546</v>
      </c>
      <c r="E39" s="232">
        <v>58.836606150426086</v>
      </c>
      <c r="F39" s="232">
        <v>53.675496688741717</v>
      </c>
      <c r="G39" s="232">
        <f>Eficiencia_terminal!D37</f>
        <v>56.90268347882315</v>
      </c>
      <c r="H39" s="234">
        <f t="shared" si="0"/>
        <v>3.2271867900814328</v>
      </c>
      <c r="J39" s="369"/>
      <c r="K39" s="328">
        <f>AVERAGE(Tabla2[[#This Row],[2005-2008]:[2010-2013]])</f>
        <v>55.222966817153996</v>
      </c>
      <c r="L39" s="329">
        <f t="shared" si="1"/>
        <v>9</v>
      </c>
      <c r="M39" s="328">
        <f>AVERAGE(Tabla2[[#This Row],[2008-2011]:[2010-2013]])</f>
        <v>56.471595439330315</v>
      </c>
    </row>
    <row r="40" spans="1:13" ht="14.1" customHeight="1" x14ac:dyDescent="0.25">
      <c r="A40" s="222" t="s">
        <v>35</v>
      </c>
      <c r="B40" s="232">
        <v>63.157894736842103</v>
      </c>
      <c r="C40" s="232">
        <v>49.2156862745098</v>
      </c>
      <c r="D40" s="232">
        <v>54.086781029263378</v>
      </c>
      <c r="E40" s="232">
        <v>58.3044982698962</v>
      </c>
      <c r="F40" s="232">
        <v>57.008466603951078</v>
      </c>
      <c r="G40" s="232">
        <f>Eficiencia_terminal!D38</f>
        <v>67.080152671755727</v>
      </c>
      <c r="H40" s="234">
        <f t="shared" si="0"/>
        <v>10.071686067804649</v>
      </c>
      <c r="J40" s="369"/>
      <c r="K40" s="328">
        <f>AVERAGE(Tabla2[[#This Row],[2005-2008]:[2010-2013]])</f>
        <v>58.142246597703057</v>
      </c>
      <c r="L40" s="329">
        <f t="shared" si="1"/>
        <v>4</v>
      </c>
      <c r="M40" s="328">
        <f>AVERAGE(Tabla2[[#This Row],[2008-2011]:[2010-2013]])</f>
        <v>60.797705848534328</v>
      </c>
    </row>
    <row r="41" spans="1:13" ht="14.1" customHeight="1" x14ac:dyDescent="0.25">
      <c r="A41" s="222" t="s">
        <v>36</v>
      </c>
      <c r="B41" s="232">
        <v>40.662983425414367</v>
      </c>
      <c r="C41" s="232">
        <v>33.455732354141162</v>
      </c>
      <c r="D41" s="232">
        <v>47.151655119322555</v>
      </c>
      <c r="E41" s="232">
        <v>48.400250941028858</v>
      </c>
      <c r="F41" s="232">
        <v>53.748271092669434</v>
      </c>
      <c r="G41" s="232">
        <f>Eficiencia_terminal!D39</f>
        <v>56.268927922471235</v>
      </c>
      <c r="H41" s="234">
        <f t="shared" si="0"/>
        <v>2.5206568298018013</v>
      </c>
      <c r="J41" s="369"/>
      <c r="K41" s="328">
        <f>AVERAGE(Tabla2[[#This Row],[2005-2008]:[2010-2013]])</f>
        <v>46.614636809174606</v>
      </c>
      <c r="L41" s="329">
        <f t="shared" si="1"/>
        <v>19</v>
      </c>
      <c r="M41" s="328">
        <f>AVERAGE(Tabla2[[#This Row],[2008-2011]:[2010-2013]])</f>
        <v>52.805816652056514</v>
      </c>
    </row>
    <row r="42" spans="1:13" ht="14.1" customHeight="1" x14ac:dyDescent="0.25">
      <c r="A42" s="222" t="s">
        <v>37</v>
      </c>
      <c r="B42" s="232">
        <v>39.834454216244183</v>
      </c>
      <c r="C42" s="232">
        <v>38.242394978271363</v>
      </c>
      <c r="D42" s="232">
        <v>45.600920069005177</v>
      </c>
      <c r="E42" s="232">
        <v>43.491124260355029</v>
      </c>
      <c r="F42" s="232">
        <v>43.865313653136532</v>
      </c>
      <c r="G42" s="232">
        <f>Eficiencia_terminal!D40</f>
        <v>48.414096916299556</v>
      </c>
      <c r="H42" s="234">
        <f t="shared" si="0"/>
        <v>4.5487832631630241</v>
      </c>
      <c r="J42" s="369"/>
      <c r="K42" s="328">
        <f>AVERAGE(Tabla2[[#This Row],[2005-2008]:[2010-2013]])</f>
        <v>43.241384015551972</v>
      </c>
      <c r="L42" s="329">
        <f t="shared" si="1"/>
        <v>25</v>
      </c>
      <c r="M42" s="328">
        <f>AVERAGE(Tabla2[[#This Row],[2008-2011]:[2010-2013]])</f>
        <v>45.256844943263708</v>
      </c>
    </row>
    <row r="43" spans="1:13" ht="14.1" customHeight="1" x14ac:dyDescent="0.25">
      <c r="A43" s="222" t="s">
        <v>38</v>
      </c>
      <c r="B43" s="232">
        <v>66.732361056365789</v>
      </c>
      <c r="C43" s="232">
        <v>64.675010092854251</v>
      </c>
      <c r="D43" s="232">
        <v>71.243325705568267</v>
      </c>
      <c r="E43" s="232">
        <v>68.044988422097248</v>
      </c>
      <c r="F43" s="232">
        <v>65.806045340050375</v>
      </c>
      <c r="G43" s="232">
        <f>Eficiencia_terminal!D41</f>
        <v>64.978902953586498</v>
      </c>
      <c r="H43" s="234">
        <f t="shared" si="0"/>
        <v>-0.82714238646387628</v>
      </c>
      <c r="J43" s="369"/>
      <c r="K43" s="328">
        <f>AVERAGE(Tabla2[[#This Row],[2005-2008]:[2010-2013]])</f>
        <v>66.913438928420405</v>
      </c>
      <c r="L43" s="329">
        <f t="shared" si="1"/>
        <v>1</v>
      </c>
      <c r="M43" s="328">
        <f>AVERAGE(Tabla2[[#This Row],[2008-2011]:[2010-2013]])</f>
        <v>66.276645571911374</v>
      </c>
    </row>
    <row r="44" spans="1:13" ht="14.1" customHeight="1" x14ac:dyDescent="0.25">
      <c r="A44" s="222" t="s">
        <v>39</v>
      </c>
      <c r="B44" s="232">
        <v>35.336585365853658</v>
      </c>
      <c r="C44" s="232">
        <v>36.29160063391442</v>
      </c>
      <c r="D44" s="232">
        <v>42.245461720599842</v>
      </c>
      <c r="E44" s="232">
        <v>38.41797588600658</v>
      </c>
      <c r="F44" s="232">
        <v>40.376927470017129</v>
      </c>
      <c r="G44" s="232">
        <f>Eficiencia_terminal!D42</f>
        <v>44.948781349346525</v>
      </c>
      <c r="H44" s="234">
        <f t="shared" si="0"/>
        <v>4.5718538793293959</v>
      </c>
      <c r="J44" s="369"/>
      <c r="K44" s="328">
        <f>AVERAGE(Tabla2[[#This Row],[2005-2008]:[2010-2013]])</f>
        <v>39.602888737623026</v>
      </c>
      <c r="L44" s="329">
        <f t="shared" si="1"/>
        <v>30</v>
      </c>
      <c r="M44" s="328">
        <f>AVERAGE(Tabla2[[#This Row],[2008-2011]:[2010-2013]])</f>
        <v>41.247894901790083</v>
      </c>
    </row>
    <row r="45" spans="1:13" ht="14.1" customHeight="1" x14ac:dyDescent="0.25">
      <c r="A45" s="222" t="s">
        <v>40</v>
      </c>
      <c r="B45" s="232">
        <v>55.126223596084486</v>
      </c>
      <c r="C45" s="232">
        <v>54.372451291345712</v>
      </c>
      <c r="D45" s="232">
        <v>69.471947194719476</v>
      </c>
      <c r="E45" s="232">
        <v>48.583509513742072</v>
      </c>
      <c r="F45" s="232">
        <v>49.40530649588289</v>
      </c>
      <c r="G45" s="232">
        <f>Eficiencia_terminal!D43</f>
        <v>51.892384860921112</v>
      </c>
      <c r="H45" s="234">
        <f t="shared" si="0"/>
        <v>2.4870783650382222</v>
      </c>
      <c r="J45" s="369"/>
      <c r="K45" s="328">
        <f>AVERAGE(Tabla2[[#This Row],[2005-2008]:[2010-2013]])</f>
        <v>54.808637158782631</v>
      </c>
      <c r="L45" s="329">
        <f t="shared" si="1"/>
        <v>10</v>
      </c>
      <c r="M45" s="328">
        <f>AVERAGE(Tabla2[[#This Row],[2008-2011]:[2010-2013]])</f>
        <v>49.960400290182029</v>
      </c>
    </row>
    <row r="46" spans="1:13" ht="14.1" customHeight="1" x14ac:dyDescent="0.25">
      <c r="A46" s="222" t="s">
        <v>41</v>
      </c>
      <c r="B46" s="232">
        <v>45.891105850524177</v>
      </c>
      <c r="C46" s="232">
        <v>48.123076923076923</v>
      </c>
      <c r="D46" s="232">
        <v>50.239410681399633</v>
      </c>
      <c r="E46" s="232">
        <v>45.072239422084628</v>
      </c>
      <c r="F46" s="232">
        <v>50.76837105336687</v>
      </c>
      <c r="G46" s="232">
        <f>Eficiencia_terminal!D44</f>
        <v>53.367379508458349</v>
      </c>
      <c r="H46" s="234">
        <f t="shared" si="0"/>
        <v>2.5990084550914787</v>
      </c>
      <c r="J46" s="369"/>
      <c r="K46" s="328">
        <f>AVERAGE(Tabla2[[#This Row],[2005-2008]:[2010-2013]])</f>
        <v>48.910263906485092</v>
      </c>
      <c r="L46" s="329">
        <f t="shared" si="1"/>
        <v>16</v>
      </c>
      <c r="M46" s="328">
        <f>AVERAGE(Tabla2[[#This Row],[2008-2011]:[2010-2013]])</f>
        <v>49.735996661303282</v>
      </c>
    </row>
    <row r="47" spans="1:13" ht="14.1" customHeight="1" x14ac:dyDescent="0.25">
      <c r="A47" s="222" t="s">
        <v>42</v>
      </c>
      <c r="B47" s="232">
        <v>62.265917602996254</v>
      </c>
      <c r="C47" s="232">
        <v>53.831598864711452</v>
      </c>
      <c r="D47" s="232">
        <v>60.602678571428569</v>
      </c>
      <c r="E47" s="232">
        <v>58.950617283950614</v>
      </c>
      <c r="F47" s="232">
        <v>57.969543147208128</v>
      </c>
      <c r="G47" s="232">
        <f>Eficiencia_terminal!D45</f>
        <v>56.884057971014492</v>
      </c>
      <c r="H47" s="234">
        <f t="shared" si="0"/>
        <v>-1.0854851761936359</v>
      </c>
      <c r="J47" s="369"/>
      <c r="K47" s="328">
        <f>AVERAGE(Tabla2[[#This Row],[2005-2008]:[2010-2013]])</f>
        <v>58.417402240218252</v>
      </c>
      <c r="L47" s="329">
        <f t="shared" si="1"/>
        <v>3</v>
      </c>
      <c r="M47" s="328">
        <f>AVERAGE(Tabla2[[#This Row],[2008-2011]:[2010-2013]])</f>
        <v>57.934739467391076</v>
      </c>
    </row>
    <row r="48" spans="1:13" ht="14.1" customHeight="1" x14ac:dyDescent="0.25">
      <c r="A48" s="222" t="s">
        <v>43</v>
      </c>
      <c r="B48" s="232">
        <v>61.167377398720681</v>
      </c>
      <c r="C48" s="232">
        <v>61.903572320759423</v>
      </c>
      <c r="D48" s="232">
        <v>57.26222659130007</v>
      </c>
      <c r="E48" s="232">
        <v>55.258764607679467</v>
      </c>
      <c r="F48" s="232">
        <v>56.415694591728524</v>
      </c>
      <c r="G48" s="232">
        <f>Eficiencia_terminal!D46</f>
        <v>59.767177739920498</v>
      </c>
      <c r="H48" s="234">
        <f t="shared" si="0"/>
        <v>3.3514831481919742</v>
      </c>
      <c r="J48" s="369"/>
      <c r="K48" s="328">
        <f>AVERAGE(Tabla2[[#This Row],[2005-2008]:[2010-2013]])</f>
        <v>58.629135541684775</v>
      </c>
      <c r="L48" s="329">
        <f t="shared" si="1"/>
        <v>2</v>
      </c>
      <c r="M48" s="328">
        <f>AVERAGE(Tabla2[[#This Row],[2008-2011]:[2010-2013]])</f>
        <v>57.147212313109492</v>
      </c>
    </row>
    <row r="49" spans="1:13" ht="14.1" customHeight="1" x14ac:dyDescent="0.25">
      <c r="A49" s="222" t="s">
        <v>44</v>
      </c>
      <c r="B49" s="232">
        <v>38.630653266331663</v>
      </c>
      <c r="C49" s="232">
        <v>43.696369636963695</v>
      </c>
      <c r="D49" s="232">
        <v>56.082887700534755</v>
      </c>
      <c r="E49" s="232">
        <v>50.846468184471682</v>
      </c>
      <c r="F49" s="232">
        <v>45.052386495925496</v>
      </c>
      <c r="G49" s="232">
        <f>Eficiencia_terminal!D47</f>
        <v>50.608519269776878</v>
      </c>
      <c r="H49" s="234">
        <f t="shared" si="0"/>
        <v>5.556132773851381</v>
      </c>
      <c r="J49" s="369"/>
      <c r="K49" s="328">
        <f>AVERAGE(Tabla2[[#This Row],[2005-2008]:[2010-2013]])</f>
        <v>47.486214092334023</v>
      </c>
      <c r="L49" s="329">
        <f t="shared" si="1"/>
        <v>18</v>
      </c>
      <c r="M49" s="328">
        <f>AVERAGE(Tabla2[[#This Row],[2008-2011]:[2010-2013]])</f>
        <v>48.835791316724681</v>
      </c>
    </row>
    <row r="50" spans="1:13" ht="14.1" customHeight="1" x14ac:dyDescent="0.25">
      <c r="A50" s="222" t="s">
        <v>45</v>
      </c>
      <c r="B50" s="232">
        <v>38.137082601054487</v>
      </c>
      <c r="C50" s="232">
        <v>38.907849829351534</v>
      </c>
      <c r="D50" s="232">
        <v>37.024221453287197</v>
      </c>
      <c r="E50" s="232">
        <v>36.148648648648653</v>
      </c>
      <c r="F50" s="232">
        <v>35.732009925558309</v>
      </c>
      <c r="G50" s="232">
        <f>Eficiencia_terminal!D48</f>
        <v>35.875</v>
      </c>
      <c r="H50" s="234">
        <f t="shared" si="0"/>
        <v>0.14299007444169121</v>
      </c>
      <c r="J50" s="369"/>
      <c r="K50" s="328">
        <f>AVERAGE(Tabla2[[#This Row],[2005-2008]:[2010-2013]])</f>
        <v>36.970802076316694</v>
      </c>
      <c r="L50" s="329">
        <f t="shared" si="1"/>
        <v>32</v>
      </c>
      <c r="M50" s="328">
        <f>AVERAGE(Tabla2[[#This Row],[2008-2011]:[2010-2013]])</f>
        <v>35.918552858068985</v>
      </c>
    </row>
    <row r="51" spans="1:13" ht="9.75" customHeight="1" x14ac:dyDescent="0.25">
      <c r="A51" s="222"/>
      <c r="B51" s="232"/>
      <c r="C51" s="232"/>
      <c r="D51" s="232"/>
      <c r="E51" s="232"/>
      <c r="F51" s="232"/>
      <c r="G51" s="232"/>
      <c r="H51" s="234"/>
    </row>
    <row r="52" spans="1:13" ht="15.75" x14ac:dyDescent="0.25">
      <c r="A52" s="210"/>
      <c r="B52" s="210"/>
      <c r="C52" s="210"/>
      <c r="D52" s="210"/>
      <c r="E52" s="210"/>
      <c r="F52" s="210"/>
      <c r="G52" s="210"/>
      <c r="H52" s="210"/>
    </row>
    <row r="53" spans="1:13" ht="15.75" x14ac:dyDescent="0.25">
      <c r="A53" s="210"/>
      <c r="B53" s="210"/>
      <c r="C53" s="210"/>
      <c r="D53" s="210"/>
      <c r="E53" s="210"/>
      <c r="F53" s="210"/>
      <c r="G53" s="210"/>
      <c r="H53" s="210"/>
    </row>
    <row r="54" spans="1:13" ht="15.75" x14ac:dyDescent="0.25">
      <c r="A54" s="210"/>
      <c r="B54" s="210"/>
      <c r="C54" s="210"/>
      <c r="D54" s="210"/>
      <c r="E54" s="210"/>
      <c r="F54" s="210"/>
      <c r="G54" s="210"/>
      <c r="H54" s="210"/>
    </row>
    <row r="55" spans="1:13" ht="15.75" x14ac:dyDescent="0.25">
      <c r="A55" s="210"/>
      <c r="B55" s="210"/>
      <c r="C55" s="210"/>
      <c r="D55" s="210"/>
      <c r="E55" s="210"/>
      <c r="F55" s="210"/>
      <c r="G55" s="210"/>
      <c r="H55" s="210"/>
    </row>
    <row r="56" spans="1:13" ht="15.75" x14ac:dyDescent="0.25">
      <c r="A56" s="210"/>
      <c r="B56" s="210"/>
      <c r="C56" s="210"/>
      <c r="D56" s="210"/>
      <c r="E56" s="210"/>
      <c r="F56" s="210"/>
      <c r="G56" s="210"/>
      <c r="H56" s="210"/>
    </row>
    <row r="57" spans="1:13" ht="15.75" x14ac:dyDescent="0.25">
      <c r="A57" s="210"/>
      <c r="B57" s="210"/>
      <c r="C57" s="210"/>
      <c r="D57" s="210"/>
      <c r="E57" s="210"/>
      <c r="F57" s="210"/>
      <c r="G57" s="210"/>
      <c r="H57" s="210"/>
    </row>
    <row r="58" spans="1:13" ht="15.75" x14ac:dyDescent="0.25">
      <c r="A58" s="210"/>
      <c r="B58" s="210"/>
      <c r="C58" s="210"/>
      <c r="D58" s="210"/>
      <c r="E58" s="210"/>
      <c r="F58" s="210"/>
      <c r="G58" s="210"/>
      <c r="H58" s="210"/>
    </row>
    <row r="59" spans="1:13" ht="15.75" x14ac:dyDescent="0.25">
      <c r="A59" s="210"/>
      <c r="B59" s="210"/>
      <c r="C59" s="210"/>
      <c r="D59" s="210"/>
      <c r="E59" s="210"/>
      <c r="F59" s="210"/>
      <c r="G59" s="210"/>
      <c r="H59" s="210"/>
    </row>
    <row r="60" spans="1:13" ht="15.75" x14ac:dyDescent="0.25">
      <c r="A60" s="210"/>
      <c r="B60" s="210"/>
      <c r="C60" s="210"/>
      <c r="D60" s="210"/>
      <c r="E60" s="210"/>
      <c r="F60" s="210"/>
      <c r="G60" s="210"/>
      <c r="H60" s="210"/>
    </row>
    <row r="61" spans="1:13" ht="15.75" x14ac:dyDescent="0.25">
      <c r="A61" s="210"/>
      <c r="B61" s="210"/>
      <c r="C61" s="210"/>
      <c r="D61" s="210"/>
      <c r="E61" s="210"/>
      <c r="F61" s="210"/>
      <c r="G61" s="210"/>
      <c r="H61" s="210"/>
    </row>
    <row r="62" spans="1:13" ht="15.75" x14ac:dyDescent="0.25">
      <c r="A62" s="210"/>
      <c r="B62" s="210"/>
      <c r="C62" s="210"/>
      <c r="D62" s="210"/>
      <c r="E62" s="210"/>
      <c r="F62" s="210"/>
      <c r="G62" s="210"/>
      <c r="H62" s="210"/>
    </row>
    <row r="63" spans="1:13" ht="15.75" x14ac:dyDescent="0.25">
      <c r="A63" s="210"/>
      <c r="B63" s="210"/>
      <c r="C63" s="210"/>
      <c r="D63" s="210"/>
      <c r="E63" s="210"/>
      <c r="F63" s="210"/>
      <c r="G63" s="210"/>
      <c r="H63" s="210"/>
    </row>
    <row r="64" spans="1:13" ht="15.75" x14ac:dyDescent="0.25">
      <c r="A64" s="210"/>
      <c r="B64" s="210"/>
      <c r="C64" s="210"/>
      <c r="D64" s="210"/>
      <c r="E64" s="210"/>
      <c r="F64" s="210"/>
      <c r="G64" s="210"/>
      <c r="H64" s="210"/>
    </row>
    <row r="65" spans="1:8" ht="15.75" x14ac:dyDescent="0.25">
      <c r="A65" s="210"/>
      <c r="B65" s="210"/>
      <c r="C65" s="210"/>
      <c r="D65" s="210"/>
      <c r="E65" s="210"/>
      <c r="F65" s="210"/>
      <c r="G65" s="210"/>
      <c r="H65" s="210"/>
    </row>
    <row r="66" spans="1:8" ht="15.75" x14ac:dyDescent="0.25">
      <c r="A66" s="210"/>
      <c r="B66" s="210"/>
      <c r="C66" s="210"/>
      <c r="D66" s="210"/>
      <c r="E66" s="210"/>
      <c r="F66" s="210"/>
      <c r="G66" s="210"/>
      <c r="H66" s="210"/>
    </row>
    <row r="67" spans="1:8" ht="15.75" x14ac:dyDescent="0.25">
      <c r="A67" s="210"/>
      <c r="B67" s="210"/>
      <c r="C67" s="210"/>
      <c r="D67" s="210"/>
      <c r="E67" s="210"/>
      <c r="F67" s="210"/>
      <c r="G67" s="210"/>
      <c r="H67" s="210"/>
    </row>
    <row r="68" spans="1:8" ht="15.75" x14ac:dyDescent="0.25">
      <c r="A68" s="210"/>
      <c r="B68" s="210"/>
      <c r="C68" s="210"/>
      <c r="D68" s="210"/>
      <c r="E68" s="210"/>
      <c r="F68" s="210"/>
      <c r="G68" s="210"/>
      <c r="H68" s="210"/>
    </row>
    <row r="69" spans="1:8" ht="15.75" x14ac:dyDescent="0.25">
      <c r="A69" s="210"/>
      <c r="B69" s="210"/>
      <c r="C69" s="210"/>
      <c r="D69" s="210"/>
      <c r="E69" s="210"/>
      <c r="F69" s="210"/>
      <c r="G69" s="210"/>
      <c r="H69" s="210"/>
    </row>
    <row r="70" spans="1:8" ht="15.75" x14ac:dyDescent="0.25">
      <c r="A70" s="210"/>
      <c r="B70" s="210"/>
      <c r="C70" s="210"/>
      <c r="D70" s="210"/>
      <c r="E70" s="210"/>
      <c r="F70" s="210"/>
      <c r="G70" s="210"/>
      <c r="H70" s="210"/>
    </row>
    <row r="71" spans="1:8" ht="15.75" x14ac:dyDescent="0.25">
      <c r="A71" s="210"/>
      <c r="B71" s="210"/>
      <c r="C71" s="210"/>
      <c r="D71" s="210"/>
      <c r="E71" s="210"/>
      <c r="F71" s="210"/>
      <c r="G71" s="210"/>
      <c r="H71" s="210"/>
    </row>
    <row r="72" spans="1:8" ht="15.75" x14ac:dyDescent="0.25">
      <c r="A72" s="210"/>
      <c r="B72" s="210"/>
      <c r="C72" s="210"/>
      <c r="D72" s="210"/>
      <c r="E72" s="210"/>
      <c r="F72" s="210"/>
      <c r="G72" s="210"/>
      <c r="H72" s="210"/>
    </row>
    <row r="73" spans="1:8" ht="15.75" x14ac:dyDescent="0.25">
      <c r="A73" s="210"/>
      <c r="B73" s="210"/>
      <c r="C73" s="210"/>
      <c r="D73" s="210"/>
      <c r="E73" s="210"/>
      <c r="F73" s="210"/>
      <c r="G73" s="210"/>
      <c r="H73" s="210"/>
    </row>
    <row r="74" spans="1:8" ht="15.75" x14ac:dyDescent="0.25">
      <c r="A74" s="210"/>
      <c r="B74" s="210"/>
      <c r="C74" s="210"/>
      <c r="D74" s="210"/>
      <c r="E74" s="210"/>
      <c r="F74" s="210"/>
      <c r="G74" s="210"/>
      <c r="H74" s="210"/>
    </row>
    <row r="75" spans="1:8" ht="15.75" x14ac:dyDescent="0.25">
      <c r="A75" s="210"/>
      <c r="B75" s="210"/>
      <c r="C75" s="210"/>
      <c r="D75" s="210"/>
      <c r="E75" s="210"/>
      <c r="F75" s="210"/>
      <c r="G75" s="210"/>
      <c r="H75" s="210"/>
    </row>
    <row r="76" spans="1:8" ht="15.75" x14ac:dyDescent="0.25">
      <c r="A76" s="210"/>
      <c r="B76" s="210"/>
      <c r="C76" s="210"/>
      <c r="D76" s="210"/>
      <c r="E76" s="210"/>
      <c r="F76" s="210"/>
      <c r="G76" s="210"/>
      <c r="H76" s="210"/>
    </row>
    <row r="77" spans="1:8" ht="15.75" x14ac:dyDescent="0.25">
      <c r="A77" s="210"/>
      <c r="B77" s="210"/>
      <c r="C77" s="210"/>
      <c r="D77" s="210"/>
      <c r="E77" s="210"/>
      <c r="F77" s="210"/>
      <c r="G77" s="210"/>
      <c r="H77" s="210"/>
    </row>
    <row r="78" spans="1:8" ht="15.75" x14ac:dyDescent="0.25">
      <c r="A78" s="210"/>
      <c r="B78" s="210"/>
      <c r="C78" s="210"/>
      <c r="D78" s="210"/>
      <c r="E78" s="210"/>
      <c r="F78" s="210"/>
      <c r="G78" s="210"/>
      <c r="H78" s="210"/>
    </row>
    <row r="79" spans="1:8" ht="15.75" x14ac:dyDescent="0.25">
      <c r="A79" s="210"/>
      <c r="B79" s="210"/>
      <c r="C79" s="210"/>
      <c r="D79" s="210"/>
      <c r="E79" s="210"/>
      <c r="F79" s="210"/>
      <c r="G79" s="210"/>
      <c r="H79" s="210"/>
    </row>
    <row r="80" spans="1:8" ht="15.75" x14ac:dyDescent="0.25">
      <c r="A80" s="210"/>
      <c r="B80" s="210"/>
      <c r="C80" s="210"/>
      <c r="D80" s="210"/>
      <c r="E80" s="210"/>
      <c r="F80" s="210"/>
      <c r="G80" s="210"/>
      <c r="H80" s="210"/>
    </row>
    <row r="81" spans="1:8" ht="15.75" x14ac:dyDescent="0.25">
      <c r="A81" s="210"/>
      <c r="B81" s="210"/>
      <c r="C81" s="210"/>
      <c r="D81" s="210"/>
      <c r="E81" s="210"/>
      <c r="F81" s="210"/>
      <c r="G81" s="210"/>
      <c r="H81" s="210"/>
    </row>
    <row r="82" spans="1:8" ht="15.75" x14ac:dyDescent="0.25">
      <c r="A82" s="210"/>
      <c r="B82" s="210"/>
      <c r="C82" s="210"/>
      <c r="D82" s="210"/>
      <c r="E82" s="210"/>
      <c r="F82" s="210"/>
      <c r="G82" s="210"/>
      <c r="H82" s="210"/>
    </row>
    <row r="83" spans="1:8" ht="15.75" x14ac:dyDescent="0.25">
      <c r="A83" s="210"/>
      <c r="B83" s="210"/>
      <c r="C83" s="210"/>
      <c r="D83" s="210"/>
      <c r="E83" s="210"/>
      <c r="F83" s="210"/>
      <c r="G83" s="210"/>
      <c r="H83" s="210"/>
    </row>
    <row r="84" spans="1:8" ht="15.75" x14ac:dyDescent="0.25">
      <c r="A84" s="210"/>
      <c r="B84" s="210"/>
      <c r="C84" s="210"/>
      <c r="D84" s="210"/>
      <c r="E84" s="210"/>
      <c r="F84" s="210"/>
      <c r="G84" s="210"/>
      <c r="H84" s="210"/>
    </row>
    <row r="85" spans="1:8" ht="15.75" x14ac:dyDescent="0.25">
      <c r="A85" s="210"/>
      <c r="B85" s="210"/>
      <c r="C85" s="210"/>
      <c r="D85" s="210"/>
      <c r="E85" s="210"/>
      <c r="F85" s="210"/>
      <c r="G85" s="210"/>
      <c r="H85" s="210"/>
    </row>
    <row r="86" spans="1:8" ht="15.75" x14ac:dyDescent="0.25">
      <c r="A86" s="210"/>
      <c r="B86" s="210"/>
      <c r="C86" s="210"/>
      <c r="D86" s="210"/>
      <c r="E86" s="210"/>
      <c r="F86" s="210"/>
      <c r="G86" s="210"/>
      <c r="H86" s="210"/>
    </row>
    <row r="87" spans="1:8" ht="15.75" x14ac:dyDescent="0.25">
      <c r="A87" s="210"/>
      <c r="B87" s="210"/>
      <c r="C87" s="210"/>
      <c r="D87" s="210"/>
      <c r="E87" s="210"/>
      <c r="F87" s="210"/>
      <c r="G87" s="210"/>
      <c r="H87" s="210"/>
    </row>
    <row r="88" spans="1:8" ht="15.75" x14ac:dyDescent="0.25">
      <c r="A88" s="210"/>
      <c r="B88" s="210"/>
      <c r="C88" s="210"/>
      <c r="D88" s="210"/>
      <c r="E88" s="210"/>
      <c r="F88" s="210"/>
      <c r="G88" s="210"/>
      <c r="H88" s="210"/>
    </row>
    <row r="89" spans="1:8" ht="15.75" x14ac:dyDescent="0.25">
      <c r="A89" s="210"/>
      <c r="B89" s="210"/>
      <c r="C89" s="210"/>
      <c r="D89" s="210"/>
      <c r="E89" s="210"/>
      <c r="F89" s="210"/>
      <c r="G89" s="210"/>
      <c r="H89" s="210"/>
    </row>
    <row r="90" spans="1:8" ht="15.75" x14ac:dyDescent="0.25">
      <c r="A90" s="210"/>
      <c r="B90" s="210"/>
      <c r="C90" s="210"/>
      <c r="D90" s="210"/>
      <c r="E90" s="210"/>
      <c r="F90" s="210"/>
      <c r="G90" s="210"/>
      <c r="H90" s="210"/>
    </row>
    <row r="91" spans="1:8" ht="15.75" x14ac:dyDescent="0.25">
      <c r="A91" s="210"/>
      <c r="B91" s="210"/>
      <c r="C91" s="210"/>
      <c r="D91" s="210"/>
      <c r="E91" s="210"/>
      <c r="F91" s="210"/>
      <c r="G91" s="210"/>
      <c r="H91" s="210"/>
    </row>
    <row r="92" spans="1:8" ht="15.75" x14ac:dyDescent="0.25">
      <c r="A92" s="210"/>
      <c r="B92" s="210"/>
      <c r="C92" s="210"/>
      <c r="D92" s="210"/>
      <c r="E92" s="210"/>
      <c r="F92" s="210"/>
      <c r="G92" s="210"/>
      <c r="H92" s="210"/>
    </row>
    <row r="93" spans="1:8" ht="15.75" x14ac:dyDescent="0.25">
      <c r="A93" s="210"/>
      <c r="B93" s="210"/>
      <c r="C93" s="210"/>
      <c r="D93" s="210"/>
      <c r="E93" s="210"/>
      <c r="F93" s="210"/>
      <c r="G93" s="210"/>
      <c r="H93" s="210"/>
    </row>
    <row r="94" spans="1:8" ht="15.75" x14ac:dyDescent="0.25">
      <c r="A94" s="210"/>
      <c r="B94" s="210"/>
      <c r="C94" s="210"/>
      <c r="D94" s="210"/>
      <c r="E94" s="210"/>
      <c r="F94" s="210"/>
      <c r="G94" s="210"/>
      <c r="H94" s="210"/>
    </row>
    <row r="95" spans="1:8" ht="15.75" x14ac:dyDescent="0.25">
      <c r="A95" s="210"/>
      <c r="B95" s="210"/>
      <c r="C95" s="210"/>
      <c r="D95" s="210"/>
      <c r="E95" s="210"/>
      <c r="F95" s="210"/>
      <c r="G95" s="210"/>
      <c r="H95" s="210"/>
    </row>
    <row r="96" spans="1:8" ht="15.75" x14ac:dyDescent="0.25">
      <c r="A96" s="210"/>
      <c r="B96" s="210"/>
      <c r="C96" s="210"/>
      <c r="D96" s="210"/>
      <c r="E96" s="210"/>
      <c r="F96" s="210"/>
      <c r="G96" s="210"/>
      <c r="H96" s="210"/>
    </row>
    <row r="97" spans="1:8" ht="15.75" x14ac:dyDescent="0.25">
      <c r="A97" s="210"/>
      <c r="B97" s="210"/>
      <c r="C97" s="210"/>
      <c r="D97" s="210"/>
      <c r="E97" s="210"/>
      <c r="F97" s="210"/>
      <c r="G97" s="210"/>
      <c r="H97" s="210"/>
    </row>
    <row r="98" spans="1:8" ht="15.75" x14ac:dyDescent="0.25">
      <c r="A98" s="210"/>
      <c r="B98" s="210"/>
      <c r="C98" s="210"/>
      <c r="D98" s="210"/>
      <c r="E98" s="210"/>
      <c r="F98" s="210"/>
      <c r="G98" s="210"/>
      <c r="H98" s="210"/>
    </row>
    <row r="99" spans="1:8" ht="15.75" x14ac:dyDescent="0.25">
      <c r="A99" s="210"/>
      <c r="B99" s="210"/>
      <c r="C99" s="210"/>
      <c r="D99" s="210"/>
      <c r="E99" s="210"/>
      <c r="F99" s="210"/>
      <c r="G99" s="210"/>
      <c r="H99" s="210"/>
    </row>
    <row r="100" spans="1:8" ht="15.75" x14ac:dyDescent="0.25">
      <c r="A100" s="210"/>
      <c r="B100" s="210"/>
      <c r="C100" s="210"/>
      <c r="D100" s="210"/>
      <c r="E100" s="210"/>
      <c r="F100" s="210"/>
      <c r="G100" s="210"/>
      <c r="H100" s="210"/>
    </row>
    <row r="101" spans="1:8" ht="15.75" x14ac:dyDescent="0.25">
      <c r="A101" s="210"/>
      <c r="B101" s="210"/>
      <c r="C101" s="210"/>
      <c r="D101" s="210"/>
      <c r="E101" s="210"/>
      <c r="F101" s="210"/>
      <c r="G101" s="210"/>
      <c r="H101" s="210"/>
    </row>
    <row r="102" spans="1:8" ht="15.75" x14ac:dyDescent="0.25">
      <c r="A102" s="210"/>
      <c r="B102" s="210"/>
      <c r="C102" s="210"/>
      <c r="D102" s="210"/>
      <c r="E102" s="210"/>
      <c r="F102" s="210"/>
      <c r="G102" s="210"/>
      <c r="H102" s="210"/>
    </row>
    <row r="103" spans="1:8" ht="15.75" x14ac:dyDescent="0.25">
      <c r="A103" s="210"/>
      <c r="B103" s="210"/>
      <c r="C103" s="210"/>
      <c r="D103" s="210"/>
      <c r="E103" s="210"/>
      <c r="F103" s="210"/>
      <c r="G103" s="210"/>
      <c r="H103" s="210"/>
    </row>
    <row r="104" spans="1:8" ht="15.75" x14ac:dyDescent="0.25">
      <c r="A104" s="210"/>
      <c r="B104" s="210"/>
      <c r="C104" s="210"/>
      <c r="D104" s="210"/>
      <c r="E104" s="210"/>
      <c r="F104" s="210"/>
      <c r="G104" s="210"/>
      <c r="H104" s="210"/>
    </row>
    <row r="105" spans="1:8" ht="15.75" x14ac:dyDescent="0.25">
      <c r="A105" s="210"/>
      <c r="B105" s="210"/>
      <c r="C105" s="210"/>
      <c r="D105" s="210"/>
      <c r="E105" s="210"/>
      <c r="F105" s="210"/>
      <c r="G105" s="210"/>
      <c r="H105" s="210"/>
    </row>
    <row r="106" spans="1:8" ht="15.75" x14ac:dyDescent="0.25">
      <c r="A106" s="210"/>
      <c r="B106" s="210"/>
      <c r="C106" s="210"/>
      <c r="D106" s="210"/>
      <c r="E106" s="210"/>
      <c r="F106" s="210"/>
      <c r="G106" s="210"/>
      <c r="H106" s="210"/>
    </row>
    <row r="107" spans="1:8" ht="15.75" x14ac:dyDescent="0.25">
      <c r="A107" s="210"/>
      <c r="B107" s="210"/>
      <c r="C107" s="210"/>
      <c r="D107" s="210"/>
      <c r="E107" s="210"/>
      <c r="F107" s="210"/>
      <c r="G107" s="210"/>
      <c r="H107" s="210"/>
    </row>
    <row r="108" spans="1:8" ht="15.75" x14ac:dyDescent="0.25">
      <c r="A108" s="210"/>
      <c r="B108" s="210"/>
      <c r="C108" s="210"/>
      <c r="D108" s="210"/>
      <c r="E108" s="210"/>
      <c r="F108" s="210"/>
      <c r="G108" s="210"/>
      <c r="H108" s="210"/>
    </row>
    <row r="109" spans="1:8" ht="15.75" x14ac:dyDescent="0.25">
      <c r="A109" s="210"/>
      <c r="B109" s="210"/>
      <c r="C109" s="210"/>
      <c r="D109" s="210"/>
      <c r="E109" s="210"/>
      <c r="F109" s="210"/>
      <c r="G109" s="210"/>
      <c r="H109" s="210"/>
    </row>
    <row r="110" spans="1:8" ht="15.75" x14ac:dyDescent="0.25">
      <c r="A110" s="210"/>
      <c r="B110" s="210"/>
      <c r="C110" s="210"/>
      <c r="D110" s="210"/>
      <c r="E110" s="210"/>
      <c r="F110" s="210"/>
      <c r="G110" s="210"/>
      <c r="H110" s="210"/>
    </row>
    <row r="111" spans="1:8" ht="15.75" x14ac:dyDescent="0.25">
      <c r="A111" s="210"/>
      <c r="B111" s="210"/>
      <c r="C111" s="210"/>
      <c r="D111" s="210"/>
      <c r="E111" s="210"/>
      <c r="F111" s="210"/>
      <c r="G111" s="210"/>
      <c r="H111" s="210"/>
    </row>
    <row r="112" spans="1:8" ht="15.75" x14ac:dyDescent="0.25">
      <c r="A112" s="210"/>
      <c r="B112" s="210"/>
      <c r="C112" s="210"/>
      <c r="D112" s="210"/>
      <c r="E112" s="210"/>
      <c r="F112" s="210"/>
      <c r="G112" s="210"/>
      <c r="H112" s="210"/>
    </row>
    <row r="113" spans="1:8" ht="15.75" x14ac:dyDescent="0.25">
      <c r="A113" s="210"/>
      <c r="B113" s="210"/>
      <c r="C113" s="210"/>
      <c r="D113" s="210"/>
      <c r="E113" s="210"/>
      <c r="F113" s="210"/>
      <c r="G113" s="210"/>
      <c r="H113" s="210"/>
    </row>
    <row r="114" spans="1:8" ht="15.75" x14ac:dyDescent="0.25">
      <c r="A114" s="210"/>
      <c r="B114" s="210"/>
      <c r="C114" s="210"/>
      <c r="D114" s="210"/>
      <c r="E114" s="210"/>
      <c r="F114" s="210"/>
      <c r="G114" s="210"/>
      <c r="H114" s="210"/>
    </row>
    <row r="115" spans="1:8" ht="15.75" x14ac:dyDescent="0.25">
      <c r="A115" s="210"/>
      <c r="B115" s="210"/>
      <c r="C115" s="210"/>
      <c r="D115" s="210"/>
      <c r="E115" s="210"/>
      <c r="F115" s="210"/>
      <c r="G115" s="210"/>
      <c r="H115" s="210"/>
    </row>
    <row r="116" spans="1:8" ht="15.75" x14ac:dyDescent="0.25">
      <c r="A116" s="210"/>
      <c r="B116" s="210"/>
      <c r="C116" s="210"/>
      <c r="D116" s="210"/>
      <c r="E116" s="210"/>
      <c r="F116" s="210"/>
      <c r="G116" s="210"/>
      <c r="H116" s="210"/>
    </row>
    <row r="117" spans="1:8" ht="15.75" x14ac:dyDescent="0.25">
      <c r="A117" s="210"/>
      <c r="B117" s="210"/>
      <c r="C117" s="210"/>
      <c r="D117" s="210"/>
      <c r="E117" s="210"/>
      <c r="F117" s="210"/>
      <c r="G117" s="210"/>
      <c r="H117" s="210"/>
    </row>
    <row r="118" spans="1:8" ht="15.75" x14ac:dyDescent="0.25">
      <c r="A118" s="210"/>
      <c r="B118" s="210"/>
      <c r="C118" s="210"/>
      <c r="D118" s="210"/>
      <c r="E118" s="210"/>
      <c r="F118" s="210"/>
      <c r="G118" s="210"/>
      <c r="H118" s="210"/>
    </row>
    <row r="119" spans="1:8" ht="15.75" x14ac:dyDescent="0.25">
      <c r="A119" s="210"/>
      <c r="B119" s="210"/>
      <c r="C119" s="210"/>
      <c r="D119" s="210"/>
      <c r="E119" s="210"/>
      <c r="F119" s="210"/>
      <c r="G119" s="210"/>
      <c r="H119" s="210"/>
    </row>
    <row r="120" spans="1:8" ht="15.75" x14ac:dyDescent="0.25">
      <c r="A120" s="210"/>
      <c r="B120" s="210"/>
      <c r="C120" s="210"/>
      <c r="D120" s="210"/>
      <c r="E120" s="210"/>
      <c r="F120" s="210"/>
      <c r="G120" s="210"/>
      <c r="H120" s="210"/>
    </row>
    <row r="121" spans="1:8" ht="15.75" x14ac:dyDescent="0.25">
      <c r="A121" s="210"/>
      <c r="B121" s="210"/>
      <c r="C121" s="210"/>
      <c r="D121" s="210"/>
      <c r="E121" s="210"/>
      <c r="F121" s="210"/>
      <c r="G121" s="210"/>
      <c r="H121" s="210"/>
    </row>
    <row r="122" spans="1:8" ht="15.75" x14ac:dyDescent="0.25">
      <c r="A122" s="210"/>
      <c r="B122" s="210"/>
      <c r="C122" s="210"/>
      <c r="D122" s="210"/>
      <c r="E122" s="210"/>
      <c r="F122" s="210"/>
      <c r="G122" s="210"/>
      <c r="H122" s="210"/>
    </row>
    <row r="123" spans="1:8" ht="15.75" x14ac:dyDescent="0.25">
      <c r="A123" s="210"/>
      <c r="B123" s="210"/>
      <c r="C123" s="210"/>
      <c r="D123" s="210"/>
      <c r="E123" s="210"/>
      <c r="F123" s="210"/>
      <c r="G123" s="210"/>
      <c r="H123" s="210"/>
    </row>
    <row r="124" spans="1:8" ht="15.75" x14ac:dyDescent="0.25">
      <c r="A124" s="210"/>
      <c r="B124" s="210"/>
      <c r="C124" s="210"/>
      <c r="D124" s="210"/>
      <c r="E124" s="210"/>
      <c r="F124" s="210"/>
      <c r="G124" s="210"/>
      <c r="H124" s="210"/>
    </row>
    <row r="125" spans="1:8" ht="15.75" x14ac:dyDescent="0.25">
      <c r="A125" s="210"/>
      <c r="B125" s="210"/>
      <c r="C125" s="210"/>
      <c r="D125" s="210"/>
      <c r="E125" s="210"/>
      <c r="F125" s="210"/>
      <c r="G125" s="210"/>
      <c r="H125" s="210"/>
    </row>
    <row r="126" spans="1:8" ht="15.75" x14ac:dyDescent="0.25">
      <c r="A126" s="210"/>
      <c r="B126" s="210"/>
      <c r="C126" s="210"/>
      <c r="D126" s="210"/>
      <c r="E126" s="210"/>
      <c r="F126" s="210"/>
      <c r="G126" s="210"/>
      <c r="H126" s="210"/>
    </row>
    <row r="127" spans="1:8" ht="15.75" x14ac:dyDescent="0.25">
      <c r="A127" s="210"/>
      <c r="B127" s="210"/>
      <c r="C127" s="210"/>
      <c r="D127" s="210"/>
      <c r="E127" s="210"/>
      <c r="F127" s="210"/>
      <c r="G127" s="210"/>
      <c r="H127" s="210"/>
    </row>
    <row r="128" spans="1:8" ht="15.75" x14ac:dyDescent="0.25">
      <c r="A128" s="210"/>
      <c r="B128" s="210"/>
      <c r="C128" s="210"/>
      <c r="D128" s="210"/>
      <c r="E128" s="210"/>
      <c r="F128" s="210"/>
      <c r="G128" s="210"/>
      <c r="H128" s="210"/>
    </row>
    <row r="129" spans="1:8" ht="15.75" x14ac:dyDescent="0.25">
      <c r="A129" s="210"/>
      <c r="B129" s="210"/>
      <c r="C129" s="210"/>
      <c r="D129" s="210"/>
      <c r="E129" s="210"/>
      <c r="F129" s="210"/>
      <c r="G129" s="210"/>
      <c r="H129" s="210"/>
    </row>
    <row r="130" spans="1:8" ht="15.75" x14ac:dyDescent="0.25">
      <c r="A130" s="210"/>
      <c r="B130" s="210"/>
      <c r="C130" s="210"/>
      <c r="D130" s="210"/>
      <c r="E130" s="210"/>
      <c r="F130" s="210"/>
      <c r="G130" s="210"/>
      <c r="H130" s="210"/>
    </row>
    <row r="131" spans="1:8" ht="15.75" x14ac:dyDescent="0.25">
      <c r="A131" s="210"/>
      <c r="B131" s="210"/>
      <c r="C131" s="210"/>
      <c r="D131" s="210"/>
      <c r="E131" s="210"/>
      <c r="F131" s="210"/>
      <c r="G131" s="210"/>
      <c r="H131" s="210"/>
    </row>
    <row r="132" spans="1:8" ht="15.75" x14ac:dyDescent="0.25">
      <c r="A132" s="210"/>
      <c r="B132" s="210"/>
      <c r="C132" s="210"/>
      <c r="D132" s="210"/>
      <c r="E132" s="210"/>
      <c r="F132" s="210"/>
      <c r="G132" s="210"/>
      <c r="H132" s="210"/>
    </row>
    <row r="133" spans="1:8" ht="15.75" x14ac:dyDescent="0.25">
      <c r="A133" s="210"/>
      <c r="B133" s="210"/>
      <c r="C133" s="210"/>
      <c r="D133" s="210"/>
      <c r="E133" s="210"/>
      <c r="F133" s="210"/>
      <c r="G133" s="210"/>
      <c r="H133" s="210"/>
    </row>
    <row r="134" spans="1:8" ht="15.75" x14ac:dyDescent="0.25">
      <c r="A134" s="210"/>
      <c r="B134" s="210"/>
      <c r="C134" s="210"/>
      <c r="D134" s="210"/>
      <c r="E134" s="210"/>
      <c r="F134" s="210"/>
      <c r="G134" s="210"/>
      <c r="H134" s="210"/>
    </row>
    <row r="135" spans="1:8" ht="15.75" x14ac:dyDescent="0.25">
      <c r="A135" s="210"/>
      <c r="B135" s="210"/>
      <c r="C135" s="210"/>
      <c r="D135" s="210"/>
      <c r="E135" s="210"/>
      <c r="F135" s="210"/>
      <c r="G135" s="210"/>
      <c r="H135" s="210"/>
    </row>
    <row r="136" spans="1:8" ht="15.75" x14ac:dyDescent="0.25">
      <c r="A136" s="210"/>
      <c r="B136" s="210"/>
      <c r="C136" s="210"/>
      <c r="D136" s="210"/>
      <c r="E136" s="210"/>
      <c r="F136" s="210"/>
      <c r="G136" s="210"/>
      <c r="H136" s="210"/>
    </row>
    <row r="137" spans="1:8" ht="15.75" x14ac:dyDescent="0.25">
      <c r="A137" s="210"/>
      <c r="B137" s="210"/>
      <c r="C137" s="210"/>
      <c r="D137" s="210"/>
      <c r="E137" s="210"/>
      <c r="F137" s="210"/>
      <c r="G137" s="210"/>
      <c r="H137" s="210"/>
    </row>
    <row r="138" spans="1:8" ht="15.75" x14ac:dyDescent="0.25">
      <c r="A138" s="210"/>
      <c r="B138" s="210"/>
      <c r="C138" s="210"/>
      <c r="D138" s="210"/>
      <c r="E138" s="210"/>
      <c r="F138" s="210"/>
      <c r="G138" s="210"/>
      <c r="H138" s="210"/>
    </row>
    <row r="139" spans="1:8" ht="15.75" x14ac:dyDescent="0.25">
      <c r="A139" s="210"/>
      <c r="B139" s="210"/>
      <c r="C139" s="210"/>
      <c r="D139" s="210"/>
      <c r="E139" s="210"/>
      <c r="F139" s="210"/>
      <c r="G139" s="210"/>
      <c r="H139" s="210"/>
    </row>
    <row r="140" spans="1:8" ht="15.75" x14ac:dyDescent="0.25">
      <c r="A140" s="210"/>
      <c r="B140" s="210"/>
      <c r="C140" s="210"/>
      <c r="D140" s="210"/>
      <c r="E140" s="210"/>
      <c r="F140" s="210"/>
      <c r="G140" s="210"/>
      <c r="H140" s="210"/>
    </row>
    <row r="141" spans="1:8" ht="15.75" x14ac:dyDescent="0.25">
      <c r="A141" s="210"/>
      <c r="B141" s="210"/>
      <c r="C141" s="210"/>
      <c r="D141" s="210"/>
      <c r="E141" s="210"/>
      <c r="F141" s="210"/>
      <c r="G141" s="210"/>
      <c r="H141" s="210"/>
    </row>
    <row r="142" spans="1:8" ht="15.75" x14ac:dyDescent="0.25">
      <c r="A142" s="210"/>
      <c r="B142" s="210"/>
      <c r="C142" s="210"/>
      <c r="D142" s="210"/>
      <c r="E142" s="210"/>
      <c r="F142" s="210"/>
      <c r="G142" s="210"/>
      <c r="H142" s="210"/>
    </row>
    <row r="143" spans="1:8" ht="15.75" x14ac:dyDescent="0.25">
      <c r="A143" s="210"/>
      <c r="B143" s="210"/>
      <c r="C143" s="210"/>
      <c r="D143" s="210"/>
      <c r="E143" s="210"/>
      <c r="F143" s="210"/>
      <c r="G143" s="210"/>
      <c r="H143" s="210"/>
    </row>
    <row r="144" spans="1:8" ht="15.75" x14ac:dyDescent="0.25">
      <c r="A144" s="210"/>
      <c r="B144" s="210"/>
      <c r="C144" s="210"/>
      <c r="D144" s="210"/>
      <c r="E144" s="210"/>
      <c r="F144" s="210"/>
      <c r="G144" s="210"/>
      <c r="H144" s="210"/>
    </row>
    <row r="145" spans="1:8" ht="15.75" x14ac:dyDescent="0.25">
      <c r="A145" s="210"/>
      <c r="B145" s="210"/>
      <c r="C145" s="210"/>
      <c r="D145" s="210"/>
      <c r="E145" s="210"/>
      <c r="F145" s="210"/>
      <c r="G145" s="210"/>
      <c r="H145" s="210"/>
    </row>
    <row r="146" spans="1:8" ht="15.75" x14ac:dyDescent="0.25">
      <c r="A146" s="210"/>
      <c r="B146" s="210"/>
      <c r="C146" s="210"/>
      <c r="D146" s="210"/>
      <c r="E146" s="210"/>
      <c r="F146" s="210"/>
      <c r="G146" s="210"/>
      <c r="H146" s="210"/>
    </row>
    <row r="147" spans="1:8" ht="15.75" x14ac:dyDescent="0.25">
      <c r="A147" s="210"/>
      <c r="B147" s="210"/>
      <c r="C147" s="210"/>
      <c r="D147" s="210"/>
      <c r="E147" s="210"/>
      <c r="F147" s="210"/>
      <c r="G147" s="210"/>
      <c r="H147" s="210"/>
    </row>
    <row r="148" spans="1:8" ht="15.75" x14ac:dyDescent="0.25">
      <c r="A148" s="210"/>
      <c r="B148" s="210"/>
      <c r="C148" s="210"/>
      <c r="D148" s="210"/>
      <c r="E148" s="210"/>
      <c r="F148" s="210"/>
      <c r="G148" s="210"/>
      <c r="H148" s="210"/>
    </row>
    <row r="149" spans="1:8" ht="15.75" x14ac:dyDescent="0.25">
      <c r="A149" s="210"/>
      <c r="B149" s="210"/>
      <c r="C149" s="210"/>
      <c r="D149" s="210"/>
      <c r="E149" s="210"/>
      <c r="F149" s="210"/>
      <c r="G149" s="210"/>
      <c r="H149" s="210"/>
    </row>
    <row r="150" spans="1:8" ht="15.75" x14ac:dyDescent="0.25">
      <c r="A150" s="210"/>
      <c r="B150" s="210"/>
      <c r="C150" s="210"/>
      <c r="D150" s="210"/>
      <c r="E150" s="210"/>
      <c r="F150" s="210"/>
      <c r="G150" s="210"/>
      <c r="H150" s="210"/>
    </row>
    <row r="151" spans="1:8" ht="15.75" x14ac:dyDescent="0.25">
      <c r="A151" s="210"/>
      <c r="B151" s="210"/>
      <c r="C151" s="210"/>
      <c r="D151" s="210"/>
      <c r="E151" s="210"/>
      <c r="F151" s="210"/>
      <c r="G151" s="210"/>
      <c r="H151" s="210"/>
    </row>
    <row r="152" spans="1:8" ht="15.75" x14ac:dyDescent="0.25">
      <c r="A152" s="210"/>
      <c r="B152" s="210"/>
      <c r="C152" s="210"/>
      <c r="D152" s="210"/>
      <c r="E152" s="210"/>
      <c r="F152" s="210"/>
      <c r="G152" s="210"/>
      <c r="H152" s="210"/>
    </row>
    <row r="153" spans="1:8" ht="15.75" x14ac:dyDescent="0.25">
      <c r="A153" s="210"/>
      <c r="B153" s="210"/>
      <c r="C153" s="210"/>
      <c r="D153" s="210"/>
      <c r="E153" s="210"/>
      <c r="F153" s="210"/>
      <c r="G153" s="210"/>
      <c r="H153" s="210"/>
    </row>
    <row r="154" spans="1:8" ht="15.75" x14ac:dyDescent="0.25">
      <c r="A154" s="210"/>
      <c r="B154" s="210"/>
      <c r="C154" s="210"/>
      <c r="D154" s="210"/>
      <c r="E154" s="210"/>
      <c r="F154" s="210"/>
      <c r="G154" s="210"/>
      <c r="H154" s="210"/>
    </row>
    <row r="155" spans="1:8" ht="15.75" x14ac:dyDescent="0.25">
      <c r="A155" s="210"/>
      <c r="B155" s="210"/>
      <c r="C155" s="210"/>
      <c r="D155" s="210"/>
      <c r="E155" s="210"/>
      <c r="F155" s="210"/>
      <c r="G155" s="210"/>
      <c r="H155" s="210"/>
    </row>
    <row r="156" spans="1:8" ht="15.75" x14ac:dyDescent="0.25">
      <c r="A156" s="210"/>
      <c r="B156" s="210"/>
      <c r="C156" s="210"/>
      <c r="D156" s="210"/>
      <c r="E156" s="210"/>
      <c r="F156" s="210"/>
      <c r="G156" s="210"/>
      <c r="H156" s="210"/>
    </row>
    <row r="157" spans="1:8" ht="15.75" x14ac:dyDescent="0.25">
      <c r="A157" s="210"/>
      <c r="B157" s="210"/>
      <c r="C157" s="210"/>
      <c r="D157" s="210"/>
      <c r="E157" s="210"/>
      <c r="F157" s="210"/>
      <c r="G157" s="210"/>
      <c r="H157" s="210"/>
    </row>
    <row r="158" spans="1:8" ht="15.75" x14ac:dyDescent="0.25">
      <c r="A158" s="210"/>
      <c r="B158" s="210"/>
      <c r="C158" s="210"/>
      <c r="D158" s="210"/>
      <c r="E158" s="210"/>
      <c r="F158" s="210"/>
      <c r="G158" s="210"/>
      <c r="H158" s="210"/>
    </row>
    <row r="159" spans="1:8" ht="15.75" x14ac:dyDescent="0.25">
      <c r="A159" s="210"/>
      <c r="B159" s="210"/>
      <c r="C159" s="210"/>
      <c r="D159" s="210"/>
      <c r="E159" s="210"/>
      <c r="F159" s="210"/>
      <c r="G159" s="210"/>
      <c r="H159" s="210"/>
    </row>
    <row r="160" spans="1:8" ht="15.75" x14ac:dyDescent="0.25">
      <c r="A160" s="210"/>
      <c r="B160" s="210"/>
      <c r="C160" s="210"/>
      <c r="D160" s="210"/>
      <c r="E160" s="210"/>
      <c r="F160" s="210"/>
      <c r="G160" s="210"/>
      <c r="H160" s="210"/>
    </row>
    <row r="161" spans="1:8" ht="15.75" x14ac:dyDescent="0.25">
      <c r="A161" s="210"/>
      <c r="B161" s="210"/>
      <c r="C161" s="210"/>
      <c r="D161" s="210"/>
      <c r="E161" s="210"/>
      <c r="F161" s="210"/>
      <c r="G161" s="210"/>
      <c r="H161" s="210"/>
    </row>
    <row r="162" spans="1:8" ht="15.75" x14ac:dyDescent="0.25">
      <c r="A162" s="210"/>
      <c r="B162" s="210"/>
      <c r="C162" s="210"/>
      <c r="D162" s="210"/>
      <c r="E162" s="210"/>
      <c r="F162" s="210"/>
      <c r="G162" s="210"/>
      <c r="H162" s="210"/>
    </row>
    <row r="163" spans="1:8" ht="15.75" x14ac:dyDescent="0.25">
      <c r="A163" s="210"/>
      <c r="B163" s="210"/>
      <c r="C163" s="210"/>
      <c r="D163" s="210"/>
      <c r="E163" s="210"/>
      <c r="F163" s="210"/>
      <c r="G163" s="210"/>
      <c r="H163" s="210"/>
    </row>
  </sheetData>
  <dataConsolidate/>
  <mergeCells count="1">
    <mergeCell ref="A7:H7"/>
  </mergeCells>
  <conditionalFormatting sqref="H19:H5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9:K50">
    <cfRule type="cellIs" dxfId="146" priority="2" operator="greaterThan">
      <formula>50</formula>
    </cfRule>
  </conditionalFormatting>
  <conditionalFormatting sqref="M19:M50">
    <cfRule type="cellIs" dxfId="145" priority="1" operator="greaterThan">
      <formula>50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58"/>
  <sheetViews>
    <sheetView zoomScaleNormal="100" zoomScaleSheetLayoutView="100" workbookViewId="0">
      <selection activeCell="L17" sqref="L17"/>
    </sheetView>
  </sheetViews>
  <sheetFormatPr baseColWidth="10" defaultRowHeight="14.25" x14ac:dyDescent="0.2"/>
  <cols>
    <col min="1" max="1" width="21.140625" style="69" customWidth="1"/>
    <col min="2" max="3" width="14.140625" style="69" customWidth="1"/>
    <col min="4" max="4" width="11.5703125" style="43" customWidth="1"/>
    <col min="5" max="6" width="12.140625" style="43" customWidth="1"/>
    <col min="7" max="7" width="15.85546875" style="43" customWidth="1"/>
    <col min="8" max="16384" width="11.42578125" style="43"/>
  </cols>
  <sheetData>
    <row r="1" spans="1:7" x14ac:dyDescent="0.2">
      <c r="A1" s="1"/>
      <c r="B1" s="2"/>
      <c r="C1" s="2"/>
      <c r="D1" s="1"/>
      <c r="E1" s="1"/>
      <c r="F1" s="1"/>
      <c r="G1" s="1"/>
    </row>
    <row r="2" spans="1:7" x14ac:dyDescent="0.2">
      <c r="A2" s="1"/>
      <c r="B2" s="2"/>
      <c r="C2" s="2"/>
      <c r="D2" s="1"/>
      <c r="E2" s="1"/>
      <c r="F2" s="1"/>
      <c r="G2" s="1"/>
    </row>
    <row r="3" spans="1:7" x14ac:dyDescent="0.2">
      <c r="A3" s="1"/>
      <c r="B3" s="4"/>
      <c r="C3" s="4"/>
      <c r="D3" s="5"/>
      <c r="E3" s="6"/>
      <c r="F3" s="6"/>
      <c r="G3" s="5"/>
    </row>
    <row r="4" spans="1:7" x14ac:dyDescent="0.2">
      <c r="A4" s="454"/>
      <c r="B4" s="454"/>
      <c r="C4" s="454"/>
      <c r="D4" s="454"/>
      <c r="E4" s="454"/>
      <c r="F4" s="454"/>
      <c r="G4" s="454"/>
    </row>
    <row r="5" spans="1:7" x14ac:dyDescent="0.2">
      <c r="A5" s="7"/>
      <c r="B5" s="7"/>
      <c r="C5" s="7"/>
      <c r="D5" s="7"/>
      <c r="E5" s="7"/>
      <c r="F5" s="7"/>
      <c r="G5" s="7"/>
    </row>
    <row r="6" spans="1:7" ht="17.25" customHeight="1" x14ac:dyDescent="0.2">
      <c r="A6" s="455" t="s">
        <v>51</v>
      </c>
      <c r="B6" s="455"/>
      <c r="C6" s="455"/>
      <c r="D6" s="455"/>
      <c r="E6" s="455"/>
      <c r="F6" s="455"/>
      <c r="G6" s="455"/>
    </row>
    <row r="7" spans="1:7" ht="15" x14ac:dyDescent="0.2">
      <c r="A7" s="47"/>
      <c r="B7" s="47"/>
      <c r="C7" s="47"/>
      <c r="D7" s="47"/>
      <c r="E7" s="47"/>
      <c r="F7" s="47"/>
      <c r="G7" s="49"/>
    </row>
    <row r="8" spans="1:7" ht="16.5" customHeight="1" x14ac:dyDescent="0.2">
      <c r="A8" s="55"/>
      <c r="B8" s="55"/>
      <c r="C8" s="76"/>
      <c r="D8" s="464" t="s">
        <v>180</v>
      </c>
      <c r="E8" s="465"/>
      <c r="F8" s="466"/>
      <c r="G8" s="15"/>
    </row>
    <row r="9" spans="1:7" ht="16.5" customHeight="1" x14ac:dyDescent="0.2">
      <c r="A9" s="55"/>
      <c r="B9" s="55"/>
      <c r="C9" s="76"/>
      <c r="D9" s="464" t="s">
        <v>181</v>
      </c>
      <c r="E9" s="465"/>
      <c r="F9" s="466"/>
      <c r="G9" s="10">
        <f>E17</f>
        <v>303464</v>
      </c>
    </row>
    <row r="10" spans="1:7" ht="16.5" customHeight="1" x14ac:dyDescent="0.2">
      <c r="A10" s="13" t="s">
        <v>179</v>
      </c>
      <c r="B10" s="77">
        <f>E17</f>
        <v>303464</v>
      </c>
      <c r="C10" s="76"/>
      <c r="D10" s="464" t="s">
        <v>50</v>
      </c>
      <c r="E10" s="465"/>
      <c r="F10" s="466"/>
      <c r="G10" s="78" t="e">
        <f>G9/G8*100</f>
        <v>#DIV/0!</v>
      </c>
    </row>
    <row r="11" spans="1:7" ht="16.5" customHeight="1" x14ac:dyDescent="0.2">
      <c r="A11" s="80"/>
      <c r="B11" s="80"/>
      <c r="C11" s="76"/>
      <c r="D11" s="463" t="s">
        <v>65</v>
      </c>
      <c r="E11" s="463"/>
      <c r="F11" s="463"/>
      <c r="G11" s="78">
        <f>G9-G8</f>
        <v>303464</v>
      </c>
    </row>
    <row r="12" spans="1:7" ht="15" customHeight="1" x14ac:dyDescent="0.2">
      <c r="A12" s="55"/>
      <c r="B12" s="55"/>
      <c r="C12" s="55"/>
      <c r="D12" s="48"/>
      <c r="E12" s="48"/>
      <c r="F12" s="48"/>
      <c r="G12" s="48"/>
    </row>
    <row r="13" spans="1:7" ht="10.5" customHeight="1" x14ac:dyDescent="0.2">
      <c r="A13" s="469" t="s">
        <v>5</v>
      </c>
      <c r="B13" s="471" t="s">
        <v>66</v>
      </c>
      <c r="C13" s="472"/>
      <c r="D13" s="475" t="s">
        <v>7</v>
      </c>
      <c r="E13" s="18" t="s">
        <v>8</v>
      </c>
      <c r="F13" s="477" t="s">
        <v>9</v>
      </c>
      <c r="G13" s="478"/>
    </row>
    <row r="14" spans="1:7" ht="10.5" customHeight="1" x14ac:dyDescent="0.2">
      <c r="A14" s="470"/>
      <c r="B14" s="473"/>
      <c r="C14" s="474"/>
      <c r="D14" s="476"/>
      <c r="E14" s="18" t="s">
        <v>10</v>
      </c>
      <c r="F14" s="477" t="s">
        <v>9</v>
      </c>
      <c r="G14" s="478"/>
    </row>
    <row r="15" spans="1:7" ht="10.5" customHeight="1" x14ac:dyDescent="0.2">
      <c r="A15" s="55"/>
      <c r="B15" s="55"/>
      <c r="C15" s="55"/>
      <c r="D15" s="48"/>
      <c r="E15" s="48"/>
      <c r="F15" s="48"/>
      <c r="G15" s="48"/>
    </row>
    <row r="16" spans="1:7" ht="36" customHeight="1" x14ac:dyDescent="0.2">
      <c r="A16" s="13" t="s">
        <v>11</v>
      </c>
      <c r="B16" s="81" t="s">
        <v>176</v>
      </c>
      <c r="C16" s="81" t="s">
        <v>178</v>
      </c>
      <c r="D16" s="81"/>
      <c r="E16" s="81" t="s">
        <v>225</v>
      </c>
      <c r="F16" s="81" t="s">
        <v>161</v>
      </c>
      <c r="G16" s="82" t="s">
        <v>67</v>
      </c>
    </row>
    <row r="17" spans="1:12" ht="15.75" customHeight="1" x14ac:dyDescent="0.2">
      <c r="A17" s="22" t="s">
        <v>68</v>
      </c>
      <c r="B17" s="83">
        <f>SUM(B18:B49)</f>
        <v>123462</v>
      </c>
      <c r="C17" s="83">
        <f t="shared" ref="C17" si="0">SUM(C18:C49)</f>
        <v>180002</v>
      </c>
      <c r="D17" s="83"/>
      <c r="E17" s="83">
        <f>B17+C17+D17</f>
        <v>303464</v>
      </c>
      <c r="F17" s="83">
        <f>SUM(F18:F49)</f>
        <v>299807</v>
      </c>
      <c r="G17" s="84">
        <f t="shared" ref="G17" si="1">(E17/F17)-1</f>
        <v>1.2197847281751217E-2</v>
      </c>
      <c r="L17" s="43">
        <f>C17/E17</f>
        <v>0.59315767273877629</v>
      </c>
    </row>
    <row r="18" spans="1:12" ht="12.75" customHeight="1" x14ac:dyDescent="0.2">
      <c r="A18" s="25" t="s">
        <v>14</v>
      </c>
      <c r="B18" s="42">
        <v>1749</v>
      </c>
      <c r="C18" s="42">
        <v>2975</v>
      </c>
      <c r="D18" s="42"/>
      <c r="E18" s="85">
        <f t="shared" ref="E18:E49" si="2">SUM(B18:D18)</f>
        <v>4724</v>
      </c>
      <c r="F18" s="86">
        <v>4767</v>
      </c>
      <c r="G18" s="87">
        <f t="shared" ref="G18:G49" si="3">(E18/F18)-1</f>
        <v>-9.0203482273967239E-3</v>
      </c>
      <c r="H18" s="43" t="str">
        <f>IF(A18=I18,"ok","ojo")</f>
        <v>ok</v>
      </c>
      <c r="I18" s="43" t="s">
        <v>14</v>
      </c>
      <c r="J18" s="43">
        <v>2975</v>
      </c>
    </row>
    <row r="19" spans="1:12" ht="12.75" customHeight="1" x14ac:dyDescent="0.2">
      <c r="A19" s="25" t="s">
        <v>15</v>
      </c>
      <c r="B19" s="42">
        <v>3120</v>
      </c>
      <c r="C19" s="42">
        <v>4803</v>
      </c>
      <c r="D19" s="42"/>
      <c r="E19" s="85">
        <f t="shared" si="2"/>
        <v>7923</v>
      </c>
      <c r="F19" s="86">
        <v>8361</v>
      </c>
      <c r="G19" s="87">
        <f t="shared" si="3"/>
        <v>-5.2386078220308607E-2</v>
      </c>
      <c r="H19" s="43" t="str">
        <f t="shared" ref="H19:H49" si="4">IF(A19=I19,"ok","ojo")</f>
        <v>ok</v>
      </c>
      <c r="I19" s="43" t="s">
        <v>15</v>
      </c>
      <c r="J19" s="43">
        <v>4803</v>
      </c>
    </row>
    <row r="20" spans="1:12" ht="12.75" customHeight="1" x14ac:dyDescent="0.2">
      <c r="A20" s="25" t="s">
        <v>16</v>
      </c>
      <c r="B20" s="42">
        <v>884</v>
      </c>
      <c r="C20" s="42">
        <v>1174</v>
      </c>
      <c r="D20" s="42"/>
      <c r="E20" s="85">
        <f t="shared" si="2"/>
        <v>2058</v>
      </c>
      <c r="F20" s="86">
        <v>1691</v>
      </c>
      <c r="G20" s="87">
        <f t="shared" si="3"/>
        <v>0.21703134240094624</v>
      </c>
      <c r="H20" s="43" t="str">
        <f t="shared" si="4"/>
        <v>ok</v>
      </c>
      <c r="I20" s="43" t="s">
        <v>16</v>
      </c>
      <c r="J20" s="43">
        <v>1174</v>
      </c>
    </row>
    <row r="21" spans="1:12" ht="12.75" customHeight="1" x14ac:dyDescent="0.2">
      <c r="A21" s="25" t="s">
        <v>17</v>
      </c>
      <c r="B21" s="42">
        <v>799</v>
      </c>
      <c r="C21" s="42">
        <v>1131</v>
      </c>
      <c r="D21" s="42"/>
      <c r="E21" s="85">
        <f t="shared" si="2"/>
        <v>1930</v>
      </c>
      <c r="F21" s="86">
        <v>1773</v>
      </c>
      <c r="G21" s="87">
        <f t="shared" si="3"/>
        <v>8.8550479413423533E-2</v>
      </c>
      <c r="H21" s="43" t="str">
        <f t="shared" si="4"/>
        <v>ok</v>
      </c>
      <c r="I21" s="43" t="s">
        <v>17</v>
      </c>
      <c r="J21" s="43">
        <v>1131</v>
      </c>
    </row>
    <row r="22" spans="1:12" ht="12.75" customHeight="1" x14ac:dyDescent="0.2">
      <c r="A22" s="25" t="s">
        <v>18</v>
      </c>
      <c r="B22" s="42">
        <v>3054</v>
      </c>
      <c r="C22" s="42">
        <v>4862</v>
      </c>
      <c r="D22" s="42"/>
      <c r="E22" s="85">
        <f t="shared" si="2"/>
        <v>7916</v>
      </c>
      <c r="F22" s="86">
        <v>7326</v>
      </c>
      <c r="G22" s="87">
        <f t="shared" si="3"/>
        <v>8.0535080535080628E-2</v>
      </c>
      <c r="H22" s="43" t="str">
        <f t="shared" si="4"/>
        <v>ok</v>
      </c>
      <c r="I22" s="43" t="s">
        <v>18</v>
      </c>
      <c r="J22" s="43">
        <v>4862</v>
      </c>
    </row>
    <row r="23" spans="1:12" ht="12.75" customHeight="1" x14ac:dyDescent="0.2">
      <c r="A23" s="25" t="s">
        <v>19</v>
      </c>
      <c r="B23" s="42">
        <v>3670</v>
      </c>
      <c r="C23" s="42">
        <v>5402</v>
      </c>
      <c r="D23" s="42"/>
      <c r="E23" s="85">
        <f t="shared" si="2"/>
        <v>9072</v>
      </c>
      <c r="F23" s="86">
        <v>8606</v>
      </c>
      <c r="G23" s="87">
        <f t="shared" si="3"/>
        <v>5.4148268649779174E-2</v>
      </c>
      <c r="H23" s="43" t="str">
        <f t="shared" si="4"/>
        <v>ok</v>
      </c>
      <c r="I23" s="43" t="s">
        <v>19</v>
      </c>
      <c r="J23" s="43">
        <v>5402</v>
      </c>
    </row>
    <row r="24" spans="1:12" ht="12.75" customHeight="1" x14ac:dyDescent="0.2">
      <c r="A24" s="25" t="s">
        <v>20</v>
      </c>
      <c r="B24" s="42">
        <v>3155</v>
      </c>
      <c r="C24" s="42">
        <v>4736</v>
      </c>
      <c r="D24" s="42"/>
      <c r="E24" s="85">
        <f t="shared" si="2"/>
        <v>7891</v>
      </c>
      <c r="F24" s="86">
        <v>7911</v>
      </c>
      <c r="G24" s="87">
        <f t="shared" si="3"/>
        <v>-2.5281253950195648E-3</v>
      </c>
      <c r="H24" s="43" t="str">
        <f t="shared" si="4"/>
        <v>ojo</v>
      </c>
      <c r="I24" s="43" t="s">
        <v>221</v>
      </c>
      <c r="J24" s="43">
        <v>4736</v>
      </c>
    </row>
    <row r="25" spans="1:12" ht="12.75" customHeight="1" x14ac:dyDescent="0.2">
      <c r="A25" s="25" t="s">
        <v>21</v>
      </c>
      <c r="B25" s="42">
        <v>813</v>
      </c>
      <c r="C25" s="42">
        <v>1070</v>
      </c>
      <c r="D25" s="42"/>
      <c r="E25" s="85">
        <f t="shared" si="2"/>
        <v>1883</v>
      </c>
      <c r="F25" s="86">
        <v>1765</v>
      </c>
      <c r="G25" s="87">
        <f t="shared" si="3"/>
        <v>6.685552407932005E-2</v>
      </c>
      <c r="H25" s="43" t="str">
        <f t="shared" si="4"/>
        <v>ok</v>
      </c>
      <c r="I25" s="43" t="s">
        <v>21</v>
      </c>
      <c r="J25" s="43">
        <v>1070</v>
      </c>
    </row>
    <row r="26" spans="1:12" ht="12.75" customHeight="1" x14ac:dyDescent="0.2">
      <c r="A26" s="25" t="s">
        <v>22</v>
      </c>
      <c r="B26" s="42">
        <v>17832</v>
      </c>
      <c r="C26" s="42">
        <v>24976</v>
      </c>
      <c r="D26" s="42"/>
      <c r="E26" s="85">
        <f t="shared" si="2"/>
        <v>42808</v>
      </c>
      <c r="F26" s="86">
        <v>44765</v>
      </c>
      <c r="G26" s="87">
        <f t="shared" si="3"/>
        <v>-4.3717189768792575E-2</v>
      </c>
      <c r="H26" s="43" t="str">
        <f t="shared" si="4"/>
        <v>ok</v>
      </c>
      <c r="I26" s="43" t="s">
        <v>22</v>
      </c>
      <c r="J26" s="43">
        <v>24976</v>
      </c>
    </row>
    <row r="27" spans="1:12" ht="12.75" customHeight="1" x14ac:dyDescent="0.2">
      <c r="A27" s="25" t="s">
        <v>23</v>
      </c>
      <c r="B27" s="42">
        <v>1022</v>
      </c>
      <c r="C27" s="42">
        <v>1391</v>
      </c>
      <c r="D27" s="42"/>
      <c r="E27" s="85">
        <f t="shared" si="2"/>
        <v>2413</v>
      </c>
      <c r="F27" s="86">
        <v>2350</v>
      </c>
      <c r="G27" s="87">
        <f t="shared" si="3"/>
        <v>2.6808510638297811E-2</v>
      </c>
      <c r="H27" s="43" t="str">
        <f t="shared" si="4"/>
        <v>ok</v>
      </c>
      <c r="I27" s="43" t="s">
        <v>23</v>
      </c>
      <c r="J27" s="43">
        <v>1391</v>
      </c>
    </row>
    <row r="28" spans="1:12" ht="12.75" customHeight="1" x14ac:dyDescent="0.2">
      <c r="A28" s="25" t="s">
        <v>24</v>
      </c>
      <c r="B28" s="42">
        <v>8079</v>
      </c>
      <c r="C28" s="42">
        <v>10201</v>
      </c>
      <c r="D28" s="42"/>
      <c r="E28" s="85">
        <f t="shared" si="2"/>
        <v>18280</v>
      </c>
      <c r="F28" s="86">
        <v>15961</v>
      </c>
      <c r="G28" s="87">
        <f t="shared" si="3"/>
        <v>0.14529164839295783</v>
      </c>
      <c r="H28" s="43" t="str">
        <f t="shared" si="4"/>
        <v>ok</v>
      </c>
      <c r="I28" s="43" t="s">
        <v>24</v>
      </c>
      <c r="J28" s="43">
        <v>10201</v>
      </c>
    </row>
    <row r="29" spans="1:12" ht="12.75" customHeight="1" x14ac:dyDescent="0.2">
      <c r="A29" s="25" t="s">
        <v>25</v>
      </c>
      <c r="B29" s="42">
        <v>2731</v>
      </c>
      <c r="C29" s="42">
        <v>4265</v>
      </c>
      <c r="D29" s="42"/>
      <c r="E29" s="85">
        <f t="shared" si="2"/>
        <v>6996</v>
      </c>
      <c r="F29" s="86">
        <v>7093</v>
      </c>
      <c r="G29" s="87">
        <f t="shared" si="3"/>
        <v>-1.3675454673621856E-2</v>
      </c>
      <c r="H29" s="43" t="str">
        <f t="shared" si="4"/>
        <v>ok</v>
      </c>
      <c r="I29" s="43" t="s">
        <v>25</v>
      </c>
      <c r="J29" s="43">
        <v>4265</v>
      </c>
    </row>
    <row r="30" spans="1:12" ht="12.75" customHeight="1" x14ac:dyDescent="0.2">
      <c r="A30" s="25" t="s">
        <v>26</v>
      </c>
      <c r="B30" s="42">
        <v>1716</v>
      </c>
      <c r="C30" s="42">
        <v>2208</v>
      </c>
      <c r="D30" s="42"/>
      <c r="E30" s="85">
        <f t="shared" si="2"/>
        <v>3924</v>
      </c>
      <c r="F30" s="86">
        <v>3694</v>
      </c>
      <c r="G30" s="87">
        <f t="shared" si="3"/>
        <v>6.2263129399025452E-2</v>
      </c>
      <c r="H30" s="43" t="str">
        <f t="shared" si="4"/>
        <v>ok</v>
      </c>
      <c r="I30" s="43" t="s">
        <v>26</v>
      </c>
      <c r="J30" s="43">
        <v>2208</v>
      </c>
    </row>
    <row r="31" spans="1:12" ht="12.75" customHeight="1" x14ac:dyDescent="0.2">
      <c r="A31" s="25" t="s">
        <v>27</v>
      </c>
      <c r="B31" s="42">
        <v>5644</v>
      </c>
      <c r="C31" s="42">
        <v>9061</v>
      </c>
      <c r="D31" s="42"/>
      <c r="E31" s="85">
        <f t="shared" si="2"/>
        <v>14705</v>
      </c>
      <c r="F31" s="86">
        <v>15218</v>
      </c>
      <c r="G31" s="87">
        <f t="shared" si="3"/>
        <v>-3.3710080168221856E-2</v>
      </c>
      <c r="H31" s="43" t="str">
        <f t="shared" si="4"/>
        <v>ok</v>
      </c>
      <c r="I31" s="43" t="s">
        <v>27</v>
      </c>
      <c r="J31" s="43">
        <v>9061</v>
      </c>
    </row>
    <row r="32" spans="1:12" ht="12.75" customHeight="1" x14ac:dyDescent="0.2">
      <c r="A32" s="25" t="s">
        <v>28</v>
      </c>
      <c r="B32" s="42">
        <v>19346</v>
      </c>
      <c r="C32" s="42">
        <v>28127</v>
      </c>
      <c r="D32" s="42"/>
      <c r="E32" s="85">
        <f t="shared" si="2"/>
        <v>47473</v>
      </c>
      <c r="F32" s="86">
        <v>48565</v>
      </c>
      <c r="G32" s="87">
        <f t="shared" si="3"/>
        <v>-2.2485328940595073E-2</v>
      </c>
      <c r="H32" s="43" t="str">
        <f t="shared" si="4"/>
        <v>ok</v>
      </c>
      <c r="I32" s="43" t="s">
        <v>28</v>
      </c>
      <c r="J32" s="43">
        <v>28127</v>
      </c>
    </row>
    <row r="33" spans="1:10" ht="12.75" customHeight="1" x14ac:dyDescent="0.2">
      <c r="A33" s="25" t="s">
        <v>29</v>
      </c>
      <c r="B33" s="42">
        <v>4749</v>
      </c>
      <c r="C33" s="42">
        <v>7058</v>
      </c>
      <c r="D33" s="42"/>
      <c r="E33" s="85">
        <f t="shared" si="2"/>
        <v>11807</v>
      </c>
      <c r="F33" s="86">
        <v>12071</v>
      </c>
      <c r="G33" s="87">
        <f t="shared" si="3"/>
        <v>-2.1870598956175935E-2</v>
      </c>
      <c r="H33" s="43" t="str">
        <f t="shared" si="4"/>
        <v>ojo</v>
      </c>
      <c r="I33" s="43" t="s">
        <v>222</v>
      </c>
      <c r="J33" s="43">
        <v>7058</v>
      </c>
    </row>
    <row r="34" spans="1:10" ht="12.75" customHeight="1" x14ac:dyDescent="0.2">
      <c r="A34" s="25" t="s">
        <v>30</v>
      </c>
      <c r="B34" s="42">
        <v>1832</v>
      </c>
      <c r="C34" s="42">
        <v>2861</v>
      </c>
      <c r="D34" s="42"/>
      <c r="E34" s="85">
        <f t="shared" si="2"/>
        <v>4693</v>
      </c>
      <c r="F34" s="86">
        <v>5052</v>
      </c>
      <c r="G34" s="87">
        <f t="shared" si="3"/>
        <v>-7.1060965954077626E-2</v>
      </c>
      <c r="H34" s="43" t="str">
        <f t="shared" si="4"/>
        <v>ok</v>
      </c>
      <c r="I34" s="43" t="s">
        <v>30</v>
      </c>
      <c r="J34" s="43">
        <v>2861</v>
      </c>
    </row>
    <row r="35" spans="1:10" ht="12.75" customHeight="1" x14ac:dyDescent="0.2">
      <c r="A35" s="25" t="s">
        <v>31</v>
      </c>
      <c r="B35" s="42">
        <v>1236</v>
      </c>
      <c r="C35" s="42">
        <v>1801</v>
      </c>
      <c r="D35" s="42"/>
      <c r="E35" s="85">
        <f t="shared" si="2"/>
        <v>3037</v>
      </c>
      <c r="F35" s="86">
        <v>3029</v>
      </c>
      <c r="G35" s="87">
        <f t="shared" si="3"/>
        <v>2.641135688346008E-3</v>
      </c>
      <c r="H35" s="43" t="str">
        <f t="shared" si="4"/>
        <v>ok</v>
      </c>
      <c r="I35" s="43" t="s">
        <v>31</v>
      </c>
      <c r="J35" s="43">
        <v>1801</v>
      </c>
    </row>
    <row r="36" spans="1:10" ht="12.75" customHeight="1" x14ac:dyDescent="0.2">
      <c r="A36" s="25" t="s">
        <v>32</v>
      </c>
      <c r="B36" s="42">
        <v>7514</v>
      </c>
      <c r="C36" s="42">
        <v>9677</v>
      </c>
      <c r="D36" s="42"/>
      <c r="E36" s="85">
        <f t="shared" si="2"/>
        <v>17191</v>
      </c>
      <c r="F36" s="86">
        <v>15337</v>
      </c>
      <c r="G36" s="87">
        <f t="shared" si="3"/>
        <v>0.12088413640216467</v>
      </c>
      <c r="H36" s="43" t="str">
        <f t="shared" si="4"/>
        <v>ok</v>
      </c>
      <c r="I36" s="43" t="s">
        <v>32</v>
      </c>
      <c r="J36" s="43">
        <v>9677</v>
      </c>
    </row>
    <row r="37" spans="1:10" ht="12.75" customHeight="1" x14ac:dyDescent="0.2">
      <c r="A37" s="25" t="s">
        <v>33</v>
      </c>
      <c r="B37" s="42">
        <v>2396</v>
      </c>
      <c r="C37" s="42">
        <v>4207</v>
      </c>
      <c r="D37" s="42"/>
      <c r="E37" s="85">
        <f t="shared" si="2"/>
        <v>6603</v>
      </c>
      <c r="F37" s="86">
        <v>6489</v>
      </c>
      <c r="G37" s="87">
        <f t="shared" si="3"/>
        <v>1.7568192325473797E-2</v>
      </c>
      <c r="H37" s="43" t="str">
        <f t="shared" si="4"/>
        <v>ok</v>
      </c>
      <c r="I37" s="43" t="s">
        <v>33</v>
      </c>
      <c r="J37" s="43">
        <v>4207</v>
      </c>
    </row>
    <row r="38" spans="1:10" ht="12.75" customHeight="1" x14ac:dyDescent="0.2">
      <c r="A38" s="25" t="s">
        <v>34</v>
      </c>
      <c r="B38" s="42">
        <v>2813</v>
      </c>
      <c r="C38" s="42">
        <v>4464</v>
      </c>
      <c r="D38" s="42"/>
      <c r="E38" s="85">
        <f t="shared" si="2"/>
        <v>7277</v>
      </c>
      <c r="F38" s="86">
        <v>7684</v>
      </c>
      <c r="G38" s="87">
        <f t="shared" si="3"/>
        <v>-5.2967204580947391E-2</v>
      </c>
      <c r="H38" s="43" t="str">
        <f t="shared" si="4"/>
        <v>ok</v>
      </c>
      <c r="I38" s="43" t="s">
        <v>34</v>
      </c>
      <c r="J38" s="43">
        <v>4464</v>
      </c>
    </row>
    <row r="39" spans="1:10" ht="12.75" customHeight="1" x14ac:dyDescent="0.2">
      <c r="A39" s="25" t="s">
        <v>35</v>
      </c>
      <c r="B39" s="42">
        <v>1347</v>
      </c>
      <c r="C39" s="42">
        <v>1877</v>
      </c>
      <c r="D39" s="42"/>
      <c r="E39" s="85">
        <f t="shared" si="2"/>
        <v>3224</v>
      </c>
      <c r="F39" s="86">
        <v>2914</v>
      </c>
      <c r="G39" s="87">
        <f t="shared" si="3"/>
        <v>0.1063829787234043</v>
      </c>
      <c r="H39" s="43" t="str">
        <f t="shared" si="4"/>
        <v>ojo</v>
      </c>
      <c r="I39" s="43" t="s">
        <v>223</v>
      </c>
      <c r="J39" s="43">
        <v>1877</v>
      </c>
    </row>
    <row r="40" spans="1:10" ht="12.75" customHeight="1" x14ac:dyDescent="0.2">
      <c r="A40" s="25" t="s">
        <v>36</v>
      </c>
      <c r="B40" s="42">
        <v>3422</v>
      </c>
      <c r="C40" s="42">
        <v>5413</v>
      </c>
      <c r="D40" s="42"/>
      <c r="E40" s="85">
        <f t="shared" si="2"/>
        <v>8835</v>
      </c>
      <c r="F40" s="86">
        <v>8310</v>
      </c>
      <c r="G40" s="87">
        <f t="shared" si="3"/>
        <v>6.3176895306859215E-2</v>
      </c>
      <c r="H40" s="43" t="str">
        <f t="shared" si="4"/>
        <v>ok</v>
      </c>
      <c r="I40" s="43" t="s">
        <v>36</v>
      </c>
      <c r="J40" s="43">
        <v>5413</v>
      </c>
    </row>
    <row r="41" spans="1:10" ht="12.75" customHeight="1" x14ac:dyDescent="0.2">
      <c r="A41" s="25" t="s">
        <v>37</v>
      </c>
      <c r="B41" s="42">
        <v>2113</v>
      </c>
      <c r="C41" s="42">
        <v>3260</v>
      </c>
      <c r="D41" s="42"/>
      <c r="E41" s="85">
        <f t="shared" si="2"/>
        <v>5373</v>
      </c>
      <c r="F41" s="86">
        <v>5457</v>
      </c>
      <c r="G41" s="87">
        <f t="shared" si="3"/>
        <v>-1.5393073117097256E-2</v>
      </c>
      <c r="H41" s="43" t="str">
        <f t="shared" si="4"/>
        <v>ok</v>
      </c>
      <c r="I41" s="43" t="s">
        <v>37</v>
      </c>
      <c r="J41" s="43">
        <v>3260</v>
      </c>
    </row>
    <row r="42" spans="1:10" ht="12.75" customHeight="1" x14ac:dyDescent="0.2">
      <c r="A42" s="25" t="s">
        <v>38</v>
      </c>
      <c r="B42" s="42">
        <v>3734</v>
      </c>
      <c r="C42" s="42">
        <v>5572</v>
      </c>
      <c r="D42" s="42"/>
      <c r="E42" s="85">
        <f t="shared" si="2"/>
        <v>9306</v>
      </c>
      <c r="F42" s="86">
        <v>9080</v>
      </c>
      <c r="G42" s="87">
        <f t="shared" si="3"/>
        <v>2.4889867841409785E-2</v>
      </c>
      <c r="H42" s="43" t="str">
        <f t="shared" si="4"/>
        <v>ok</v>
      </c>
      <c r="I42" s="43" t="s">
        <v>38</v>
      </c>
      <c r="J42" s="43">
        <v>5572</v>
      </c>
    </row>
    <row r="43" spans="1:10" ht="12.75" customHeight="1" x14ac:dyDescent="0.2">
      <c r="A43" s="25" t="s">
        <v>39</v>
      </c>
      <c r="B43" s="42">
        <v>5501</v>
      </c>
      <c r="C43" s="42">
        <v>7399</v>
      </c>
      <c r="D43" s="42"/>
      <c r="E43" s="85">
        <f t="shared" si="2"/>
        <v>12900</v>
      </c>
      <c r="F43" s="86">
        <v>13196</v>
      </c>
      <c r="G43" s="87">
        <f t="shared" si="3"/>
        <v>-2.2431039709002731E-2</v>
      </c>
      <c r="H43" s="43" t="str">
        <f t="shared" si="4"/>
        <v>ok</v>
      </c>
      <c r="I43" s="43" t="s">
        <v>39</v>
      </c>
      <c r="J43" s="43">
        <v>7399</v>
      </c>
    </row>
    <row r="44" spans="1:10" ht="12.75" customHeight="1" x14ac:dyDescent="0.2">
      <c r="A44" s="25" t="s">
        <v>40</v>
      </c>
      <c r="B44" s="42">
        <v>2164</v>
      </c>
      <c r="C44" s="42">
        <v>3288</v>
      </c>
      <c r="D44" s="42"/>
      <c r="E44" s="85">
        <f t="shared" si="2"/>
        <v>5452</v>
      </c>
      <c r="F44" s="86">
        <v>5040</v>
      </c>
      <c r="G44" s="87">
        <f t="shared" si="3"/>
        <v>8.1746031746031678E-2</v>
      </c>
      <c r="H44" s="43" t="str">
        <f t="shared" si="4"/>
        <v>ok</v>
      </c>
      <c r="I44" s="43" t="s">
        <v>40</v>
      </c>
      <c r="J44" s="43">
        <v>3288</v>
      </c>
    </row>
    <row r="45" spans="1:10" ht="12.75" customHeight="1" x14ac:dyDescent="0.2">
      <c r="A45" s="25" t="s">
        <v>41</v>
      </c>
      <c r="B45" s="42">
        <v>3644</v>
      </c>
      <c r="C45" s="42">
        <v>5500</v>
      </c>
      <c r="D45" s="42"/>
      <c r="E45" s="85">
        <f t="shared" si="2"/>
        <v>9144</v>
      </c>
      <c r="F45" s="86">
        <v>8177</v>
      </c>
      <c r="G45" s="87">
        <f t="shared" si="3"/>
        <v>0.11825853002323594</v>
      </c>
      <c r="H45" s="43" t="str">
        <f t="shared" si="4"/>
        <v>ok</v>
      </c>
      <c r="I45" s="43" t="s">
        <v>41</v>
      </c>
      <c r="J45" s="43">
        <v>5500</v>
      </c>
    </row>
    <row r="46" spans="1:10" ht="12.75" customHeight="1" x14ac:dyDescent="0.2">
      <c r="A46" s="25" t="s">
        <v>42</v>
      </c>
      <c r="B46" s="42">
        <v>1269</v>
      </c>
      <c r="C46" s="42">
        <v>1829</v>
      </c>
      <c r="D46" s="42"/>
      <c r="E46" s="85">
        <f t="shared" si="2"/>
        <v>3098</v>
      </c>
      <c r="F46" s="86">
        <v>2587</v>
      </c>
      <c r="G46" s="87">
        <f t="shared" si="3"/>
        <v>0.19752609199845383</v>
      </c>
      <c r="H46" s="43" t="str">
        <f t="shared" si="4"/>
        <v>ok</v>
      </c>
      <c r="I46" s="43" t="s">
        <v>42</v>
      </c>
      <c r="J46" s="43">
        <v>1829</v>
      </c>
    </row>
    <row r="47" spans="1:10" ht="12.75" customHeight="1" x14ac:dyDescent="0.2">
      <c r="A47" s="25" t="s">
        <v>43</v>
      </c>
      <c r="B47" s="42">
        <v>3472</v>
      </c>
      <c r="C47" s="42">
        <v>5624</v>
      </c>
      <c r="D47" s="42"/>
      <c r="E47" s="85">
        <f t="shared" si="2"/>
        <v>9096</v>
      </c>
      <c r="F47" s="86">
        <v>9257</v>
      </c>
      <c r="G47" s="87">
        <f t="shared" si="3"/>
        <v>-1.7392243707464616E-2</v>
      </c>
      <c r="H47" s="43" t="str">
        <f t="shared" si="4"/>
        <v>ojo</v>
      </c>
      <c r="I47" s="43" t="s">
        <v>224</v>
      </c>
      <c r="J47" s="43">
        <v>5624</v>
      </c>
    </row>
    <row r="48" spans="1:10" ht="12.75" customHeight="1" x14ac:dyDescent="0.2">
      <c r="A48" s="25" t="s">
        <v>44</v>
      </c>
      <c r="B48" s="42">
        <v>1841</v>
      </c>
      <c r="C48" s="42">
        <v>2832</v>
      </c>
      <c r="D48" s="42"/>
      <c r="E48" s="85">
        <f t="shared" si="2"/>
        <v>4673</v>
      </c>
      <c r="F48" s="86">
        <v>4693</v>
      </c>
      <c r="G48" s="87">
        <f t="shared" si="3"/>
        <v>-4.2616663115278008E-3</v>
      </c>
      <c r="H48" s="43" t="str">
        <f t="shared" si="4"/>
        <v>ok</v>
      </c>
      <c r="I48" s="43" t="s">
        <v>44</v>
      </c>
      <c r="J48" s="43">
        <v>2832</v>
      </c>
    </row>
    <row r="49" spans="1:10" ht="12.75" customHeight="1" x14ac:dyDescent="0.2">
      <c r="A49" s="25" t="s">
        <v>45</v>
      </c>
      <c r="B49" s="42">
        <v>801</v>
      </c>
      <c r="C49" s="42">
        <v>958</v>
      </c>
      <c r="D49" s="42"/>
      <c r="E49" s="85">
        <f t="shared" si="2"/>
        <v>1759</v>
      </c>
      <c r="F49" s="86">
        <v>1588</v>
      </c>
      <c r="G49" s="87">
        <f t="shared" si="3"/>
        <v>0.10768261964735526</v>
      </c>
      <c r="H49" s="43" t="str">
        <f t="shared" si="4"/>
        <v>ok</v>
      </c>
      <c r="I49" s="43" t="s">
        <v>45</v>
      </c>
      <c r="J49" s="43">
        <v>958</v>
      </c>
    </row>
    <row r="50" spans="1:10" x14ac:dyDescent="0.2">
      <c r="A50" s="127" t="s">
        <v>60</v>
      </c>
      <c r="B50" s="127"/>
      <c r="C50" s="127"/>
      <c r="D50" s="127"/>
      <c r="E50" s="128">
        <f>SUM(E18:E49)</f>
        <v>303464</v>
      </c>
      <c r="F50" s="127"/>
      <c r="G50" s="127"/>
    </row>
    <row r="51" spans="1:10" x14ac:dyDescent="0.2">
      <c r="A51" s="68" t="s">
        <v>46</v>
      </c>
    </row>
    <row r="52" spans="1:10" ht="14.25" customHeight="1" x14ac:dyDescent="0.2">
      <c r="A52" s="467" t="s">
        <v>150</v>
      </c>
      <c r="B52" s="467"/>
      <c r="C52" s="467"/>
      <c r="D52" s="467"/>
      <c r="E52" s="467"/>
      <c r="F52" s="467"/>
      <c r="G52" s="467"/>
    </row>
    <row r="53" spans="1:10" ht="14.25" customHeight="1" x14ac:dyDescent="0.2">
      <c r="A53" s="468"/>
      <c r="B53" s="468"/>
      <c r="C53" s="468"/>
      <c r="D53" s="468"/>
      <c r="E53" s="468"/>
      <c r="F53" s="468"/>
      <c r="G53" s="468"/>
    </row>
    <row r="54" spans="1:10" ht="14.25" customHeight="1" x14ac:dyDescent="0.2">
      <c r="A54" s="468"/>
      <c r="B54" s="468"/>
      <c r="C54" s="468"/>
      <c r="D54" s="468"/>
      <c r="E54" s="468"/>
      <c r="F54" s="468"/>
      <c r="G54" s="468"/>
    </row>
    <row r="55" spans="1:10" ht="14.25" customHeight="1" x14ac:dyDescent="0.2">
      <c r="A55" s="468"/>
      <c r="B55" s="468"/>
      <c r="C55" s="468"/>
      <c r="D55" s="468"/>
      <c r="E55" s="468"/>
      <c r="F55" s="468"/>
      <c r="G55" s="468"/>
    </row>
    <row r="56" spans="1:10" ht="14.25" customHeight="1" x14ac:dyDescent="0.2">
      <c r="A56" s="468"/>
      <c r="B56" s="468"/>
      <c r="C56" s="468"/>
      <c r="D56" s="468"/>
      <c r="E56" s="468"/>
      <c r="F56" s="468"/>
      <c r="G56" s="468"/>
    </row>
    <row r="57" spans="1:10" ht="14.25" customHeight="1" x14ac:dyDescent="0.2">
      <c r="A57" s="468"/>
      <c r="B57" s="468"/>
      <c r="C57" s="468"/>
      <c r="D57" s="468"/>
      <c r="E57" s="468"/>
      <c r="F57" s="468"/>
      <c r="G57" s="468"/>
    </row>
    <row r="58" spans="1:10" ht="14.25" customHeight="1" x14ac:dyDescent="0.2">
      <c r="A58" s="468"/>
      <c r="B58" s="468"/>
      <c r="C58" s="468"/>
      <c r="D58" s="468"/>
      <c r="E58" s="468"/>
      <c r="F58" s="468"/>
      <c r="G58" s="468"/>
    </row>
  </sheetData>
  <sheetProtection selectLockedCells="1"/>
  <sortState ref="A18:G49">
    <sortCondition ref="A18:A49"/>
  </sortState>
  <mergeCells count="12">
    <mergeCell ref="A52:G58"/>
    <mergeCell ref="A13:A14"/>
    <mergeCell ref="B13:C14"/>
    <mergeCell ref="D13:D14"/>
    <mergeCell ref="F13:G13"/>
    <mergeCell ref="F14:G14"/>
    <mergeCell ref="D11:F11"/>
    <mergeCell ref="A4:G4"/>
    <mergeCell ref="A6:G6"/>
    <mergeCell ref="D8:F8"/>
    <mergeCell ref="D9:F9"/>
    <mergeCell ref="D10:F10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topLeftCell="A9" zoomScale="80" zoomScaleNormal="80" zoomScaleSheetLayoutView="80" workbookViewId="0">
      <selection activeCell="I16" sqref="I16"/>
    </sheetView>
  </sheetViews>
  <sheetFormatPr baseColWidth="10" defaultRowHeight="14.25" x14ac:dyDescent="0.2"/>
  <cols>
    <col min="1" max="2" width="24.42578125" style="102" customWidth="1"/>
    <col min="3" max="4" width="24.42578125" style="88" customWidth="1"/>
    <col min="5" max="6" width="11.42578125" style="88"/>
    <col min="7" max="7" width="15.140625" style="88" bestFit="1" customWidth="1"/>
    <col min="8" max="16384" width="11.42578125" style="88"/>
  </cols>
  <sheetData>
    <row r="1" spans="1:15" x14ac:dyDescent="0.2">
      <c r="A1" s="1"/>
      <c r="B1" s="2"/>
      <c r="C1" s="1"/>
      <c r="D1" s="1"/>
      <c r="E1" s="1"/>
    </row>
    <row r="2" spans="1:15" x14ac:dyDescent="0.2">
      <c r="A2" s="1"/>
      <c r="B2" s="2"/>
      <c r="C2" s="1"/>
      <c r="D2" s="1"/>
      <c r="E2" s="1"/>
    </row>
    <row r="3" spans="1:15" x14ac:dyDescent="0.2">
      <c r="A3" s="1"/>
      <c r="B3" s="4"/>
      <c r="C3" s="5"/>
      <c r="D3" s="5"/>
      <c r="E3" s="5"/>
    </row>
    <row r="4" spans="1:15" x14ac:dyDescent="0.2">
      <c r="A4" s="454"/>
      <c r="B4" s="454"/>
      <c r="C4" s="454"/>
      <c r="D4" s="454"/>
      <c r="E4" s="454"/>
    </row>
    <row r="5" spans="1:15" x14ac:dyDescent="0.2">
      <c r="A5" s="120"/>
      <c r="B5" s="120"/>
      <c r="C5" s="120"/>
      <c r="D5" s="120"/>
      <c r="E5" s="120"/>
    </row>
    <row r="6" spans="1:15" ht="17.25" customHeight="1" x14ac:dyDescent="0.2">
      <c r="A6" s="488" t="s">
        <v>51</v>
      </c>
      <c r="B6" s="488"/>
      <c r="C6" s="488"/>
      <c r="D6" s="488"/>
      <c r="E6" s="125"/>
    </row>
    <row r="7" spans="1:15" ht="15" customHeight="1" x14ac:dyDescent="0.2">
      <c r="A7" s="125"/>
      <c r="B7" s="125"/>
      <c r="C7" s="125"/>
      <c r="D7" s="125"/>
      <c r="E7" s="125"/>
    </row>
    <row r="8" spans="1:15" s="91" customFormat="1" ht="16.5" customHeight="1" x14ac:dyDescent="0.2">
      <c r="A8" s="89"/>
      <c r="B8" s="89"/>
      <c r="C8" s="89"/>
      <c r="D8" s="89"/>
      <c r="E8" s="90"/>
      <c r="I8" s="88"/>
      <c r="J8" s="88"/>
    </row>
    <row r="9" spans="1:15" s="91" customFormat="1" ht="16.5" customHeight="1" x14ac:dyDescent="0.2">
      <c r="A9" s="89"/>
      <c r="B9" s="89"/>
      <c r="C9" s="89"/>
      <c r="D9" s="89"/>
      <c r="E9" s="90"/>
    </row>
    <row r="10" spans="1:15" s="91" customFormat="1" ht="11.25" x14ac:dyDescent="0.2">
      <c r="A10" s="92" t="s">
        <v>177</v>
      </c>
      <c r="B10" s="93">
        <f>D16</f>
        <v>6.7917765054328934</v>
      </c>
      <c r="C10" s="89"/>
      <c r="D10" s="89"/>
      <c r="E10" s="94"/>
    </row>
    <row r="11" spans="1:15" s="91" customFormat="1" ht="11.25" x14ac:dyDescent="0.2">
      <c r="A11" s="89"/>
      <c r="B11" s="89"/>
      <c r="C11" s="95"/>
      <c r="D11" s="95"/>
    </row>
    <row r="12" spans="1:15" s="91" customFormat="1" ht="11.25" x14ac:dyDescent="0.2">
      <c r="A12" s="489" t="s">
        <v>5</v>
      </c>
      <c r="B12" s="471" t="s">
        <v>83</v>
      </c>
      <c r="C12" s="489" t="s">
        <v>7</v>
      </c>
      <c r="D12" s="96" t="s">
        <v>9</v>
      </c>
      <c r="G12" s="181"/>
      <c r="H12" s="182"/>
      <c r="O12" s="181"/>
    </row>
    <row r="13" spans="1:15" s="91" customFormat="1" ht="11.25" x14ac:dyDescent="0.2">
      <c r="A13" s="490"/>
      <c r="B13" s="473"/>
      <c r="C13" s="490"/>
      <c r="D13" s="18" t="s">
        <v>9</v>
      </c>
    </row>
    <row r="14" spans="1:15" s="91" customFormat="1" ht="11.25" x14ac:dyDescent="0.2">
      <c r="A14" s="97"/>
      <c r="B14" s="97"/>
      <c r="O14" s="91">
        <f>1754964/1768359</f>
        <v>0.99242518063357044</v>
      </c>
    </row>
    <row r="15" spans="1:15" s="91" customFormat="1" ht="33" customHeight="1" x14ac:dyDescent="0.2">
      <c r="A15" s="92" t="s">
        <v>11</v>
      </c>
      <c r="B15" s="124" t="s">
        <v>219</v>
      </c>
      <c r="C15" s="124" t="s">
        <v>220</v>
      </c>
      <c r="D15" s="92" t="s">
        <v>69</v>
      </c>
      <c r="H15" s="181">
        <v>125168</v>
      </c>
      <c r="I15" s="91">
        <v>1786566</v>
      </c>
      <c r="J15" s="183">
        <f>B16/H15-1</f>
        <v>-1.362968170778478E-2</v>
      </c>
      <c r="K15" s="182">
        <f>C16/I15-1</f>
        <v>1.7491657179191877E-2</v>
      </c>
      <c r="O15" s="91">
        <f>C16/1768359</f>
        <v>1.0279677373203067</v>
      </c>
    </row>
    <row r="16" spans="1:15" s="91" customFormat="1" ht="18" customHeight="1" x14ac:dyDescent="0.2">
      <c r="A16" s="98" t="s">
        <v>13</v>
      </c>
      <c r="B16" s="123">
        <f>SUM(B17:B48)</f>
        <v>123462</v>
      </c>
      <c r="C16" s="123">
        <f>SUM(C17:C48)</f>
        <v>1817816</v>
      </c>
      <c r="D16" s="99">
        <f t="shared" ref="D16:D48" si="0">IF(C16=0,0,(B16/C16*100))</f>
        <v>6.7917765054328934</v>
      </c>
      <c r="F16" s="123"/>
      <c r="G16" s="181"/>
      <c r="H16" s="183"/>
    </row>
    <row r="17" spans="1:15" s="91" customFormat="1" ht="13.5" customHeight="1" x14ac:dyDescent="0.2">
      <c r="A17" s="25" t="s">
        <v>14</v>
      </c>
      <c r="B17" s="122">
        <v>1749</v>
      </c>
      <c r="C17" s="122">
        <v>22184</v>
      </c>
      <c r="D17" s="100">
        <f t="shared" si="0"/>
        <v>7.8840605842048328</v>
      </c>
      <c r="E17" s="91" t="str">
        <f>IF(A17=F17,"ok","ojo")</f>
        <v>ok</v>
      </c>
      <c r="F17" s="91" t="s">
        <v>14</v>
      </c>
      <c r="G17" s="181">
        <v>22184</v>
      </c>
      <c r="H17" s="183"/>
      <c r="K17" s="181"/>
      <c r="M17" s="95" t="s">
        <v>277</v>
      </c>
    </row>
    <row r="18" spans="1:15" s="91" customFormat="1" ht="13.5" customHeight="1" x14ac:dyDescent="0.2">
      <c r="A18" s="25" t="s">
        <v>15</v>
      </c>
      <c r="B18" s="122">
        <v>3120</v>
      </c>
      <c r="C18" s="122">
        <v>50847</v>
      </c>
      <c r="D18" s="100">
        <f t="shared" si="0"/>
        <v>6.1360552244970199</v>
      </c>
      <c r="E18" s="91" t="str">
        <f t="shared" ref="E18:E48" si="1">IF(A18=F18,"ok","ojo")</f>
        <v>ok</v>
      </c>
      <c r="F18" s="91" t="s">
        <v>15</v>
      </c>
      <c r="G18" s="181">
        <v>50847</v>
      </c>
      <c r="H18" s="183"/>
      <c r="K18" s="181"/>
      <c r="M18" s="95" t="str">
        <f t="shared" ref="M18:M39" si="2">IF(J18=A18,"ok","ojo")</f>
        <v>ojo</v>
      </c>
    </row>
    <row r="19" spans="1:15" s="91" customFormat="1" ht="13.5" customHeight="1" x14ac:dyDescent="0.2">
      <c r="A19" s="25" t="s">
        <v>16</v>
      </c>
      <c r="B19" s="122">
        <v>884</v>
      </c>
      <c r="C19" s="122">
        <v>10507</v>
      </c>
      <c r="D19" s="100">
        <f t="shared" si="0"/>
        <v>8.4134386599409918</v>
      </c>
      <c r="E19" s="91" t="str">
        <f t="shared" si="1"/>
        <v>ok</v>
      </c>
      <c r="F19" s="91" t="s">
        <v>16</v>
      </c>
      <c r="G19" s="181">
        <v>10507</v>
      </c>
      <c r="H19" s="183"/>
      <c r="M19" s="95" t="str">
        <f t="shared" si="2"/>
        <v>ojo</v>
      </c>
    </row>
    <row r="20" spans="1:15" s="91" customFormat="1" ht="13.5" customHeight="1" x14ac:dyDescent="0.2">
      <c r="A20" s="25" t="s">
        <v>17</v>
      </c>
      <c r="B20" s="122">
        <v>799</v>
      </c>
      <c r="C20" s="122">
        <v>12284</v>
      </c>
      <c r="D20" s="100">
        <f t="shared" si="0"/>
        <v>6.5043959622272869</v>
      </c>
      <c r="E20" s="91" t="str">
        <f t="shared" si="1"/>
        <v>ok</v>
      </c>
      <c r="F20" s="91" t="s">
        <v>17</v>
      </c>
      <c r="G20" s="181">
        <v>12284</v>
      </c>
      <c r="H20" s="183"/>
      <c r="M20" s="95" t="str">
        <f t="shared" si="2"/>
        <v>ojo</v>
      </c>
    </row>
    <row r="21" spans="1:15" s="91" customFormat="1" ht="13.5" customHeight="1" x14ac:dyDescent="0.2">
      <c r="A21" s="25" t="s">
        <v>18</v>
      </c>
      <c r="B21" s="122">
        <v>3054</v>
      </c>
      <c r="C21" s="122">
        <v>85235</v>
      </c>
      <c r="D21" s="100">
        <f t="shared" si="0"/>
        <v>3.5830351381474745</v>
      </c>
      <c r="E21" s="91" t="str">
        <f t="shared" si="1"/>
        <v>ok</v>
      </c>
      <c r="F21" s="91" t="s">
        <v>18</v>
      </c>
      <c r="G21" s="181">
        <v>85235</v>
      </c>
      <c r="H21" s="183"/>
      <c r="K21" s="181"/>
      <c r="M21" s="95" t="str">
        <f t="shared" si="2"/>
        <v>ojo</v>
      </c>
    </row>
    <row r="22" spans="1:15" s="91" customFormat="1" ht="13.5" customHeight="1" x14ac:dyDescent="0.2">
      <c r="A22" s="25" t="s">
        <v>19</v>
      </c>
      <c r="B22" s="122">
        <v>3670</v>
      </c>
      <c r="C22" s="122">
        <v>53834</v>
      </c>
      <c r="D22" s="100">
        <f t="shared" si="0"/>
        <v>6.8172530371140923</v>
      </c>
      <c r="E22" s="91" t="str">
        <f t="shared" si="1"/>
        <v>ok</v>
      </c>
      <c r="F22" s="91" t="s">
        <v>19</v>
      </c>
      <c r="G22" s="181">
        <v>53834</v>
      </c>
      <c r="H22" s="183"/>
      <c r="K22" s="181"/>
      <c r="M22" s="95" t="str">
        <f t="shared" si="2"/>
        <v>ojo</v>
      </c>
    </row>
    <row r="23" spans="1:15" s="91" customFormat="1" ht="13.5" customHeight="1" x14ac:dyDescent="0.2">
      <c r="A23" s="25" t="s">
        <v>20</v>
      </c>
      <c r="B23" s="122">
        <v>3155</v>
      </c>
      <c r="C23" s="122">
        <v>43223</v>
      </c>
      <c r="D23" s="100">
        <f t="shared" si="0"/>
        <v>7.2993545103301489</v>
      </c>
      <c r="E23" s="91" t="str">
        <f t="shared" si="1"/>
        <v>ok</v>
      </c>
      <c r="F23" s="91" t="s">
        <v>20</v>
      </c>
      <c r="G23" s="181">
        <v>43223</v>
      </c>
      <c r="H23" s="183"/>
      <c r="K23" s="181"/>
      <c r="M23" s="95" t="str">
        <f t="shared" si="2"/>
        <v>ojo</v>
      </c>
      <c r="O23" s="182"/>
    </row>
    <row r="24" spans="1:15" s="91" customFormat="1" ht="13.5" customHeight="1" x14ac:dyDescent="0.2">
      <c r="A24" s="25" t="s">
        <v>21</v>
      </c>
      <c r="B24" s="122">
        <v>813</v>
      </c>
      <c r="C24" s="122">
        <v>8912</v>
      </c>
      <c r="D24" s="100">
        <f t="shared" si="0"/>
        <v>9.1225314183123878</v>
      </c>
      <c r="E24" s="91" t="str">
        <f t="shared" si="1"/>
        <v>ok</v>
      </c>
      <c r="F24" s="91" t="s">
        <v>21</v>
      </c>
      <c r="G24" s="181">
        <v>8912</v>
      </c>
      <c r="H24" s="183"/>
      <c r="M24" s="95" t="str">
        <f t="shared" si="2"/>
        <v>ojo</v>
      </c>
    </row>
    <row r="25" spans="1:15" s="91" customFormat="1" ht="13.5" customHeight="1" x14ac:dyDescent="0.2">
      <c r="A25" s="25" t="s">
        <v>22</v>
      </c>
      <c r="B25" s="122">
        <v>17832</v>
      </c>
      <c r="C25" s="122">
        <v>128608</v>
      </c>
      <c r="D25" s="100">
        <f t="shared" si="0"/>
        <v>13.865389400348347</v>
      </c>
      <c r="E25" s="91" t="str">
        <f t="shared" si="1"/>
        <v>ok</v>
      </c>
      <c r="F25" s="91" t="s">
        <v>22</v>
      </c>
      <c r="G25" s="181">
        <v>128608</v>
      </c>
      <c r="H25" s="183"/>
      <c r="K25" s="181"/>
      <c r="M25" s="95" t="str">
        <f t="shared" si="2"/>
        <v>ojo</v>
      </c>
      <c r="O25" s="183">
        <f>128270/133629</f>
        <v>0.959896429667213</v>
      </c>
    </row>
    <row r="26" spans="1:15" s="91" customFormat="1" ht="13.5" customHeight="1" x14ac:dyDescent="0.2">
      <c r="A26" s="25" t="s">
        <v>23</v>
      </c>
      <c r="B26" s="122">
        <v>1022</v>
      </c>
      <c r="C26" s="122">
        <v>28121</v>
      </c>
      <c r="D26" s="100">
        <f t="shared" si="0"/>
        <v>3.6342946552398567</v>
      </c>
      <c r="E26" s="91" t="str">
        <f t="shared" si="1"/>
        <v>ok</v>
      </c>
      <c r="F26" s="91" t="s">
        <v>23</v>
      </c>
      <c r="G26" s="181">
        <v>28121</v>
      </c>
      <c r="H26" s="183"/>
      <c r="K26" s="181"/>
      <c r="M26" s="95" t="str">
        <f t="shared" si="2"/>
        <v>ojo</v>
      </c>
      <c r="O26" s="183">
        <f>125893/132002</f>
        <v>0.95372039817578524</v>
      </c>
    </row>
    <row r="27" spans="1:15" s="91" customFormat="1" ht="13.5" customHeight="1" x14ac:dyDescent="0.2">
      <c r="A27" s="25" t="s">
        <v>24</v>
      </c>
      <c r="B27" s="122">
        <v>8079</v>
      </c>
      <c r="C27" s="122">
        <v>92929</v>
      </c>
      <c r="D27" s="100">
        <f t="shared" si="0"/>
        <v>8.6937339259004176</v>
      </c>
      <c r="E27" s="91" t="str">
        <f t="shared" si="1"/>
        <v>ok</v>
      </c>
      <c r="F27" s="91" t="s">
        <v>24</v>
      </c>
      <c r="G27" s="181">
        <v>92929</v>
      </c>
      <c r="H27" s="183"/>
      <c r="K27" s="181"/>
      <c r="M27" s="95" t="str">
        <f t="shared" si="2"/>
        <v>ojo</v>
      </c>
    </row>
    <row r="28" spans="1:15" s="91" customFormat="1" ht="13.5" customHeight="1" x14ac:dyDescent="0.2">
      <c r="A28" s="25" t="s">
        <v>25</v>
      </c>
      <c r="B28" s="122">
        <v>2731</v>
      </c>
      <c r="C28" s="122">
        <v>57748</v>
      </c>
      <c r="D28" s="100">
        <f t="shared" si="0"/>
        <v>4.7291681097180858</v>
      </c>
      <c r="E28" s="91" t="str">
        <f t="shared" si="1"/>
        <v>ok</v>
      </c>
      <c r="F28" s="91" t="s">
        <v>25</v>
      </c>
      <c r="G28" s="181">
        <v>57748</v>
      </c>
      <c r="H28" s="183"/>
      <c r="K28" s="181"/>
      <c r="M28" s="95" t="str">
        <f t="shared" si="2"/>
        <v>ojo</v>
      </c>
      <c r="O28" s="182">
        <f>82784/92999</f>
        <v>0.89016010924848654</v>
      </c>
    </row>
    <row r="29" spans="1:15" s="91" customFormat="1" ht="13.5" customHeight="1" x14ac:dyDescent="0.2">
      <c r="A29" s="25" t="s">
        <v>26</v>
      </c>
      <c r="B29" s="122">
        <v>1716</v>
      </c>
      <c r="C29" s="122">
        <v>48232</v>
      </c>
      <c r="D29" s="100">
        <f t="shared" si="0"/>
        <v>3.5578039475866645</v>
      </c>
      <c r="E29" s="91" t="str">
        <f t="shared" si="1"/>
        <v>ok</v>
      </c>
      <c r="F29" s="91" t="s">
        <v>26</v>
      </c>
      <c r="G29" s="181">
        <v>48232</v>
      </c>
      <c r="H29" s="183"/>
      <c r="K29" s="181"/>
      <c r="M29" s="95" t="str">
        <f t="shared" si="2"/>
        <v>ojo</v>
      </c>
    </row>
    <row r="30" spans="1:15" s="91" customFormat="1" ht="13.5" customHeight="1" x14ac:dyDescent="0.2">
      <c r="A30" s="25" t="s">
        <v>27</v>
      </c>
      <c r="B30" s="122">
        <v>5644</v>
      </c>
      <c r="C30" s="122">
        <v>110165</v>
      </c>
      <c r="D30" s="100">
        <f t="shared" si="0"/>
        <v>5.1232242545273001</v>
      </c>
      <c r="E30" s="91" t="str">
        <f t="shared" si="1"/>
        <v>ok</v>
      </c>
      <c r="F30" s="91" t="s">
        <v>27</v>
      </c>
      <c r="G30" s="181">
        <v>110165</v>
      </c>
      <c r="H30" s="183"/>
      <c r="K30" s="181"/>
      <c r="M30" s="95" t="str">
        <f t="shared" si="2"/>
        <v>ojo</v>
      </c>
      <c r="O30" s="182">
        <f>65500/74248</f>
        <v>0.88217864454261397</v>
      </c>
    </row>
    <row r="31" spans="1:15" s="91" customFormat="1" ht="13.5" customHeight="1" x14ac:dyDescent="0.2">
      <c r="A31" s="25" t="s">
        <v>28</v>
      </c>
      <c r="B31" s="122">
        <v>19346</v>
      </c>
      <c r="C31" s="122">
        <v>246038</v>
      </c>
      <c r="D31" s="100">
        <f t="shared" si="0"/>
        <v>7.8630130305074815</v>
      </c>
      <c r="E31" s="91" t="str">
        <f t="shared" si="1"/>
        <v>ok</v>
      </c>
      <c r="F31" s="91" t="s">
        <v>28</v>
      </c>
      <c r="G31" s="181">
        <v>246038</v>
      </c>
      <c r="H31" s="183"/>
      <c r="K31" s="181"/>
      <c r="M31" s="95" t="str">
        <f t="shared" si="2"/>
        <v>ojo</v>
      </c>
    </row>
    <row r="32" spans="1:15" s="91" customFormat="1" ht="13.5" customHeight="1" x14ac:dyDescent="0.2">
      <c r="A32" s="25" t="s">
        <v>29</v>
      </c>
      <c r="B32" s="122">
        <v>4749</v>
      </c>
      <c r="C32" s="122">
        <v>62745</v>
      </c>
      <c r="D32" s="100">
        <f t="shared" si="0"/>
        <v>7.5687305761415242</v>
      </c>
      <c r="E32" s="91" t="str">
        <f t="shared" si="1"/>
        <v>ok</v>
      </c>
      <c r="F32" s="91" t="s">
        <v>29</v>
      </c>
      <c r="G32" s="181">
        <v>62745</v>
      </c>
      <c r="H32" s="183"/>
      <c r="K32" s="181"/>
      <c r="M32" s="95" t="str">
        <f t="shared" si="2"/>
        <v>ojo</v>
      </c>
    </row>
    <row r="33" spans="1:13" s="91" customFormat="1" ht="13.5" customHeight="1" x14ac:dyDescent="0.2">
      <c r="A33" s="25" t="s">
        <v>30</v>
      </c>
      <c r="B33" s="122">
        <v>1832</v>
      </c>
      <c r="C33" s="122">
        <v>29652</v>
      </c>
      <c r="D33" s="100">
        <f t="shared" si="0"/>
        <v>6.1783353568056114</v>
      </c>
      <c r="E33" s="91" t="str">
        <f t="shared" si="1"/>
        <v>ok</v>
      </c>
      <c r="F33" s="91" t="s">
        <v>30</v>
      </c>
      <c r="G33" s="181">
        <v>29652</v>
      </c>
      <c r="H33" s="183"/>
      <c r="K33" s="181"/>
      <c r="M33" s="95" t="str">
        <f t="shared" si="2"/>
        <v>ojo</v>
      </c>
    </row>
    <row r="34" spans="1:13" s="91" customFormat="1" ht="13.5" customHeight="1" x14ac:dyDescent="0.2">
      <c r="A34" s="25" t="s">
        <v>31</v>
      </c>
      <c r="B34" s="122">
        <v>1236</v>
      </c>
      <c r="C34" s="122">
        <v>18277</v>
      </c>
      <c r="D34" s="100">
        <f t="shared" si="0"/>
        <v>6.7625978005143068</v>
      </c>
      <c r="E34" s="91" t="str">
        <f t="shared" si="1"/>
        <v>ok</v>
      </c>
      <c r="F34" s="91" t="s">
        <v>31</v>
      </c>
      <c r="G34" s="181">
        <v>18277</v>
      </c>
      <c r="H34" s="183"/>
      <c r="K34" s="181"/>
      <c r="M34" s="95" t="str">
        <f t="shared" si="2"/>
        <v>ojo</v>
      </c>
    </row>
    <row r="35" spans="1:13" s="91" customFormat="1" ht="13.5" customHeight="1" x14ac:dyDescent="0.2">
      <c r="A35" s="25" t="s">
        <v>32</v>
      </c>
      <c r="B35" s="122">
        <v>7514</v>
      </c>
      <c r="C35" s="122">
        <v>75177</v>
      </c>
      <c r="D35" s="100">
        <f t="shared" si="0"/>
        <v>9.995078281921332</v>
      </c>
      <c r="E35" s="91" t="str">
        <f t="shared" si="1"/>
        <v>ok</v>
      </c>
      <c r="F35" s="91" t="s">
        <v>32</v>
      </c>
      <c r="G35" s="181">
        <v>75177</v>
      </c>
      <c r="H35" s="183"/>
      <c r="K35" s="181"/>
      <c r="M35" s="95" t="str">
        <f t="shared" si="2"/>
        <v>ojo</v>
      </c>
    </row>
    <row r="36" spans="1:13" s="91" customFormat="1" ht="13.5" customHeight="1" x14ac:dyDescent="0.2">
      <c r="A36" s="25" t="s">
        <v>33</v>
      </c>
      <c r="B36" s="122">
        <v>2396</v>
      </c>
      <c r="C36" s="122">
        <v>63618</v>
      </c>
      <c r="D36" s="100">
        <f t="shared" si="0"/>
        <v>3.7662296834229307</v>
      </c>
      <c r="E36" s="91" t="str">
        <f t="shared" si="1"/>
        <v>ok</v>
      </c>
      <c r="F36" s="91" t="s">
        <v>33</v>
      </c>
      <c r="G36" s="181">
        <v>63618</v>
      </c>
      <c r="H36" s="183"/>
      <c r="K36" s="181"/>
      <c r="M36" s="95" t="str">
        <f t="shared" si="2"/>
        <v>ojo</v>
      </c>
    </row>
    <row r="37" spans="1:13" s="91" customFormat="1" ht="13.5" customHeight="1" x14ac:dyDescent="0.2">
      <c r="A37" s="25" t="s">
        <v>34</v>
      </c>
      <c r="B37" s="122">
        <v>2813</v>
      </c>
      <c r="C37" s="122">
        <v>99239</v>
      </c>
      <c r="D37" s="100">
        <f t="shared" si="0"/>
        <v>2.8345710859641873</v>
      </c>
      <c r="E37" s="91" t="str">
        <f t="shared" si="1"/>
        <v>ok</v>
      </c>
      <c r="F37" s="91" t="s">
        <v>34</v>
      </c>
      <c r="G37" s="181">
        <v>99239</v>
      </c>
      <c r="H37" s="183"/>
      <c r="K37" s="181"/>
      <c r="M37" s="95" t="str">
        <f t="shared" si="2"/>
        <v>ojo</v>
      </c>
    </row>
    <row r="38" spans="1:13" s="91" customFormat="1" ht="13.5" customHeight="1" x14ac:dyDescent="0.2">
      <c r="A38" s="25" t="s">
        <v>35</v>
      </c>
      <c r="B38" s="122">
        <v>1347</v>
      </c>
      <c r="C38" s="122">
        <v>28481</v>
      </c>
      <c r="D38" s="100">
        <f t="shared" si="0"/>
        <v>4.7294687686527856</v>
      </c>
      <c r="E38" s="91" t="str">
        <f t="shared" si="1"/>
        <v>ok</v>
      </c>
      <c r="F38" s="91" t="s">
        <v>35</v>
      </c>
      <c r="G38" s="181">
        <v>28481</v>
      </c>
      <c r="H38" s="183"/>
      <c r="K38" s="181"/>
      <c r="M38" s="95" t="str">
        <f t="shared" si="2"/>
        <v>ojo</v>
      </c>
    </row>
    <row r="39" spans="1:13" s="91" customFormat="1" ht="13.5" customHeight="1" x14ac:dyDescent="0.2">
      <c r="A39" s="25" t="s">
        <v>36</v>
      </c>
      <c r="B39" s="122">
        <v>3422</v>
      </c>
      <c r="C39" s="122">
        <v>20556</v>
      </c>
      <c r="D39" s="100">
        <f t="shared" si="0"/>
        <v>16.647207627943182</v>
      </c>
      <c r="E39" s="91" t="str">
        <f t="shared" si="1"/>
        <v>ok</v>
      </c>
      <c r="F39" s="91" t="s">
        <v>36</v>
      </c>
      <c r="G39" s="181">
        <v>20556</v>
      </c>
      <c r="H39" s="183"/>
      <c r="K39" s="181"/>
      <c r="M39" s="95" t="str">
        <f t="shared" si="2"/>
        <v>ojo</v>
      </c>
    </row>
    <row r="40" spans="1:13" s="91" customFormat="1" ht="13.5" customHeight="1" x14ac:dyDescent="0.2">
      <c r="A40" s="25" t="s">
        <v>37</v>
      </c>
      <c r="B40" s="122">
        <v>2113</v>
      </c>
      <c r="C40" s="122">
        <v>44201</v>
      </c>
      <c r="D40" s="100">
        <f t="shared" si="0"/>
        <v>4.780434831791136</v>
      </c>
      <c r="E40" s="91" t="str">
        <f t="shared" si="1"/>
        <v>ok</v>
      </c>
      <c r="F40" s="91" t="s">
        <v>37</v>
      </c>
      <c r="G40" s="181">
        <v>44201</v>
      </c>
      <c r="H40" s="183"/>
      <c r="K40" s="181"/>
      <c r="M40" s="95" t="str">
        <f t="shared" ref="M40:M47" si="3">IF(J40=A41,"ok","ojo")</f>
        <v>ojo</v>
      </c>
    </row>
    <row r="41" spans="1:13" s="91" customFormat="1" ht="13.5" customHeight="1" x14ac:dyDescent="0.2">
      <c r="A41" s="25" t="s">
        <v>38</v>
      </c>
      <c r="B41" s="122">
        <v>3734</v>
      </c>
      <c r="C41" s="122">
        <v>47345</v>
      </c>
      <c r="D41" s="100">
        <f t="shared" si="0"/>
        <v>7.8867884676312174</v>
      </c>
      <c r="E41" s="91" t="str">
        <f t="shared" si="1"/>
        <v>ok</v>
      </c>
      <c r="F41" s="91" t="s">
        <v>38</v>
      </c>
      <c r="G41" s="181">
        <v>47345</v>
      </c>
      <c r="H41" s="183"/>
      <c r="K41" s="181"/>
      <c r="M41" s="95" t="str">
        <f t="shared" si="3"/>
        <v>ojo</v>
      </c>
    </row>
    <row r="42" spans="1:13" s="91" customFormat="1" ht="13.5" customHeight="1" x14ac:dyDescent="0.2">
      <c r="A42" s="25" t="s">
        <v>39</v>
      </c>
      <c r="B42" s="122">
        <v>5501</v>
      </c>
      <c r="C42" s="122">
        <v>46866</v>
      </c>
      <c r="D42" s="100">
        <f t="shared" si="0"/>
        <v>11.737720308965988</v>
      </c>
      <c r="E42" s="91" t="str">
        <f t="shared" si="1"/>
        <v>ok</v>
      </c>
      <c r="F42" s="91" t="s">
        <v>39</v>
      </c>
      <c r="G42" s="181">
        <v>46866</v>
      </c>
      <c r="H42" s="183"/>
      <c r="K42" s="181"/>
      <c r="M42" s="95" t="str">
        <f t="shared" si="3"/>
        <v>ojo</v>
      </c>
    </row>
    <row r="43" spans="1:13" s="91" customFormat="1" ht="13.5" customHeight="1" x14ac:dyDescent="0.2">
      <c r="A43" s="25" t="s">
        <v>40</v>
      </c>
      <c r="B43" s="122">
        <v>2164</v>
      </c>
      <c r="C43" s="122">
        <v>36668</v>
      </c>
      <c r="D43" s="100">
        <f t="shared" si="0"/>
        <v>5.9016035780517067</v>
      </c>
      <c r="E43" s="91" t="str">
        <f t="shared" si="1"/>
        <v>ok</v>
      </c>
      <c r="F43" s="91" t="s">
        <v>40</v>
      </c>
      <c r="G43" s="181">
        <v>36668</v>
      </c>
      <c r="H43" s="183"/>
      <c r="K43" s="181"/>
      <c r="M43" s="95" t="str">
        <f t="shared" si="3"/>
        <v>ojo</v>
      </c>
    </row>
    <row r="44" spans="1:13" s="91" customFormat="1" ht="13.5" customHeight="1" x14ac:dyDescent="0.2">
      <c r="A44" s="25" t="s">
        <v>41</v>
      </c>
      <c r="B44" s="122">
        <v>3644</v>
      </c>
      <c r="C44" s="122">
        <v>45534</v>
      </c>
      <c r="D44" s="100">
        <f t="shared" si="0"/>
        <v>8.0028110862212856</v>
      </c>
      <c r="E44" s="91" t="str">
        <f t="shared" si="1"/>
        <v>ok</v>
      </c>
      <c r="F44" s="91" t="s">
        <v>41</v>
      </c>
      <c r="G44" s="181">
        <v>45534</v>
      </c>
      <c r="H44" s="183"/>
      <c r="K44" s="181"/>
      <c r="M44" s="95" t="str">
        <f t="shared" si="3"/>
        <v>ojo</v>
      </c>
    </row>
    <row r="45" spans="1:13" s="91" customFormat="1" ht="13.5" customHeight="1" x14ac:dyDescent="0.2">
      <c r="A45" s="25" t="s">
        <v>42</v>
      </c>
      <c r="B45" s="122">
        <v>1269</v>
      </c>
      <c r="C45" s="122">
        <v>20885</v>
      </c>
      <c r="D45" s="100">
        <f t="shared" si="0"/>
        <v>6.0761311946372993</v>
      </c>
      <c r="E45" s="91" t="str">
        <f t="shared" si="1"/>
        <v>ok</v>
      </c>
      <c r="F45" s="91" t="s">
        <v>42</v>
      </c>
      <c r="G45" s="181">
        <v>20885</v>
      </c>
      <c r="H45" s="183"/>
      <c r="K45" s="181"/>
      <c r="M45" s="95" t="str">
        <f t="shared" si="3"/>
        <v>ojo</v>
      </c>
    </row>
    <row r="46" spans="1:13" s="91" customFormat="1" ht="13.5" customHeight="1" x14ac:dyDescent="0.2">
      <c r="A46" s="25" t="s">
        <v>43</v>
      </c>
      <c r="B46" s="122">
        <v>3472</v>
      </c>
      <c r="C46" s="122">
        <v>123917</v>
      </c>
      <c r="D46" s="100">
        <f t="shared" si="0"/>
        <v>2.8018754488891755</v>
      </c>
      <c r="E46" s="91" t="str">
        <f t="shared" si="1"/>
        <v>ok</v>
      </c>
      <c r="F46" s="91" t="s">
        <v>43</v>
      </c>
      <c r="G46" s="181">
        <v>123917</v>
      </c>
      <c r="H46" s="183"/>
      <c r="K46" s="181"/>
      <c r="M46" s="95" t="str">
        <f t="shared" si="3"/>
        <v>ojo</v>
      </c>
    </row>
    <row r="47" spans="1:13" s="91" customFormat="1" ht="13.5" customHeight="1" x14ac:dyDescent="0.2">
      <c r="A47" s="25" t="s">
        <v>44</v>
      </c>
      <c r="B47" s="122">
        <v>1841</v>
      </c>
      <c r="C47" s="122">
        <v>29568</v>
      </c>
      <c r="D47" s="100">
        <f t="shared" si="0"/>
        <v>6.2263257575757578</v>
      </c>
      <c r="E47" s="91" t="str">
        <f t="shared" si="1"/>
        <v>ok</v>
      </c>
      <c r="F47" s="91" t="s">
        <v>44</v>
      </c>
      <c r="G47" s="181">
        <v>29568</v>
      </c>
      <c r="H47" s="183"/>
      <c r="M47" s="95" t="str">
        <f t="shared" si="3"/>
        <v>ojo</v>
      </c>
    </row>
    <row r="48" spans="1:13" s="91" customFormat="1" ht="13.5" customHeight="1" x14ac:dyDescent="0.2">
      <c r="A48" s="25" t="s">
        <v>45</v>
      </c>
      <c r="B48" s="122">
        <v>801</v>
      </c>
      <c r="C48" s="122">
        <v>26220</v>
      </c>
      <c r="D48" s="100">
        <f t="shared" si="0"/>
        <v>3.054919908466819</v>
      </c>
      <c r="E48" s="91" t="str">
        <f t="shared" si="1"/>
        <v>ok</v>
      </c>
      <c r="F48" s="91" t="s">
        <v>45</v>
      </c>
      <c r="G48" s="181">
        <v>26220</v>
      </c>
      <c r="K48" s="181"/>
    </row>
    <row r="49" spans="1:13" s="91" customFormat="1" ht="11.25" x14ac:dyDescent="0.2">
      <c r="A49" s="101"/>
      <c r="B49" s="121"/>
      <c r="C49" s="121"/>
      <c r="D49" s="129"/>
      <c r="E49" s="91" t="str">
        <f>IF(A49=F48,"ok","ojo")</f>
        <v>ojo</v>
      </c>
    </row>
    <row r="50" spans="1:13" s="91" customFormat="1" ht="11.25" x14ac:dyDescent="0.2">
      <c r="A50" s="89" t="s">
        <v>64</v>
      </c>
      <c r="B50" s="97"/>
      <c r="E50" s="91" t="str">
        <f>IF(A50=F49,"ok","ojo")</f>
        <v>ojo</v>
      </c>
    </row>
    <row r="51" spans="1:13" s="91" customFormat="1" ht="11.25" x14ac:dyDescent="0.2">
      <c r="A51" s="97"/>
      <c r="B51" s="97"/>
    </row>
    <row r="52" spans="1:13" s="91" customFormat="1" ht="11.25" x14ac:dyDescent="0.2">
      <c r="A52" s="479" t="s">
        <v>189</v>
      </c>
      <c r="B52" s="480"/>
      <c r="C52" s="480"/>
      <c r="D52" s="481"/>
    </row>
    <row r="53" spans="1:13" s="91" customFormat="1" x14ac:dyDescent="0.2">
      <c r="A53" s="482"/>
      <c r="B53" s="483"/>
      <c r="C53" s="483"/>
      <c r="D53" s="484"/>
      <c r="F53" s="88"/>
      <c r="G53" s="88"/>
      <c r="H53" s="88"/>
      <c r="I53" s="88"/>
      <c r="J53" s="88"/>
      <c r="K53" s="88"/>
      <c r="L53" s="88"/>
      <c r="M53" s="88"/>
    </row>
    <row r="54" spans="1:13" x14ac:dyDescent="0.2">
      <c r="A54" s="482"/>
      <c r="B54" s="483"/>
      <c r="C54" s="483"/>
      <c r="D54" s="484"/>
    </row>
    <row r="55" spans="1:13" x14ac:dyDescent="0.2">
      <c r="A55" s="482"/>
      <c r="B55" s="483"/>
      <c r="C55" s="483"/>
      <c r="D55" s="484"/>
    </row>
    <row r="56" spans="1:13" x14ac:dyDescent="0.2">
      <c r="A56" s="482"/>
      <c r="B56" s="483"/>
      <c r="C56" s="483"/>
      <c r="D56" s="484"/>
    </row>
    <row r="57" spans="1:13" x14ac:dyDescent="0.2">
      <c r="A57" s="482"/>
      <c r="B57" s="483"/>
      <c r="C57" s="483"/>
      <c r="D57" s="484"/>
    </row>
    <row r="58" spans="1:13" x14ac:dyDescent="0.2">
      <c r="A58" s="482"/>
      <c r="B58" s="483"/>
      <c r="C58" s="483"/>
      <c r="D58" s="484"/>
    </row>
    <row r="59" spans="1:13" x14ac:dyDescent="0.2">
      <c r="A59" s="482"/>
      <c r="B59" s="483"/>
      <c r="C59" s="483"/>
      <c r="D59" s="484"/>
    </row>
    <row r="60" spans="1:13" x14ac:dyDescent="0.2">
      <c r="A60" s="482"/>
      <c r="B60" s="483"/>
      <c r="C60" s="483"/>
      <c r="D60" s="484"/>
    </row>
    <row r="61" spans="1:13" x14ac:dyDescent="0.2">
      <c r="A61" s="485"/>
      <c r="B61" s="486"/>
      <c r="C61" s="486"/>
      <c r="D61" s="487"/>
    </row>
  </sheetData>
  <sheetProtection selectLockedCells="1"/>
  <sortState ref="F17:G49">
    <sortCondition ref="F17:F49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Resumen</vt:lpstr>
      <vt:lpstr>Nacional</vt:lpstr>
      <vt:lpstr>ABS</vt:lpstr>
      <vt:lpstr>MAT</vt:lpstr>
      <vt:lpstr>ACI</vt:lpstr>
      <vt:lpstr>Capacidad_instalada</vt:lpstr>
      <vt:lpstr>ET</vt:lpstr>
      <vt:lpstr>Matrícula</vt:lpstr>
      <vt:lpstr>Absorcion_Egresados</vt:lpstr>
      <vt:lpstr>Eficiencia_terminal</vt:lpstr>
      <vt:lpstr>TIT</vt:lpstr>
      <vt:lpstr>Titulados</vt:lpstr>
      <vt:lpstr>COSTO</vt:lpstr>
      <vt:lpstr>Costo por alumno</vt:lpstr>
      <vt:lpstr>A-DOC</vt:lpstr>
      <vt:lpstr>Alumno_PSP</vt:lpstr>
      <vt:lpstr>Becas </vt:lpstr>
      <vt:lpstr>Becas_conalep</vt:lpstr>
      <vt:lpstr>A-PC</vt:lpstr>
      <vt:lpstr>Alumno_PC</vt:lpstr>
      <vt:lpstr>ADM-PC</vt:lpstr>
      <vt:lpstr>Administrativo_PC </vt:lpstr>
      <vt:lpstr>CAP</vt:lpstr>
      <vt:lpstr>Capacitación</vt:lpstr>
      <vt:lpstr>B-EXT</vt:lpstr>
      <vt:lpstr>Becados_externos</vt:lpstr>
      <vt:lpstr>CAL-1</vt:lpstr>
      <vt:lpstr>Alumnos en programas de calidad</vt:lpstr>
      <vt:lpstr>CAL</vt:lpstr>
      <vt:lpstr>ABS!Área_de_impresión</vt:lpstr>
      <vt:lpstr>Absorcion_Egresados!Área_de_impresión</vt:lpstr>
      <vt:lpstr>ACI!Área_de_impresión</vt:lpstr>
      <vt:lpstr>'ADM-PC'!Área_de_impresión</vt:lpstr>
      <vt:lpstr>'A-DOC'!Área_de_impresión</vt:lpstr>
      <vt:lpstr>Alumno_PSP!Área_de_impresión</vt:lpstr>
      <vt:lpstr>'Alumnos en programas de calidad'!Área_de_impresión</vt:lpstr>
      <vt:lpstr>'A-PC'!Área_de_impresión</vt:lpstr>
      <vt:lpstr>Becados_externos!Área_de_impresión</vt:lpstr>
      <vt:lpstr>'Becas '!Área_de_impresión</vt:lpstr>
      <vt:lpstr>Becas_conalep!Área_de_impresión</vt:lpstr>
      <vt:lpstr>'B-EXT'!Área_de_impresión</vt:lpstr>
      <vt:lpstr>CAL!Área_de_impresión</vt:lpstr>
      <vt:lpstr>'CAL-1'!Área_de_impresión</vt:lpstr>
      <vt:lpstr>CAP!Área_de_impresión</vt:lpstr>
      <vt:lpstr>Capacidad_instalada!Área_de_impresión</vt:lpstr>
      <vt:lpstr>Capacitación!Área_de_impresión</vt:lpstr>
      <vt:lpstr>COSTO!Área_de_impresión</vt:lpstr>
      <vt:lpstr>Eficiencia_terminal!Área_de_impresión</vt:lpstr>
      <vt:lpstr>ET!Área_de_impresión</vt:lpstr>
      <vt:lpstr>MAT!Área_de_impresión</vt:lpstr>
      <vt:lpstr>Matrícula!Área_de_impresión</vt:lpstr>
      <vt:lpstr>Resumen!Área_de_impresión</vt:lpstr>
      <vt:lpstr>TIT!Área_de_impresión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2014-03-07T03:02:05Z</cp:lastPrinted>
  <dcterms:created xsi:type="dcterms:W3CDTF">2010-02-02T20:37:43Z</dcterms:created>
  <dcterms:modified xsi:type="dcterms:W3CDTF">2015-01-20T23:21:33Z</dcterms:modified>
</cp:coreProperties>
</file>