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7.xml" ContentType="application/vnd.openxmlformats-officedocument.drawing+xml"/>
  <Override PartName="/xl/charts/chart4.xml" ContentType="application/vnd.openxmlformats-officedocument.drawingml.chart+xml"/>
  <Override PartName="/xl/drawings/drawing18.xml" ContentType="application/vnd.openxmlformats-officedocument.drawing+xml"/>
  <Override PartName="/xl/charts/chart5.xml" ContentType="application/vnd.openxmlformats-officedocument.drawingml.chart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charts/chart7.xml" ContentType="application/vnd.openxmlformats-officedocument.drawingml.chart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nalep\Documents\Flor\2013\Indicadores\Tercer trimestre\"/>
    </mc:Choice>
  </mc:AlternateContent>
  <bookViews>
    <workbookView xWindow="240" yWindow="15" windowWidth="17400" windowHeight="11760" tabRatio="864" activeTab="23"/>
  </bookViews>
  <sheets>
    <sheet name="Resumen" sheetId="39" r:id="rId1"/>
    <sheet name="Absorcion_Egresados" sheetId="16" state="hidden" r:id="rId2"/>
    <sheet name="Matrícula" sheetId="6" state="hidden" r:id="rId3"/>
    <sheet name="Capacidad_instalada" sheetId="23" state="hidden" r:id="rId4"/>
    <sheet name="Eficiencia_terminal" sheetId="5" state="hidden" r:id="rId5"/>
    <sheet name="Titulados" sheetId="8" state="hidden" r:id="rId6"/>
    <sheet name="Costo por alumno" sheetId="19" state="hidden" r:id="rId7"/>
    <sheet name="Alumno_PSP" sheetId="49" state="hidden" r:id="rId8"/>
    <sheet name="Becas_conalep" sheetId="4" state="hidden" r:id="rId9"/>
    <sheet name="Alumno_PC" sheetId="35" state="hidden" r:id="rId10"/>
    <sheet name="Administrativo_PC " sheetId="38" state="hidden" r:id="rId11"/>
    <sheet name="Capacitación" sheetId="1" state="hidden" r:id="rId12"/>
    <sheet name="Becados_externos" sheetId="9" state="hidden" r:id="rId13"/>
    <sheet name="Alumnos en programas de calidad" sheetId="20" state="hidden" r:id="rId14"/>
    <sheet name="CAPA" sheetId="50" state="hidden" r:id="rId15"/>
    <sheet name="CAP-1" sheetId="51" r:id="rId16"/>
    <sheet name="C-PSP" sheetId="25" r:id="rId17"/>
    <sheet name="EPRT" sheetId="40" r:id="rId18"/>
    <sheet name="EPR" sheetId="48" r:id="rId19"/>
    <sheet name="EGC" sheetId="42" r:id="rId20"/>
    <sheet name="EGI" sheetId="43" r:id="rId21"/>
    <sheet name="AUTOF" sheetId="44" r:id="rId22"/>
    <sheet name="CAIP" sheetId="45" r:id="rId23"/>
    <sheet name="CNPR" sheetId="46" r:id="rId24"/>
  </sheets>
  <externalReferences>
    <externalReference r:id="rId25"/>
    <externalReference r:id="rId26"/>
    <externalReference r:id="rId27"/>
  </externalReferences>
  <definedNames>
    <definedName name="_xlnm._FilterDatabase" localSheetId="21" hidden="1">AUTOF!$B$20:$B$29</definedName>
    <definedName name="_xlnm._FilterDatabase" localSheetId="22" hidden="1">CAIP!$B$20:$B$27</definedName>
    <definedName name="_xlnm._FilterDatabase" localSheetId="23" hidden="1">CNPR!$B$21:$B$26</definedName>
    <definedName name="_xlnm._FilterDatabase" localSheetId="19" hidden="1">EGC!$B$19:$B$24</definedName>
    <definedName name="_xlnm._FilterDatabase" localSheetId="20" hidden="1">EGI!$B$20:$B$28</definedName>
    <definedName name="_xlnm._FilterDatabase" localSheetId="18" hidden="1">EPR!$B$18:$B$27</definedName>
    <definedName name="_xlnm._FilterDatabase" localSheetId="17" hidden="1">EPRT!$B$19:$B$28</definedName>
    <definedName name="A_impresión_IM" localSheetId="1">#REF!</definedName>
    <definedName name="A_impresión_IM" localSheetId="21">#REF!</definedName>
    <definedName name="A_impresión_IM" localSheetId="22">#REF!</definedName>
    <definedName name="A_impresión_IM" localSheetId="15">#REF!</definedName>
    <definedName name="A_impresión_IM" localSheetId="14">#REF!</definedName>
    <definedName name="A_impresión_IM" localSheetId="3">#REF!</definedName>
    <definedName name="A_impresión_IM" localSheetId="23">#REF!</definedName>
    <definedName name="A_impresión_IM" localSheetId="6">#REF!</definedName>
    <definedName name="A_impresión_IM" localSheetId="16">#REF!</definedName>
    <definedName name="A_impresión_IM" localSheetId="19">#REF!</definedName>
    <definedName name="A_impresión_IM" localSheetId="20">#REF!</definedName>
    <definedName name="A_impresión_IM" localSheetId="18">#REF!</definedName>
    <definedName name="A_impresión_IM" localSheetId="17">#REF!</definedName>
    <definedName name="A_impresión_IM">#REF!</definedName>
    <definedName name="a_impresión_imn" localSheetId="1">#REF!</definedName>
    <definedName name="a_impresión_imn" localSheetId="15">#REF!</definedName>
    <definedName name="a_impresión_imn" localSheetId="14">#REF!</definedName>
    <definedName name="a_impresión_imn" localSheetId="3">#REF!</definedName>
    <definedName name="a_impresión_imn" localSheetId="6">#REF!</definedName>
    <definedName name="a_impresión_imn">#REF!</definedName>
    <definedName name="aa">#REF!</definedName>
    <definedName name="Abril" localSheetId="1">#REF!</definedName>
    <definedName name="Abril" localSheetId="15">#REF!</definedName>
    <definedName name="Abril" localSheetId="14">#REF!</definedName>
    <definedName name="Abril" localSheetId="3">#REF!</definedName>
    <definedName name="Abril" localSheetId="6">#REF!</definedName>
    <definedName name="Abril">#REF!</definedName>
    <definedName name="AbrilA" localSheetId="15">#REF!</definedName>
    <definedName name="AbrilA" localSheetId="14">#REF!</definedName>
    <definedName name="AbrilA" localSheetId="3">#REF!</definedName>
    <definedName name="AbrilA" localSheetId="6">#REF!</definedName>
    <definedName name="AbrilA">#REF!</definedName>
    <definedName name="Agosto" localSheetId="15">#REF!</definedName>
    <definedName name="Agosto" localSheetId="14">#REF!</definedName>
    <definedName name="Agosto" localSheetId="3">#REF!</definedName>
    <definedName name="Agosto" localSheetId="6">#REF!</definedName>
    <definedName name="Agosto">#REF!</definedName>
    <definedName name="AgostoA" localSheetId="15">#REF!</definedName>
    <definedName name="AgostoA" localSheetId="14">#REF!</definedName>
    <definedName name="AgostoA" localSheetId="3">#REF!</definedName>
    <definedName name="AgostoA" localSheetId="6">#REF!</definedName>
    <definedName name="AgostoA">#REF!</definedName>
    <definedName name="_xlnm.Print_Area" localSheetId="1">Absorcion_Egresados!$A$1:$D$61</definedName>
    <definedName name="_xlnm.Print_Area" localSheetId="7">Alumno_PSP!$A$1:$I$54</definedName>
    <definedName name="_xlnm.Print_Area" localSheetId="13">'Alumnos en programas de calidad'!$A$1:$K$56</definedName>
    <definedName name="_xlnm.Print_Area" localSheetId="21">AUTOF!$A$1:$I$27</definedName>
    <definedName name="_xlnm.Print_Area" localSheetId="12">Becados_externos!$A$1:$F$57</definedName>
    <definedName name="_xlnm.Print_Area" localSheetId="8">Becas_conalep!$A$1:$G$57</definedName>
    <definedName name="_xlnm.Print_Area" localSheetId="22">CAIP!$A$1:$I$27</definedName>
    <definedName name="_xlnm.Print_Area" localSheetId="15">'CAP-1'!$A$1:$W$40</definedName>
    <definedName name="_xlnm.Print_Area" localSheetId="14">CAPA!$A$1:$I$27</definedName>
    <definedName name="_xlnm.Print_Area" localSheetId="3">Capacidad_instalada!$A$1:$K$54</definedName>
    <definedName name="_xlnm.Print_Area" localSheetId="11">Capacitación!$A$1:$F$58</definedName>
    <definedName name="_xlnm.Print_Area" localSheetId="23">CNPR!$A$1:$I$28</definedName>
    <definedName name="_xlnm.Print_Area" localSheetId="16">'C-PSP'!$A$1:$I$28</definedName>
    <definedName name="_xlnm.Print_Area" localSheetId="4">Eficiencia_terminal!$A$1:$D$57</definedName>
    <definedName name="_xlnm.Print_Area" localSheetId="19">EGC!$A$1:$I$24</definedName>
    <definedName name="_xlnm.Print_Area" localSheetId="20">EGI!$A$1:$I$27</definedName>
    <definedName name="_xlnm.Print_Area" localSheetId="18">EPR!$A$1:$I$27</definedName>
    <definedName name="_xlnm.Print_Area" localSheetId="17">EPRT!$A$1:$I$28</definedName>
    <definedName name="_xlnm.Print_Area" localSheetId="2">Matrícula!$A$1:$G$58</definedName>
    <definedName name="_xlnm.Print_Area" localSheetId="0">Resumen!$A$1:$F$30</definedName>
    <definedName name="_xlnm.Print_Area" localSheetId="5">Titulados!$A$1:$D$53</definedName>
    <definedName name="Clave" localSheetId="1">#REF!</definedName>
    <definedName name="Clave" localSheetId="15">#REF!</definedName>
    <definedName name="Clave" localSheetId="14">#REF!</definedName>
    <definedName name="Clave" localSheetId="3">#REF!</definedName>
    <definedName name="Clave" localSheetId="6">#REF!</definedName>
    <definedName name="Clave">#REF!</definedName>
    <definedName name="Desviación" localSheetId="1">IF(AND(#REF!=0,#REF!=0),0,IF(AND(#REF!=0,#REF!&gt;0),"----",(#REF!-#REF!)/#REF!))</definedName>
    <definedName name="Desviación" localSheetId="10">IF(AND(#REF!=0,#REF!=0),0,IF(AND(#REF!=0,#REF!&gt;0),"----",(#REF!-#REF!)/#REF!))</definedName>
    <definedName name="Desviación" localSheetId="9">IF(AND(#REF!=0,#REF!=0),0,IF(AND(#REF!=0,#REF!&gt;0),"----",(#REF!-#REF!)/#REF!))</definedName>
    <definedName name="Desviación" localSheetId="15">IF(AND(#REF!=0,#REF!=0),0,IF(AND(#REF!=0,#REF!&gt;0),"----",(#REF!-#REF!)/#REF!))</definedName>
    <definedName name="Desviación" localSheetId="14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6">IF(AND(#REF!=0,#REF!=0),0,IF(AND(#REF!=0,#REF!&gt;0),"----",(#REF!-#REF!)/#REF!))</definedName>
    <definedName name="Desviación" localSheetId="18">IF(AND(#REF!=0,#REF!=0),0,IF(AND(#REF!=0,#REF!&gt;0),"----",(#REF!-#REF!)/#REF!))</definedName>
    <definedName name="Desviación" localSheetId="17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 localSheetId="15">#REF!</definedName>
    <definedName name="Diciembre" localSheetId="14">#REF!</definedName>
    <definedName name="Diciembre" localSheetId="3">#REF!</definedName>
    <definedName name="Diciembre" localSheetId="6">#REF!</definedName>
    <definedName name="Diciembre">#REF!</definedName>
    <definedName name="DiciembreA" localSheetId="1">#REF!</definedName>
    <definedName name="DiciembreA" localSheetId="15">#REF!</definedName>
    <definedName name="DiciembreA" localSheetId="14">#REF!</definedName>
    <definedName name="DiciembreA" localSheetId="3">#REF!</definedName>
    <definedName name="DiciembreA" localSheetId="6">#REF!</definedName>
    <definedName name="DiciembreA">#REF!</definedName>
    <definedName name="Enero" localSheetId="15">#REF!</definedName>
    <definedName name="Enero" localSheetId="14">#REF!</definedName>
    <definedName name="Enero" localSheetId="3">#REF!</definedName>
    <definedName name="Enero" localSheetId="6">#REF!</definedName>
    <definedName name="Enero">#REF!</definedName>
    <definedName name="EneroA" localSheetId="15">#REF!</definedName>
    <definedName name="EneroA" localSheetId="14">#REF!</definedName>
    <definedName name="EneroA" localSheetId="3">#REF!</definedName>
    <definedName name="EneroA" localSheetId="6">#REF!</definedName>
    <definedName name="EneroA">#REF!</definedName>
    <definedName name="Entidad" localSheetId="15">#REF!</definedName>
    <definedName name="Entidad" localSheetId="14">#REF!</definedName>
    <definedName name="Entidad" localSheetId="3">#REF!</definedName>
    <definedName name="Entidad" localSheetId="6">#REF!</definedName>
    <definedName name="Entidad">#REF!</definedName>
    <definedName name="Febrero" localSheetId="15">#REF!</definedName>
    <definedName name="Febrero" localSheetId="14">#REF!</definedName>
    <definedName name="Febrero" localSheetId="3">#REF!</definedName>
    <definedName name="Febrero" localSheetId="6">#REF!</definedName>
    <definedName name="Febrero">#REF!</definedName>
    <definedName name="FebreroA" localSheetId="15">#REF!</definedName>
    <definedName name="FebreroA" localSheetId="14">#REF!</definedName>
    <definedName name="FebreroA" localSheetId="3">#REF!</definedName>
    <definedName name="FebreroA" localSheetId="6">#REF!</definedName>
    <definedName name="FebreroA">#REF!</definedName>
    <definedName name="Julio" localSheetId="15">#REF!</definedName>
    <definedName name="Julio" localSheetId="14">#REF!</definedName>
    <definedName name="Julio" localSheetId="3">#REF!</definedName>
    <definedName name="Julio" localSheetId="6">#REF!</definedName>
    <definedName name="Julio">#REF!</definedName>
    <definedName name="JulioA" localSheetId="15">#REF!</definedName>
    <definedName name="JulioA" localSheetId="14">#REF!</definedName>
    <definedName name="JulioA" localSheetId="3">#REF!</definedName>
    <definedName name="JulioA" localSheetId="6">#REF!</definedName>
    <definedName name="JulioA">#REF!</definedName>
    <definedName name="Junio" localSheetId="15">#REF!</definedName>
    <definedName name="Junio" localSheetId="14">#REF!</definedName>
    <definedName name="Junio" localSheetId="3">#REF!</definedName>
    <definedName name="Junio" localSheetId="6">#REF!</definedName>
    <definedName name="Junio">#REF!</definedName>
    <definedName name="JunioA" localSheetId="15">#REF!</definedName>
    <definedName name="JunioA" localSheetId="14">#REF!</definedName>
    <definedName name="JunioA" localSheetId="3">#REF!</definedName>
    <definedName name="JunioA" localSheetId="6">#REF!</definedName>
    <definedName name="JunioA">#REF!</definedName>
    <definedName name="Marzo" localSheetId="15">#REF!</definedName>
    <definedName name="Marzo" localSheetId="14">#REF!</definedName>
    <definedName name="Marzo" localSheetId="3">#REF!</definedName>
    <definedName name="Marzo" localSheetId="6">#REF!</definedName>
    <definedName name="Marzo">#REF!</definedName>
    <definedName name="MarzoA" localSheetId="15">#REF!</definedName>
    <definedName name="MarzoA" localSheetId="14">#REF!</definedName>
    <definedName name="MarzoA" localSheetId="3">#REF!</definedName>
    <definedName name="MarzoA" localSheetId="6">#REF!</definedName>
    <definedName name="MarzoA">#REF!</definedName>
    <definedName name="MaxAnual" localSheetId="1">MAX(#REF!,#REF!,#REF!,#REF!,#REF!,#REF!,#REF!,#REF!,#REF!,#REF!,#REF!,#REF!)</definedName>
    <definedName name="MaxAnual" localSheetId="15">MAX(#REF!,#REF!,#REF!,#REF!,#REF!,#REF!,#REF!,#REF!,#REF!,#REF!,#REF!,#REF!)</definedName>
    <definedName name="MaxAnual" localSheetId="14">MAX(#REF!,#REF!,#REF!,#REF!,#REF!,#REF!,#REF!,#REF!,#REF!,#REF!,#REF!,#REF!)</definedName>
    <definedName name="MaxAnual" localSheetId="3">MAX(#REF!,#REF!,#REF!,#REF!,#REF!,#REF!,#REF!,#REF!,#REF!,#REF!,#REF!,#REF!)</definedName>
    <definedName name="MaxAnual" localSheetId="6">MAX(#REF!,#REF!,#REF!,#REF!,#REF!,#REF!,#REF!,#REF!,#REF!,#REF!,#REF!,#REF!)</definedName>
    <definedName name="MaxAnual" localSheetId="18">MAX(#REF!,#REF!,#REF!,#REF!,#REF!,#REF!,#REF!,#REF!,#REF!,#REF!,#REF!,#REF!)</definedName>
    <definedName name="MaxAnual" localSheetId="17">MAX(#REF!,#REF!,#REF!,#REF!,#REF!,#REF!,#REF!,#REF!,#REF!,#REF!,#REF!,#REF!)</definedName>
    <definedName name="MaxAnual">MAX(#REF!,#REF!,#REF!,#REF!,#REF!,#REF!,#REF!,#REF!,#REF!,#REF!,#REF!,#REF!)</definedName>
    <definedName name="Máximo" localSheetId="15">MAX(#REF!)</definedName>
    <definedName name="Máximo" localSheetId="14">MAX(#REF!)</definedName>
    <definedName name="Máximo" localSheetId="3">MAX(#REF!)</definedName>
    <definedName name="Máximo" localSheetId="6">MAX(#REF!)</definedName>
    <definedName name="Máximo">MAX(#REF!)</definedName>
    <definedName name="MaxTrimestral" localSheetId="1">MAX(#REF!,#REF!,#REF!,#REF!)</definedName>
    <definedName name="MaxTrimestral" localSheetId="15">MAX(#REF!,#REF!,#REF!,#REF!)</definedName>
    <definedName name="MaxTrimestral" localSheetId="14">MAX(#REF!,#REF!,#REF!,#REF!)</definedName>
    <definedName name="MaxTrimestral" localSheetId="3">MAX(#REF!,#REF!,#REF!,#REF!)</definedName>
    <definedName name="MaxTrimestral" localSheetId="6">MAX(#REF!,#REF!,#REF!,#REF!)</definedName>
    <definedName name="MaxTrimestral" localSheetId="18">MAX(#REF!,#REF!,#REF!,#REF!)</definedName>
    <definedName name="MaxTrimestral" localSheetId="17">MAX(#REF!,#REF!,#REF!,#REF!)</definedName>
    <definedName name="MaxTrimestral">MAX(#REF!,#REF!,#REF!,#REF!)</definedName>
    <definedName name="Mayo" localSheetId="15">#REF!</definedName>
    <definedName name="Mayo" localSheetId="14">#REF!</definedName>
    <definedName name="Mayo" localSheetId="3">#REF!</definedName>
    <definedName name="Mayo" localSheetId="6">#REF!</definedName>
    <definedName name="Mayo">#REF!</definedName>
    <definedName name="MayoA" localSheetId="15">#REF!</definedName>
    <definedName name="MayoA" localSheetId="14">#REF!</definedName>
    <definedName name="MayoA" localSheetId="3">#REF!</definedName>
    <definedName name="MayoA" localSheetId="6">#REF!</definedName>
    <definedName name="MayoA">#REF!</definedName>
    <definedName name="NombrePlantel" localSheetId="3">[1]PCEU01!$B$9</definedName>
    <definedName name="NombrePlantel" localSheetId="6">[2]PCEU01!$B$9</definedName>
    <definedName name="NombrePlantel">[3]PCEU01!$B$9</definedName>
    <definedName name="Noviembre" localSheetId="1">#REF!</definedName>
    <definedName name="Noviembre" localSheetId="15">#REF!</definedName>
    <definedName name="Noviembre" localSheetId="14">#REF!</definedName>
    <definedName name="Noviembre" localSheetId="3">#REF!</definedName>
    <definedName name="Noviembre" localSheetId="6">#REF!</definedName>
    <definedName name="Noviembre">#REF!</definedName>
    <definedName name="NoviembreA" localSheetId="1">#REF!</definedName>
    <definedName name="NoviembreA" localSheetId="15">#REF!</definedName>
    <definedName name="NoviembreA" localSheetId="14">#REF!</definedName>
    <definedName name="NoviembreA" localSheetId="3">#REF!</definedName>
    <definedName name="NoviembreA" localSheetId="6">#REF!</definedName>
    <definedName name="NoviembreA">#REF!</definedName>
    <definedName name="Octubre" localSheetId="1">#REF!</definedName>
    <definedName name="Octubre" localSheetId="15">#REF!</definedName>
    <definedName name="Octubre" localSheetId="14">#REF!</definedName>
    <definedName name="Octubre" localSheetId="3">#REF!</definedName>
    <definedName name="Octubre" localSheetId="6">#REF!</definedName>
    <definedName name="Octubre">#REF!</definedName>
    <definedName name="OctubreA" localSheetId="15">#REF!</definedName>
    <definedName name="OctubreA" localSheetId="14">#REF!</definedName>
    <definedName name="OctubreA" localSheetId="3">#REF!</definedName>
    <definedName name="OctubreA" localSheetId="6">#REF!</definedName>
    <definedName name="OctubreA">#REF!</definedName>
    <definedName name="Plantel" localSheetId="15">#REF!</definedName>
    <definedName name="Plantel" localSheetId="14">#REF!</definedName>
    <definedName name="Plantel" localSheetId="3">#REF!</definedName>
    <definedName name="Plantel" localSheetId="6">#REF!</definedName>
    <definedName name="Plantel">#REF!</definedName>
    <definedName name="PORCENTUAL" localSheetId="15">#REF!</definedName>
    <definedName name="PORCENTUAL" localSheetId="14">#REF!</definedName>
    <definedName name="PORCENTUAL" localSheetId="3">#REF!</definedName>
    <definedName name="PORCENTUAL" localSheetId="6">#REF!</definedName>
    <definedName name="PORCENTUAL">#REF!</definedName>
    <definedName name="q">#REF!</definedName>
    <definedName name="s" localSheetId="15">#REF!</definedName>
    <definedName name="s" localSheetId="14">#REF!</definedName>
    <definedName name="s" localSheetId="3">#REF!</definedName>
    <definedName name="s" localSheetId="6">#REF!</definedName>
    <definedName name="s">#REF!</definedName>
    <definedName name="Septiembre" localSheetId="15">#REF!</definedName>
    <definedName name="Septiembre" localSheetId="14">#REF!</definedName>
    <definedName name="Septiembre" localSheetId="3">#REF!</definedName>
    <definedName name="Septiembre" localSheetId="6">#REF!</definedName>
    <definedName name="Septiembre">#REF!</definedName>
    <definedName name="SeptiembreA" localSheetId="15">#REF!</definedName>
    <definedName name="SeptiembreA" localSheetId="14">#REF!</definedName>
    <definedName name="SeptiembreA" localSheetId="3">#REF!</definedName>
    <definedName name="SeptiembreA" localSheetId="6">#REF!</definedName>
    <definedName name="SeptiembreA">#REF!</definedName>
    <definedName name="SumaAnual" localSheetId="1">SUM(#REF!,#REF!,#REF!,#REF!,#REF!,#REF!,#REF!,#REF!,#REF!,#REF!,#REF!,#REF!)</definedName>
    <definedName name="SumaAnual" localSheetId="15">SUM(#REF!,#REF!,#REF!,#REF!,#REF!,#REF!,#REF!,#REF!,#REF!,#REF!,#REF!,#REF!)</definedName>
    <definedName name="SumaAnual" localSheetId="14">SUM(#REF!,#REF!,#REF!,#REF!,#REF!,#REF!,#REF!,#REF!,#REF!,#REF!,#REF!,#REF!)</definedName>
    <definedName name="SumaAnual" localSheetId="3">SUM(#REF!,#REF!,#REF!,#REF!,#REF!,#REF!,#REF!,#REF!,#REF!,#REF!,#REF!,#REF!)</definedName>
    <definedName name="SumaAnual" localSheetId="6">SUM(#REF!,#REF!,#REF!,#REF!,#REF!,#REF!,#REF!,#REF!,#REF!,#REF!,#REF!,#REF!)</definedName>
    <definedName name="SumaAnual" localSheetId="18">SUM(#REF!,#REF!,#REF!,#REF!,#REF!,#REF!,#REF!,#REF!,#REF!,#REF!,#REF!,#REF!)</definedName>
    <definedName name="SumaAnual" localSheetId="17">SUM(#REF!,#REF!,#REF!,#REF!,#REF!,#REF!,#REF!,#REF!,#REF!,#REF!,#REF!,#REF!)</definedName>
    <definedName name="SumaAnual">SUM(#REF!,#REF!,#REF!,#REF!,#REF!,#REF!,#REF!,#REF!,#REF!,#REF!,#REF!,#REF!)</definedName>
    <definedName name="Sumas" localSheetId="1">SUM(#REF!)</definedName>
    <definedName name="Sumas" localSheetId="15">SUM(#REF!)</definedName>
    <definedName name="Sumas" localSheetId="14">SUM(#REF!)</definedName>
    <definedName name="Sumas" localSheetId="3">SUM(#REF!)</definedName>
    <definedName name="Sumas" localSheetId="6">SUM(#REF!)</definedName>
    <definedName name="Sumas">SUM(#REF!)</definedName>
    <definedName name="SumaTrimestral" localSheetId="1">SUM(#REF!,#REF!,#REF!,#REF!)</definedName>
    <definedName name="SumaTrimestral" localSheetId="15">SUM(#REF!,#REF!,#REF!,#REF!)</definedName>
    <definedName name="SumaTrimestral" localSheetId="14">SUM(#REF!,#REF!,#REF!,#REF!)</definedName>
    <definedName name="SumaTrimestral" localSheetId="3">SUM(#REF!,#REF!,#REF!,#REF!)</definedName>
    <definedName name="SumaTrimestral" localSheetId="6">SUM(#REF!,#REF!,#REF!,#REF!)</definedName>
    <definedName name="SumaTrimestral">SUM(#REF!,#REF!,#REF!,#REF!)</definedName>
    <definedName name="_xlnm.Print_Titles" localSheetId="0">Resumen!$1:$8</definedName>
    <definedName name="Trimestre" localSheetId="15">#REF!</definedName>
    <definedName name="Trimestre" localSheetId="14">#REF!</definedName>
    <definedName name="Trimestre" localSheetId="3">#REF!</definedName>
    <definedName name="Trimestre" localSheetId="6">#REF!</definedName>
    <definedName name="Trimestre">#REF!</definedName>
    <definedName name="Trimestres" localSheetId="15">#REF!</definedName>
    <definedName name="Trimestres" localSheetId="14">#REF!</definedName>
    <definedName name="Trimestres" localSheetId="3">#REF!</definedName>
    <definedName name="Trimestres" localSheetId="6">#REF!</definedName>
    <definedName name="Trimestres">#REF!</definedName>
  </definedNames>
  <calcPr calcId="152511"/>
</workbook>
</file>

<file path=xl/calcChain.xml><?xml version="1.0" encoding="utf-8"?>
<calcChain xmlns="http://schemas.openxmlformats.org/spreadsheetml/2006/main">
  <c r="AB27" i="51" l="1"/>
  <c r="AA27" i="51"/>
  <c r="Z27" i="51"/>
  <c r="Y27" i="51"/>
  <c r="Z23" i="51"/>
  <c r="AA19" i="51"/>
  <c r="U19" i="51"/>
  <c r="N19" i="51"/>
  <c r="AA32" i="51" s="1"/>
  <c r="K19" i="51"/>
  <c r="AA23" i="51" s="1"/>
  <c r="H19" i="51"/>
  <c r="E19" i="51"/>
  <c r="Y23" i="51" s="1"/>
  <c r="B19" i="51"/>
  <c r="Y19" i="51" s="1"/>
  <c r="AC18" i="51"/>
  <c r="AB18" i="51"/>
  <c r="AA18" i="51"/>
  <c r="Z18" i="51"/>
  <c r="Y18" i="51"/>
  <c r="AC14" i="51"/>
  <c r="AB14" i="51"/>
  <c r="AA14" i="51"/>
  <c r="Z14" i="51"/>
  <c r="Y14" i="51"/>
  <c r="W14" i="51"/>
  <c r="V14" i="51"/>
  <c r="U14" i="51"/>
  <c r="T14" i="51"/>
  <c r="S14" i="51"/>
  <c r="R14" i="51"/>
  <c r="AC13" i="51"/>
  <c r="AB13" i="51"/>
  <c r="AA13" i="51"/>
  <c r="Z13" i="51"/>
  <c r="Y13" i="51"/>
  <c r="W19" i="51" l="1"/>
  <c r="AB19" i="51"/>
  <c r="R19" i="51"/>
  <c r="AC19" i="51"/>
  <c r="AB23" i="51"/>
  <c r="T19" i="51"/>
  <c r="Z19" i="51"/>
  <c r="I11" i="50" l="1"/>
  <c r="H11" i="50"/>
  <c r="H12" i="45" l="1"/>
  <c r="H11" i="45"/>
  <c r="I12" i="45"/>
  <c r="I11" i="45"/>
  <c r="F13" i="45"/>
  <c r="F13" i="25" l="1"/>
  <c r="B13" i="25" l="1"/>
  <c r="F17" i="19" l="1"/>
  <c r="F18" i="19"/>
  <c r="F19" i="19"/>
  <c r="F20" i="19"/>
  <c r="F21" i="19"/>
  <c r="F22" i="19"/>
  <c r="F23" i="19"/>
  <c r="F25" i="19"/>
  <c r="F26" i="19"/>
  <c r="F27" i="19"/>
  <c r="F28" i="19"/>
  <c r="F29" i="19"/>
  <c r="F30" i="19"/>
  <c r="F31" i="19"/>
  <c r="F32" i="19"/>
  <c r="F33" i="19"/>
  <c r="F34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C15" i="19"/>
  <c r="F16" i="19" l="1"/>
  <c r="I20" i="4" l="1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19" i="4"/>
  <c r="H51" i="4"/>
  <c r="M16" i="49" l="1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L32" i="49"/>
  <c r="L33" i="49"/>
  <c r="L34" i="49"/>
  <c r="L35" i="49"/>
  <c r="L36" i="49"/>
  <c r="L37" i="49"/>
  <c r="L38" i="49"/>
  <c r="L39" i="49"/>
  <c r="L40" i="49"/>
  <c r="L41" i="49"/>
  <c r="L42" i="49"/>
  <c r="L43" i="49"/>
  <c r="L44" i="49"/>
  <c r="L45" i="49"/>
  <c r="L46" i="49"/>
  <c r="L47" i="49"/>
  <c r="K15" i="49"/>
  <c r="H25" i="8" l="1"/>
  <c r="F45" i="8"/>
  <c r="F46" i="8"/>
  <c r="F47" i="8"/>
  <c r="F48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17" i="8"/>
  <c r="E16" i="8"/>
  <c r="F44" i="8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H17" i="16"/>
  <c r="E19" i="6" l="1"/>
  <c r="H19" i="6" s="1"/>
  <c r="E20" i="6"/>
  <c r="E21" i="6"/>
  <c r="H21" i="6" s="1"/>
  <c r="E22" i="6"/>
  <c r="H22" i="6" s="1"/>
  <c r="E23" i="6"/>
  <c r="H23" i="6" s="1"/>
  <c r="E24" i="6"/>
  <c r="H24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1" i="6"/>
  <c r="H31" i="6" s="1"/>
  <c r="E32" i="6"/>
  <c r="H32" i="6" s="1"/>
  <c r="E33" i="6"/>
  <c r="H33" i="6" s="1"/>
  <c r="E34" i="6"/>
  <c r="H34" i="6" s="1"/>
  <c r="E35" i="6"/>
  <c r="H35" i="6" s="1"/>
  <c r="E36" i="6"/>
  <c r="H36" i="6" s="1"/>
  <c r="E37" i="6"/>
  <c r="H37" i="6" s="1"/>
  <c r="E38" i="6"/>
  <c r="H38" i="6" s="1"/>
  <c r="E39" i="6"/>
  <c r="H39" i="6" s="1"/>
  <c r="E40" i="6"/>
  <c r="H40" i="6" s="1"/>
  <c r="E41" i="6"/>
  <c r="H41" i="6" s="1"/>
  <c r="E42" i="6"/>
  <c r="H42" i="6" s="1"/>
  <c r="E43" i="6"/>
  <c r="H43" i="6" s="1"/>
  <c r="E44" i="6"/>
  <c r="H44" i="6" s="1"/>
  <c r="E45" i="6"/>
  <c r="H45" i="6" s="1"/>
  <c r="E46" i="6"/>
  <c r="H46" i="6" s="1"/>
  <c r="E47" i="6"/>
  <c r="H47" i="6" s="1"/>
  <c r="E48" i="6"/>
  <c r="H48" i="6" s="1"/>
  <c r="E49" i="6"/>
  <c r="H49" i="6" s="1"/>
  <c r="E18" i="6"/>
  <c r="H18" i="6" s="1"/>
  <c r="C17" i="6"/>
  <c r="D17" i="6"/>
  <c r="B17" i="6"/>
  <c r="E17" i="6" l="1"/>
  <c r="E50" i="6"/>
  <c r="H20" i="6"/>
  <c r="G20" i="4" l="1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19" i="4"/>
  <c r="C15" i="23" l="1"/>
  <c r="F12" i="48" l="1"/>
  <c r="E15" i="19" l="1"/>
  <c r="G15" i="19" s="1"/>
  <c r="G15" i="49" l="1"/>
  <c r="H15" i="49"/>
  <c r="I15" i="49"/>
  <c r="F15" i="49"/>
  <c r="B17" i="49" l="1"/>
  <c r="B18" i="49"/>
  <c r="B19" i="49"/>
  <c r="B22" i="49"/>
  <c r="B23" i="49"/>
  <c r="B20" i="49"/>
  <c r="B21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16" i="49"/>
  <c r="E15" i="49"/>
  <c r="C15" i="49"/>
  <c r="D15" i="49" l="1"/>
  <c r="M15" i="49" s="1"/>
  <c r="L15" i="49" l="1"/>
  <c r="B15" i="49"/>
  <c r="B9" i="49" l="1"/>
  <c r="O14" i="16" l="1"/>
  <c r="D17" i="16" l="1"/>
  <c r="O30" i="16" l="1"/>
  <c r="O28" i="16"/>
  <c r="O26" i="16"/>
  <c r="O25" i="16"/>
  <c r="M18" i="16" l="1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17" i="16"/>
  <c r="D17" i="20" l="1"/>
  <c r="D16" i="23" l="1"/>
  <c r="B16" i="23" s="1"/>
  <c r="D17" i="23"/>
  <c r="B17" i="23" s="1"/>
  <c r="D18" i="23"/>
  <c r="B18" i="23" s="1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F30" i="39" l="1"/>
  <c r="F29" i="39"/>
  <c r="F28" i="39"/>
  <c r="F27" i="39"/>
  <c r="F26" i="39"/>
  <c r="F25" i="39"/>
  <c r="F20" i="39"/>
  <c r="F19" i="39"/>
  <c r="F18" i="39"/>
  <c r="F17" i="39"/>
  <c r="F16" i="39"/>
  <c r="F15" i="39"/>
  <c r="I10" i="48"/>
  <c r="F24" i="39" l="1"/>
  <c r="F23" i="39"/>
  <c r="F22" i="39"/>
  <c r="F21" i="39"/>
  <c r="C13" i="42" l="1"/>
  <c r="C12" i="48"/>
  <c r="E12" i="48" l="1"/>
  <c r="D12" i="48"/>
  <c r="B12" i="48"/>
  <c r="I11" i="48"/>
  <c r="H11" i="48"/>
  <c r="H10" i="48"/>
  <c r="I12" i="40"/>
  <c r="I11" i="40"/>
  <c r="H12" i="40"/>
  <c r="H11" i="40"/>
  <c r="F13" i="46"/>
  <c r="E13" i="46"/>
  <c r="D13" i="46"/>
  <c r="C13" i="46"/>
  <c r="B13" i="46"/>
  <c r="I12" i="46"/>
  <c r="H12" i="46"/>
  <c r="I11" i="46"/>
  <c r="H11" i="46"/>
  <c r="E13" i="45"/>
  <c r="H13" i="45" s="1"/>
  <c r="D13" i="45"/>
  <c r="C13" i="45"/>
  <c r="B13" i="45"/>
  <c r="F13" i="44"/>
  <c r="E13" i="44"/>
  <c r="D13" i="44"/>
  <c r="C13" i="44"/>
  <c r="B13" i="44"/>
  <c r="I12" i="44"/>
  <c r="H12" i="44"/>
  <c r="I11" i="44"/>
  <c r="H11" i="44"/>
  <c r="E13" i="43"/>
  <c r="D13" i="43"/>
  <c r="B13" i="43"/>
  <c r="H12" i="43"/>
  <c r="F13" i="43"/>
  <c r="H11" i="43"/>
  <c r="E13" i="42"/>
  <c r="D13" i="42"/>
  <c r="B13" i="42"/>
  <c r="H12" i="42"/>
  <c r="F13" i="42"/>
  <c r="H11" i="42"/>
  <c r="F13" i="40"/>
  <c r="E13" i="40"/>
  <c r="D13" i="40"/>
  <c r="C13" i="40"/>
  <c r="B13" i="40"/>
  <c r="I12" i="25"/>
  <c r="I11" i="25"/>
  <c r="H12" i="25"/>
  <c r="C13" i="25"/>
  <c r="D13" i="25"/>
  <c r="E13" i="25"/>
  <c r="C15" i="39"/>
  <c r="H11" i="25"/>
  <c r="H13" i="42" l="1"/>
  <c r="C21" i="39"/>
  <c r="H13" i="46"/>
  <c r="C29" i="39"/>
  <c r="H13" i="40"/>
  <c r="C17" i="39"/>
  <c r="H13" i="43"/>
  <c r="C23" i="39"/>
  <c r="H12" i="48"/>
  <c r="C19" i="39"/>
  <c r="H13" i="44"/>
  <c r="C25" i="39"/>
  <c r="C27" i="39"/>
  <c r="I11" i="42"/>
  <c r="I11" i="43"/>
  <c r="I12" i="42"/>
  <c r="I12" i="43"/>
  <c r="B16" i="5" l="1"/>
  <c r="F17" i="5" s="1"/>
  <c r="C16" i="5"/>
  <c r="G17" i="5" l="1"/>
  <c r="G18" i="5" s="1"/>
  <c r="J18" i="5"/>
  <c r="I18" i="5"/>
  <c r="D16" i="5"/>
  <c r="C16" i="16"/>
  <c r="O15" i="16" s="1"/>
  <c r="H18" i="16" l="1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C15" i="38" l="1"/>
  <c r="F48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G15" i="38" l="1"/>
  <c r="B15" i="38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2" i="35"/>
  <c r="D21" i="35"/>
  <c r="D24" i="35"/>
  <c r="D23" i="35"/>
  <c r="D20" i="35"/>
  <c r="D19" i="35"/>
  <c r="D18" i="35"/>
  <c r="D17" i="35"/>
  <c r="C16" i="35"/>
  <c r="B16" i="35"/>
  <c r="D16" i="35" l="1"/>
  <c r="D15" i="38"/>
  <c r="B9" i="38" s="1"/>
  <c r="D9" i="35" l="1"/>
  <c r="D10" i="35" s="1"/>
  <c r="B10" i="35"/>
  <c r="H13" i="25" l="1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1" i="23"/>
  <c r="B20" i="23"/>
  <c r="B23" i="23"/>
  <c r="B22" i="23"/>
  <c r="B19" i="23"/>
  <c r="K15" i="23"/>
  <c r="J15" i="23"/>
  <c r="I15" i="23"/>
  <c r="H15" i="23"/>
  <c r="G15" i="23"/>
  <c r="F15" i="23"/>
  <c r="E15" i="23"/>
  <c r="D15" i="23" s="1"/>
  <c r="B15" i="23" l="1"/>
  <c r="I12" i="23"/>
  <c r="B16" i="20"/>
  <c r="C16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H16" i="20" l="1"/>
  <c r="G16" i="20"/>
  <c r="B9" i="23"/>
  <c r="D16" i="20"/>
  <c r="D16" i="19"/>
  <c r="F15" i="19"/>
  <c r="B15" i="19"/>
  <c r="I15" i="19" l="1"/>
  <c r="D15" i="19"/>
  <c r="J16" i="9"/>
  <c r="J20" i="9"/>
  <c r="I18" i="9"/>
  <c r="I20" i="9" s="1"/>
  <c r="B9" i="19" l="1"/>
  <c r="E51" i="4"/>
  <c r="B15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16" i="9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B16" i="16"/>
  <c r="H16" i="16" l="1"/>
  <c r="G16" i="16"/>
  <c r="D16" i="16"/>
  <c r="D15" i="9"/>
  <c r="C15" i="9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C16" i="8"/>
  <c r="B16" i="8"/>
  <c r="F17" i="6"/>
  <c r="H17" i="6" s="1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F51" i="4"/>
  <c r="C51" i="4"/>
  <c r="B51" i="4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E17" i="1"/>
  <c r="C17" i="1"/>
  <c r="B17" i="1"/>
  <c r="G20" i="8" l="1"/>
  <c r="G24" i="8"/>
  <c r="G28" i="8"/>
  <c r="G32" i="8"/>
  <c r="G36" i="8"/>
  <c r="G40" i="8"/>
  <c r="G44" i="8"/>
  <c r="G48" i="8"/>
  <c r="G19" i="8"/>
  <c r="G27" i="8"/>
  <c r="G35" i="8"/>
  <c r="G43" i="8"/>
  <c r="G21" i="8"/>
  <c r="G25" i="8"/>
  <c r="G29" i="8"/>
  <c r="G33" i="8"/>
  <c r="G37" i="8"/>
  <c r="G41" i="8"/>
  <c r="G45" i="8"/>
  <c r="G17" i="8"/>
  <c r="G18" i="8"/>
  <c r="G22" i="8"/>
  <c r="G26" i="8"/>
  <c r="G30" i="8"/>
  <c r="G34" i="8"/>
  <c r="G38" i="8"/>
  <c r="G42" i="8"/>
  <c r="G46" i="8"/>
  <c r="G23" i="8"/>
  <c r="G31" i="8"/>
  <c r="G39" i="8"/>
  <c r="G47" i="8"/>
  <c r="E15" i="9"/>
  <c r="B10" i="16"/>
  <c r="D17" i="1"/>
  <c r="G19" i="1" s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D51" i="4"/>
  <c r="G51" i="4"/>
  <c r="D16" i="8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F18" i="1"/>
  <c r="F19" i="1"/>
  <c r="F20" i="1"/>
  <c r="F21" i="1"/>
  <c r="F22" i="1"/>
  <c r="F23" i="1"/>
  <c r="F17" i="1"/>
  <c r="F49" i="1"/>
  <c r="D9" i="5"/>
  <c r="D10" i="5" s="1"/>
  <c r="B10" i="5"/>
  <c r="G49" i="8" l="1"/>
  <c r="B10" i="1"/>
  <c r="D9" i="8"/>
  <c r="D10" i="8" s="1"/>
  <c r="G17" i="6"/>
  <c r="G17" i="1"/>
  <c r="G21" i="1"/>
  <c r="G23" i="1"/>
  <c r="G25" i="1"/>
  <c r="G27" i="1"/>
  <c r="G29" i="1"/>
  <c r="G31" i="1"/>
  <c r="G33" i="1"/>
  <c r="G35" i="1"/>
  <c r="G37" i="1"/>
  <c r="G41" i="1"/>
  <c r="G45" i="1"/>
  <c r="G20" i="1"/>
  <c r="G22" i="1"/>
  <c r="G24" i="1"/>
  <c r="G26" i="1"/>
  <c r="G28" i="1"/>
  <c r="G30" i="1"/>
  <c r="G32" i="1"/>
  <c r="G34" i="1"/>
  <c r="G36" i="1"/>
  <c r="G38" i="1"/>
  <c r="G40" i="1"/>
  <c r="G42" i="1"/>
  <c r="G44" i="1"/>
  <c r="G46" i="1"/>
  <c r="G48" i="1"/>
  <c r="G18" i="1"/>
  <c r="G39" i="1"/>
  <c r="G43" i="1"/>
  <c r="G47" i="1"/>
  <c r="G49" i="1"/>
  <c r="B10" i="6"/>
  <c r="G9" i="6"/>
  <c r="G10" i="6" s="1"/>
  <c r="M39" i="6"/>
  <c r="J16" i="6"/>
  <c r="I16" i="6"/>
  <c r="F9" i="1"/>
  <c r="B9" i="9"/>
  <c r="M49" i="6"/>
  <c r="M40" i="6"/>
  <c r="M26" i="6"/>
  <c r="M42" i="6"/>
  <c r="M28" i="6"/>
  <c r="M37" i="6"/>
  <c r="M23" i="6"/>
  <c r="M25" i="6"/>
  <c r="M36" i="6"/>
  <c r="M29" i="6"/>
  <c r="M44" i="6"/>
  <c r="M33" i="6"/>
  <c r="M35" i="6"/>
  <c r="M21" i="6"/>
  <c r="M43" i="6"/>
  <c r="M38" i="6"/>
  <c r="M24" i="6"/>
  <c r="M18" i="6"/>
  <c r="M22" i="6"/>
  <c r="M41" i="6"/>
  <c r="M34" i="6"/>
  <c r="M20" i="6"/>
  <c r="M45" i="6"/>
  <c r="M19" i="6"/>
  <c r="M48" i="6"/>
  <c r="M31" i="6"/>
  <c r="M27" i="6"/>
  <c r="M32" i="6"/>
  <c r="M47" i="6"/>
  <c r="M46" i="6"/>
  <c r="M30" i="6"/>
  <c r="C15" i="4"/>
  <c r="C14" i="4"/>
  <c r="B10" i="8"/>
  <c r="G11" i="6" l="1"/>
  <c r="F10" i="1"/>
  <c r="F11" i="1"/>
  <c r="I10" i="23" l="1"/>
</calcChain>
</file>

<file path=xl/comments1.xml><?xml version="1.0" encoding="utf-8"?>
<comments xmlns="http://schemas.openxmlformats.org/spreadsheetml/2006/main">
  <authors>
    <author>CONALEP</author>
  </authors>
  <commentList>
    <comment ref="C15" authorId="0" shapeId="0">
      <text>
        <r>
          <rPr>
            <b/>
            <sz val="8"/>
            <color indexed="81"/>
            <rFont val="Tahoma"/>
            <family val="2"/>
          </rPr>
          <t>ESTE DATO LO INTEGRARÁ LA DIRECCIÓN DE EVALUACIÓN INSTITUCIONAL</t>
        </r>
      </text>
    </comment>
  </commentList>
</comments>
</file>

<file path=xl/comments2.xml><?xml version="1.0" encoding="utf-8"?>
<comments xmlns="http://schemas.openxmlformats.org/spreadsheetml/2006/main">
  <authors>
    <author>Willy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>Este dato lo integrará  la Dirección de Evaluación institucional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Se calcula mediante el total de aulas (CAPFCE) por 40 mesabancos por dos turnos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Para los 30 Colegios Estatales Federalizados anotar el Presupuesto transferido vía FAETA durante el año 2008. Para el Distrito Federal y Oaxaca el presupuesto ejercido total para el mismo año.</t>
        </r>
      </text>
    </comment>
  </commentList>
</comments>
</file>

<file path=xl/comments4.xml><?xml version="1.0" encoding="utf-8"?>
<comments xmlns="http://schemas.openxmlformats.org/spreadsheetml/2006/main">
  <authors>
    <author>GUILLERMO GONZALEZ</author>
    <author>Willy</author>
    <author xml:space="preserve">RUBI GOMEZ ROSA 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  <comment ref="E14" authorId="1" shapeId="0">
      <text>
        <r>
          <rPr>
            <b/>
            <sz val="8"/>
            <color indexed="81"/>
            <rFont val="Tahoma"/>
            <family val="2"/>
          </rPr>
          <t>Incluye Maestría y Doctorado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4" authorId="1" shapeId="0">
      <text>
        <r>
          <rPr>
            <b/>
            <sz val="8"/>
            <color indexed="81"/>
            <rFont val="Tahoma"/>
            <family val="2"/>
          </rPr>
          <t>Incluye Licenciatura, Normalista y Técnico Superior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4" authorId="2" shapeId="0">
      <text>
        <r>
          <rPr>
            <b/>
            <sz val="9"/>
            <color indexed="81"/>
            <rFont val="Tahoma"/>
            <family val="2"/>
          </rPr>
          <t>RUBI GOMEZ ROSA :</t>
        </r>
        <r>
          <rPr>
            <sz val="9"/>
            <color indexed="81"/>
            <rFont val="Tahoma"/>
            <family val="2"/>
          </rPr>
          <t xml:space="preserve">
Incluye técnicos titulados y pasantes</t>
        </r>
      </text>
    </comment>
  </commentList>
</comments>
</file>

<file path=xl/comments5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
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CONALEP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Capturar el total de alumnos becados por gestión externa correspondientes al 4° Trimestre del 2009
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 xml:space="preserve">Becados por gestión externa anual correspondientes al 2009
</t>
        </r>
      </text>
    </comment>
  </commentList>
</comments>
</file>

<file path=xl/sharedStrings.xml><?xml version="1.0" encoding="utf-8"?>
<sst xmlns="http://schemas.openxmlformats.org/spreadsheetml/2006/main" count="1063" uniqueCount="252">
  <si>
    <t>Dirección de Servicios Tecnológicos y Capacitación</t>
  </si>
  <si>
    <t>Meta programada 2009</t>
  </si>
  <si>
    <t>Resultado alcanzado 2009</t>
  </si>
  <si>
    <t>Resultado Nacional 2009</t>
  </si>
  <si>
    <t>Cumplimiento de la meta (%)</t>
  </si>
  <si>
    <t xml:space="preserve">Variación </t>
  </si>
  <si>
    <t>Nombre del indicador :</t>
  </si>
  <si>
    <t>Capacitación laboral</t>
  </si>
  <si>
    <t>Tipo:</t>
  </si>
  <si>
    <t>Estratégico</t>
  </si>
  <si>
    <t>X</t>
  </si>
  <si>
    <t>Gestión</t>
  </si>
  <si>
    <t>Estado</t>
  </si>
  <si>
    <t>Capacitados en el trabajo</t>
  </si>
  <si>
    <t>Tasa de crecimiento de población capacitada (%)</t>
  </si>
  <si>
    <t>Total</t>
  </si>
  <si>
    <t>Aguascalientes</t>
  </si>
  <si>
    <t>Baja California</t>
  </si>
  <si>
    <t>Baja California Sur</t>
  </si>
  <si>
    <t>Campeche</t>
  </si>
  <si>
    <t>Chiapas</t>
  </si>
  <si>
    <t>Chihuahua</t>
  </si>
  <si>
    <t>Coahuila</t>
  </si>
  <si>
    <t>Colima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</si>
  <si>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</si>
  <si>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</si>
  <si>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</si>
  <si>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</si>
  <si>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</si>
  <si>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</si>
  <si>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</si>
  <si>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</si>
  <si>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</si>
  <si>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</si>
  <si>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</si>
  <si>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</si>
  <si>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</si>
  <si>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</si>
  <si>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</si>
  <si>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</si>
  <si>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</si>
  <si>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</si>
  <si>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</si>
  <si>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</si>
  <si>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</si>
  <si>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</si>
  <si>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</si>
  <si>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</si>
  <si>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Observaciones:</t>
  </si>
  <si>
    <t>% de cumplimiento de la meta</t>
  </si>
  <si>
    <t>Dirección de Servicios Educativos</t>
  </si>
  <si>
    <t>Anexo del oficio DSE/032/2010</t>
  </si>
  <si>
    <t>Cobertura de becados por el CONALEP</t>
  </si>
  <si>
    <t>Resultado Nacional 2009 (%)</t>
  </si>
  <si>
    <t>1er. Sem.</t>
  </si>
  <si>
    <t>Meta Programada 2009</t>
  </si>
  <si>
    <t>2do. Sem.</t>
  </si>
  <si>
    <t>Cobertura en el 1er. semestre</t>
  </si>
  <si>
    <t>Becados en el 2do. semestre</t>
  </si>
  <si>
    <t>Cobertura en el 2do. semestre</t>
  </si>
  <si>
    <t>Con datos de la Dirección de Servicios Educativos.</t>
  </si>
  <si>
    <t>Variación (%)</t>
  </si>
  <si>
    <t>Eficiencia terminal</t>
  </si>
  <si>
    <t>Eficiencia terminal (%)</t>
  </si>
  <si>
    <t>Observaciones</t>
  </si>
  <si>
    <t>Variación 2008-2009</t>
  </si>
  <si>
    <t>Tasa de crecimiento de la matrícula</t>
  </si>
  <si>
    <t>Crecimiento de la matrícula</t>
  </si>
  <si>
    <t>Total nacional</t>
  </si>
  <si>
    <t>Absorción de egresados (%)</t>
  </si>
  <si>
    <t>Eficiencia de Titulación</t>
  </si>
  <si>
    <t>Eficiencia de titulación
(%)</t>
  </si>
  <si>
    <t>Dirección de Vinculación Social</t>
  </si>
  <si>
    <t>Cobertura de becados externos</t>
  </si>
  <si>
    <t xml:space="preserve">Observaciones: </t>
  </si>
  <si>
    <t>Absorción de egresados de secundaria</t>
  </si>
  <si>
    <t>Dirección de Administración Financiera</t>
  </si>
  <si>
    <t>Costo por alumno</t>
  </si>
  <si>
    <t>Los recursos ejercidos de los estados (excepto D.F. y Oaxaca) se refieren exclusivamente al presupuesto modificado del Ramo 33 (FAETA), sin considerar el ejercicio de los recursos propios, debido a que no son reportados a esta Dirección.</t>
  </si>
  <si>
    <t>Nombre del proceso</t>
  </si>
  <si>
    <t>Alumnos en programas de calidad</t>
  </si>
  <si>
    <t>Dirección de Modernización Administrativa y Calidad</t>
  </si>
  <si>
    <t>Dirección de Infraestructura y Adquisiciones</t>
  </si>
  <si>
    <t>Aprovechamiento de la capacidad instalada</t>
  </si>
  <si>
    <t>Capacidad Instalada (AULAS CAPFCE)</t>
  </si>
  <si>
    <t>Aulas
CAPFCE</t>
  </si>
  <si>
    <t>Talleres</t>
  </si>
  <si>
    <t>Laboratorios</t>
  </si>
  <si>
    <t>Aulas prefabricadas</t>
  </si>
  <si>
    <t>Espacios adaptados</t>
  </si>
  <si>
    <t>Espacios construidos</t>
  </si>
  <si>
    <t>Espacios sin uso</t>
  </si>
  <si>
    <t>Alumnos atendidos en programas de calidad</t>
  </si>
  <si>
    <t>Alumnos en carreras acreditadas y/o planteles certificados</t>
  </si>
  <si>
    <t xml:space="preserve">COSTO PRESTADORES DE SERVICIOS PROFESIONALES </t>
  </si>
  <si>
    <t>(MILES DE PESOS)</t>
  </si>
  <si>
    <t>ABS</t>
  </si>
  <si>
    <t>%</t>
  </si>
  <si>
    <t>Gasto ejercido en PSP</t>
  </si>
  <si>
    <t>Gasto total ejercido</t>
  </si>
  <si>
    <t>Relación costo docente gasto total</t>
  </si>
  <si>
    <t>Ene - Mar</t>
  </si>
  <si>
    <t>Abr - Jun</t>
  </si>
  <si>
    <t>Jul - Sep</t>
  </si>
  <si>
    <t>Oct - Dic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</si>
  <si>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</si>
  <si>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</si>
  <si>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</si>
  <si>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</si>
  <si>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</si>
  <si>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</si>
  <si>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</si>
  <si>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</si>
  <si>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</si>
  <si>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</si>
  <si>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</si>
  <si>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</si>
  <si>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</si>
  <si>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</si>
  <si>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</si>
  <si>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</si>
  <si>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</si>
  <si>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</si>
  <si>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</si>
  <si>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</si>
  <si>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</si>
  <si>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</si>
  <si>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</si>
  <si>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</si>
  <si>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</si>
  <si>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</si>
  <si>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</si>
  <si>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</si>
  <si>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Índice de evolución del presupuesto  ejercido de partidas sujetas a restricción (%)</t>
  </si>
  <si>
    <t>Dirección de Formación Académica</t>
  </si>
  <si>
    <t>Alumno por PSP</t>
  </si>
  <si>
    <t>Total de PSP</t>
  </si>
  <si>
    <t>Posgrado</t>
  </si>
  <si>
    <t>Licenciatura</t>
  </si>
  <si>
    <t>Pasante de licenciatura</t>
  </si>
  <si>
    <t>Técnico Titulado</t>
  </si>
  <si>
    <t>Otros</t>
  </si>
  <si>
    <t>Dirección Corporativa de Informática y Comunicaciones</t>
  </si>
  <si>
    <t xml:space="preserve">Meta programada 2008 </t>
  </si>
  <si>
    <t xml:space="preserve">Resultado alcanzado 2008 </t>
  </si>
  <si>
    <t xml:space="preserve">Alumnos por computadora </t>
  </si>
  <si>
    <t>Número de Computadoras de uso educativo</t>
  </si>
  <si>
    <t xml:space="preserve"> Administrativo por PC</t>
  </si>
  <si>
    <t>Personal Administrativo</t>
  </si>
  <si>
    <t>Computadoras de uso administrativo</t>
  </si>
  <si>
    <t xml:space="preserve">Administrativo por computadora </t>
  </si>
  <si>
    <t>No.</t>
  </si>
  <si>
    <t>INDICADOR</t>
  </si>
  <si>
    <t>Unidad de Medida</t>
  </si>
  <si>
    <t>VARIABLES</t>
  </si>
  <si>
    <t>Indicadores Financieros del CONALEP</t>
  </si>
  <si>
    <t>Resultado Nacional 2010 (%)</t>
  </si>
  <si>
    <t>Alumnos inscritos a primer semestre de la
Generación 2007-2010</t>
  </si>
  <si>
    <t xml:space="preserve"> Egresados de la generación
 2007-2010</t>
  </si>
  <si>
    <t>Capacitación laboral 2010</t>
  </si>
  <si>
    <t>Al concentrado con ProCEIES se concidera "Alumno atendido" igual que el valor indicado en 2009, los datos de alumnos inscritos y reinscritos incluyen readmisiones, portabilidad y equivalencias.</t>
  </si>
  <si>
    <t>Para el indicador de Eficiencia Terminal, los datos de "Alumnos Inscritos" únicamente considera alumnos de nuevo ingreso a 1er semestre con Matrícula 07.</t>
  </si>
  <si>
    <t>Fecha de corte 31 de diciembre 2010</t>
  </si>
  <si>
    <t>En congruencia con el Programa Institucional vigente del Conalep, los resultados de los servicios de capacitación laboral en el ejercicio 2010 mostraron un incremento del 3% respecto del año inmediato anterior. Estos resultados son consecuencia de la intensificación en las acciones de promoción y concertación por parte de las unidades administrativas en su ámbito de influencia.
Durante el 2010 se concertaron convenios con cobertura nacional por un monto superior a los 43 millones de pesos con la STPS, SEP, DICONSA, SECTUR, SEGOB, CFE, INFONAVIT, FARMACIAS SIMILARES y NESTLÉ, programas que contribuyeron en gran medida al logro de los resultados obtenidos.</t>
  </si>
  <si>
    <t>Capacitación laboral 2009</t>
  </si>
  <si>
    <t xml:space="preserve">Resultado Nacional 2010 </t>
  </si>
  <si>
    <t>Alumno atendido 2010-2011.1</t>
  </si>
  <si>
    <t>Resultado Nacional 2010</t>
  </si>
  <si>
    <t>Meta programada 2010 (%)</t>
  </si>
  <si>
    <t>Resultado alcanzado 2010(%)</t>
  </si>
  <si>
    <t>Resultado Nacional 2010(%)</t>
  </si>
  <si>
    <t>Resultado alcanzado 2010 (%)</t>
  </si>
  <si>
    <t>Relación costo PSP gasto total (%)</t>
  </si>
  <si>
    <t>2011-2012</t>
  </si>
  <si>
    <t>Matrícula 
2011-2012.1</t>
  </si>
  <si>
    <t>Egresados de la generación 
2007-2010</t>
  </si>
  <si>
    <t xml:space="preserve"> Egresados titulados de la generación 2007-2010</t>
  </si>
  <si>
    <t>Becados en el 2do semestre 2011</t>
  </si>
  <si>
    <t>Resultado Nacional 2011</t>
  </si>
  <si>
    <t>Matrícula Total</t>
  </si>
  <si>
    <t>Suma:</t>
  </si>
  <si>
    <t>Alumno Atendido 2011-2012-I</t>
  </si>
  <si>
    <t>Alumnos becados externos al 4° trimestre del 2011</t>
  </si>
  <si>
    <t>Alumnos becados externos 2011</t>
  </si>
  <si>
    <t xml:space="preserve">La información relacionada con el grado académico de los psp, e proporcionada por la Dirección de Formación Académica, tomando como base los registros que realizan los Colegios Estatales del Sistema Conalep a través de la herramienta informática denominada Sistema de Gestión de Formación Académica (Sigefa) y corresponden al ciclo 1/11-12 (junio a diciembre de 2012). Igualmente es preciso mencionar que en el rubro aquí clasificado como técnico titulado, las cifras que se reportan incluye técnicos titulados y técnicos pasantes. </t>
  </si>
  <si>
    <t xml:space="preserve">Resultado Nacional 2011 </t>
  </si>
  <si>
    <t>Presupuesto reprogramado (Gasto corriente)</t>
  </si>
  <si>
    <t>Presupuesto ejercido 2011 ($)</t>
  </si>
  <si>
    <t>Presupuesto 2011 Planeación</t>
  </si>
  <si>
    <t>FAETA 2007</t>
  </si>
  <si>
    <t>Alumnos inscritos 
2012-2013.1</t>
  </si>
  <si>
    <t>Egresados de secundaria 2011-2012</t>
  </si>
  <si>
    <t>Resultado Nacional 2012(%)</t>
  </si>
  <si>
    <t>Alumnos reinscritos 
2012-2013.1</t>
  </si>
  <si>
    <t>Ex-alumnos en ProCEIES 2012-2013.1</t>
  </si>
  <si>
    <t>Matrícula 
2012-2013.1</t>
  </si>
  <si>
    <t xml:space="preserve">Resultado Nacional 2012 </t>
  </si>
  <si>
    <t>Meta programada 2012</t>
  </si>
  <si>
    <t>Resultado alcanzado 2012</t>
  </si>
  <si>
    <t>Alumno atendido 2012-2013.1</t>
  </si>
  <si>
    <t>Resultado Nacional 2012</t>
  </si>
  <si>
    <t>Matrícula total 2011-2012-1</t>
  </si>
  <si>
    <t>Matrícula total 2011-2012-2</t>
  </si>
  <si>
    <t>Becados en el 1er.  semestre</t>
  </si>
  <si>
    <t>Becados en el 1er semestre 2012</t>
  </si>
  <si>
    <t>Alumnos  2011-012</t>
  </si>
  <si>
    <t>Los datos de "Alumnos Inscritos" únicamente considera alumnos de nuevo ingreso a 1er semestre con Matrícula 12.</t>
  </si>
  <si>
    <t>alumnos reinscritos</t>
  </si>
  <si>
    <t>inscritos</t>
  </si>
  <si>
    <t>egresados 2004-2007</t>
  </si>
  <si>
    <t>egresados 2008-2011</t>
  </si>
  <si>
    <t xml:space="preserve"> Egresados titulados de la generación 2006-2011</t>
  </si>
  <si>
    <t>Total de PSP 2011</t>
  </si>
  <si>
    <t>Matrícula 2012-2013</t>
  </si>
  <si>
    <t>Matrícula 2011-2012</t>
  </si>
  <si>
    <t>Alumno atendido 2012-2011.1</t>
  </si>
  <si>
    <t>Variación 2007-2012</t>
  </si>
  <si>
    <t>Variación 2011-2012</t>
  </si>
  <si>
    <t>Var. 2012-2013</t>
  </si>
  <si>
    <t>Cumplimiento de Normatividad de Partidas Restringidas</t>
  </si>
  <si>
    <t>Captación de Ingresos Propios</t>
  </si>
  <si>
    <t>Autofinanciamiento</t>
  </si>
  <si>
    <t xml:space="preserve">Evolución del Gasto de Inversión </t>
  </si>
  <si>
    <t>Evolución del Gasto Corriente</t>
  </si>
  <si>
    <t>Evolución del Presupuesto Reprogramado Total</t>
  </si>
  <si>
    <t xml:space="preserve">Costo Prestadores de Servicios Profesionales </t>
  </si>
  <si>
    <t>Evolución del Presupuesto Reprogramado</t>
  </si>
  <si>
    <t>Personas Capacitadas</t>
  </si>
  <si>
    <t>PERSONAS CAPACITADAS</t>
  </si>
  <si>
    <t>Personas</t>
  </si>
  <si>
    <t>Comité de Control y Desempeño Institucional (COCODI)
Informe de Indicadores tercer trimestre</t>
  </si>
  <si>
    <t>INDICADORES DEL SISTEMA CONALEP 
COMPORTAMIENTO AL TERCER TRIMESTRE 2013</t>
  </si>
  <si>
    <t>COMPORTAMIENTO AL TERCER TRIMESTRE</t>
  </si>
  <si>
    <t>COMPORTAMIENTO POR TRIMESTRE</t>
  </si>
  <si>
    <t>1er. Trim.</t>
  </si>
  <si>
    <t>2o. Trim.</t>
  </si>
  <si>
    <t>3er. Trim</t>
  </si>
  <si>
    <t>Comparativo por trimestre</t>
  </si>
  <si>
    <t>1°</t>
  </si>
  <si>
    <t>2°</t>
  </si>
  <si>
    <t>3°</t>
  </si>
  <si>
    <t>Variación</t>
  </si>
  <si>
    <t>ACUMULADO AL TERCER TRIMESTRE DE CADA AÑO</t>
  </si>
  <si>
    <t>2012-2013</t>
  </si>
  <si>
    <t>2009-2013</t>
  </si>
  <si>
    <t>Acumulado anual</t>
  </si>
  <si>
    <t>Acum. 3er. Trimestre</t>
  </si>
  <si>
    <t>Crecimiento anual</t>
  </si>
  <si>
    <t>2009-2010</t>
  </si>
  <si>
    <t>2010-2011</t>
  </si>
  <si>
    <t>Crecimiento por trimestre</t>
  </si>
  <si>
    <t>XCVIII Sesión Ordinaria  de  la H Junta Directiva
Informe de Indicadores tercer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</si>
</sst>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#,##0_ ;\-#,##0\ "/>
    <numFmt numFmtId="165" formatCode="0.0"/>
    <numFmt numFmtId="166" formatCode="#,##0.000"/>
    <numFmt numFmtId="167" formatCode="#,##0.0"/>
    <numFmt numFmtId="168" formatCode="0.0%"/>
    <numFmt numFmtId="169" formatCode="_-* #,##0.00\ [$€]_-;\-* #,##0.00\ [$€]_-;_-* &quot;-&quot;??\ [$€]_-;_-@_-"/>
    <numFmt numFmtId="170" formatCode="_-* #,##0.00\ &quot;Pts&quot;_-;\-* #,##0.00\ &quot;Pts&quot;_-;_-* &quot;-&quot;??\ &quot;Pts&quot;_-;_-@_-"/>
    <numFmt numFmtId="171" formatCode="#,##0_ ;[Red]\-#,##0\ 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b/>
      <sz val="8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81"/>
      <name val="Tahoma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7"/>
      <color theme="1"/>
      <name val="Arial"/>
      <family val="2"/>
    </font>
    <font>
      <b/>
      <sz val="7"/>
      <name val="Arial"/>
      <family val="2"/>
    </font>
    <font>
      <i/>
      <sz val="9"/>
      <name val="Humnst777 BT"/>
      <family val="2"/>
    </font>
    <font>
      <sz val="7"/>
      <color indexed="9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i/>
      <sz val="10"/>
      <name val="Arial"/>
      <family val="2"/>
    </font>
    <font>
      <sz val="10"/>
      <color theme="0"/>
      <name val="Arial"/>
      <family val="2"/>
    </font>
    <font>
      <b/>
      <sz val="7"/>
      <color theme="0"/>
      <name val="Arial"/>
      <family val="2"/>
    </font>
    <font>
      <sz val="7"/>
      <color theme="0"/>
      <name val="Arial"/>
      <family val="2"/>
    </font>
    <font>
      <i/>
      <sz val="9"/>
      <color indexed="57"/>
      <name val="Arial"/>
      <family val="2"/>
    </font>
    <font>
      <b/>
      <sz val="14"/>
      <color theme="0"/>
      <name val="Century Gothic"/>
      <family val="2"/>
    </font>
    <font>
      <sz val="8"/>
      <color theme="0"/>
      <name val="Arial"/>
      <family val="2"/>
    </font>
    <font>
      <sz val="12"/>
      <color rgb="FFFF0000"/>
      <name val="Arial"/>
      <family val="2"/>
    </font>
    <font>
      <sz val="9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17"/>
      </bottom>
      <diagonal/>
    </border>
    <border>
      <left/>
      <right/>
      <top style="thin">
        <color indexed="9"/>
      </top>
      <bottom style="thin">
        <color indexed="9"/>
      </bottom>
      <diagonal/>
    </border>
  </borders>
  <cellStyleXfs count="2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4" fillId="0" borderId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13" borderId="0" applyNumberFormat="0" applyBorder="0" applyAlignment="0" applyProtection="0"/>
    <xf numFmtId="9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2" fillId="0" borderId="0" applyFont="0" applyFill="0" applyBorder="0" applyAlignment="0" applyProtection="0"/>
  </cellStyleXfs>
  <cellXfs count="599">
    <xf numFmtId="0" fontId="0" fillId="0" borderId="0" xfId="0"/>
    <xf numFmtId="0" fontId="2" fillId="0" borderId="0" xfId="0" applyFont="1" applyAlignment="1" applyProtection="1">
      <protection locked="0"/>
    </xf>
    <xf numFmtId="0" fontId="2" fillId="0" borderId="0" xfId="0" applyFont="1" applyAlignment="1" applyProtection="1">
      <alignment horizontal="centerContinuous" vertical="center" wrapTex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3" fontId="7" fillId="0" borderId="1" xfId="0" applyNumberFormat="1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top" wrapText="1"/>
      <protection locked="0"/>
    </xf>
    <xf numFmtId="0" fontId="10" fillId="0" borderId="0" xfId="0" applyFont="1" applyProtection="1">
      <protection locked="0"/>
    </xf>
    <xf numFmtId="43" fontId="10" fillId="0" borderId="0" xfId="1" applyFont="1" applyProtection="1"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3" fontId="7" fillId="0" borderId="2" xfId="0" applyNumberFormat="1" applyFont="1" applyBorder="1" applyAlignment="1" applyProtection="1">
      <alignment horizontal="center" vertical="center" wrapText="1"/>
    </xf>
    <xf numFmtId="164" fontId="7" fillId="0" borderId="1" xfId="1" applyNumberFormat="1" applyFont="1" applyBorder="1" applyAlignment="1" applyProtection="1">
      <alignment horizontal="center" vertical="center" wrapText="1"/>
    </xf>
    <xf numFmtId="9" fontId="9" fillId="0" borderId="0" xfId="0" applyNumberFormat="1" applyFont="1" applyAlignment="1" applyProtection="1">
      <alignment horizontal="center" vertical="top" wrapText="1"/>
      <protection locked="0"/>
    </xf>
    <xf numFmtId="0" fontId="8" fillId="0" borderId="0" xfId="0" applyFont="1" applyProtection="1">
      <protection locked="0"/>
    </xf>
    <xf numFmtId="3" fontId="7" fillId="0" borderId="2" xfId="2" applyNumberFormat="1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 applyProtection="1">
      <alignment horizontal="center" vertical="center" wrapText="1"/>
    </xf>
    <xf numFmtId="2" fontId="7" fillId="3" borderId="10" xfId="0" applyNumberFormat="1" applyFont="1" applyFill="1" applyBorder="1" applyAlignment="1" applyProtection="1">
      <alignment horizontal="center" vertical="top" wrapText="1"/>
    </xf>
    <xf numFmtId="0" fontId="5" fillId="0" borderId="1" xfId="0" applyFont="1" applyBorder="1" applyAlignment="1" applyProtection="1"/>
    <xf numFmtId="3" fontId="8" fillId="0" borderId="1" xfId="0" applyNumberFormat="1" applyFont="1" applyBorder="1" applyAlignment="1" applyProtection="1">
      <alignment horizontal="center" vertical="top" wrapText="1"/>
      <protection locked="0"/>
    </xf>
    <xf numFmtId="3" fontId="7" fillId="4" borderId="1" xfId="0" applyNumberFormat="1" applyFont="1" applyFill="1" applyBorder="1" applyAlignment="1" applyProtection="1">
      <alignment horizontal="center"/>
    </xf>
    <xf numFmtId="3" fontId="7" fillId="3" borderId="1" xfId="0" applyNumberFormat="1" applyFont="1" applyFill="1" applyBorder="1" applyAlignment="1" applyProtection="1">
      <alignment horizontal="center"/>
    </xf>
    <xf numFmtId="1" fontId="7" fillId="4" borderId="1" xfId="0" applyNumberFormat="1" applyFont="1" applyFill="1" applyBorder="1" applyAlignment="1" applyProtection="1">
      <alignment horizontal="center" vertical="top" wrapText="1"/>
    </xf>
    <xf numFmtId="0" fontId="5" fillId="5" borderId="11" xfId="0" applyFont="1" applyFill="1" applyBorder="1" applyAlignment="1" applyProtection="1"/>
    <xf numFmtId="0" fontId="8" fillId="5" borderId="11" xfId="0" applyFont="1" applyFill="1" applyBorder="1" applyAlignment="1" applyProtection="1">
      <alignment horizontal="center" vertical="top" wrapText="1"/>
      <protection locked="0"/>
    </xf>
    <xf numFmtId="0" fontId="7" fillId="5" borderId="11" xfId="0" applyFont="1" applyFill="1" applyBorder="1" applyAlignment="1" applyProtection="1">
      <alignment horizontal="center"/>
    </xf>
    <xf numFmtId="3" fontId="7" fillId="5" borderId="11" xfId="0" applyNumberFormat="1" applyFont="1" applyFill="1" applyBorder="1" applyAlignment="1" applyProtection="1">
      <alignment horizontal="center"/>
    </xf>
    <xf numFmtId="1" fontId="7" fillId="5" borderId="11" xfId="0" applyNumberFormat="1" applyFont="1" applyFill="1" applyBorder="1" applyAlignment="1" applyProtection="1">
      <alignment horizontal="center" vertical="top" wrapText="1"/>
    </xf>
    <xf numFmtId="0" fontId="0" fillId="5" borderId="0" xfId="0" applyFill="1" applyProtection="1"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8" borderId="1" xfId="0" applyFont="1" applyFill="1" applyBorder="1" applyAlignment="1" applyProtection="1">
      <alignment horizontal="center" vertical="center" wrapText="1"/>
    </xf>
    <xf numFmtId="3" fontId="7" fillId="8" borderId="9" xfId="0" applyNumberFormat="1" applyFont="1" applyFill="1" applyBorder="1" applyAlignment="1" applyProtection="1">
      <alignment horizontal="center" vertical="center" wrapText="1"/>
    </xf>
    <xf numFmtId="3" fontId="8" fillId="0" borderId="1" xfId="0" applyNumberFormat="1" applyFont="1" applyBorder="1" applyAlignment="1" applyProtection="1">
      <alignment horizontal="center" vertical="center" wrapText="1"/>
      <protection locked="0"/>
    </xf>
    <xf numFmtId="0" fontId="15" fillId="0" borderId="0" xfId="0" applyFont="1" applyProtection="1">
      <protection locked="0"/>
    </xf>
    <xf numFmtId="0" fontId="5" fillId="0" borderId="0" xfId="0" applyFont="1" applyAlignment="1" applyProtection="1"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Protection="1"/>
    <xf numFmtId="0" fontId="7" fillId="0" borderId="0" xfId="0" applyFont="1" applyAlignment="1" applyProtection="1">
      <alignment horizontal="right" vertical="center"/>
      <protection locked="0"/>
    </xf>
    <xf numFmtId="0" fontId="7" fillId="2" borderId="9" xfId="0" applyFont="1" applyFill="1" applyBorder="1" applyAlignment="1" applyProtection="1">
      <alignment horizontal="left" vertical="top"/>
    </xf>
    <xf numFmtId="0" fontId="7" fillId="2" borderId="11" xfId="0" applyFont="1" applyFill="1" applyBorder="1" applyAlignment="1" applyProtection="1">
      <alignment horizontal="left" vertical="center"/>
    </xf>
    <xf numFmtId="0" fontId="7" fillId="2" borderId="11" xfId="0" applyFont="1" applyFill="1" applyBorder="1" applyAlignment="1" applyProtection="1">
      <alignment vertical="center"/>
    </xf>
    <xf numFmtId="0" fontId="7" fillId="2" borderId="11" xfId="0" applyFont="1" applyFill="1" applyBorder="1" applyAlignment="1" applyProtection="1">
      <alignment vertical="center" wrapText="1"/>
    </xf>
    <xf numFmtId="0" fontId="7" fillId="2" borderId="2" xfId="0" applyFont="1" applyFill="1" applyBorder="1" applyAlignment="1" applyProtection="1">
      <alignment vertical="center" wrapText="1"/>
    </xf>
    <xf numFmtId="0" fontId="8" fillId="0" borderId="0" xfId="0" applyFont="1" applyAlignment="1" applyProtection="1">
      <alignment horizontal="left" vertical="top" wrapText="1"/>
    </xf>
    <xf numFmtId="4" fontId="7" fillId="2" borderId="1" xfId="0" applyNumberFormat="1" applyFont="1" applyFill="1" applyBorder="1" applyAlignment="1" applyProtection="1">
      <alignment horizontal="center" vertical="center" wrapText="1"/>
    </xf>
    <xf numFmtId="0" fontId="15" fillId="0" borderId="12" xfId="0" applyFont="1" applyBorder="1" applyProtection="1">
      <protection locked="0"/>
    </xf>
    <xf numFmtId="10" fontId="7" fillId="2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8" fillId="2" borderId="9" xfId="0" applyFont="1" applyFill="1" applyBorder="1" applyAlignment="1" applyProtection="1">
      <alignment horizontal="centerContinuous" vertical="center"/>
    </xf>
    <xf numFmtId="0" fontId="8" fillId="2" borderId="11" xfId="0" applyFont="1" applyFill="1" applyBorder="1" applyAlignment="1" applyProtection="1">
      <alignment horizontal="centerContinuous" vertical="center"/>
    </xf>
    <xf numFmtId="0" fontId="8" fillId="2" borderId="2" xfId="0" applyFont="1" applyFill="1" applyBorder="1" applyAlignment="1" applyProtection="1">
      <alignment horizontal="centerContinuous" vertical="center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3" fontId="17" fillId="0" borderId="1" xfId="0" applyNumberFormat="1" applyFont="1" applyBorder="1" applyAlignment="1" applyProtection="1">
      <alignment horizontal="center" vertical="center"/>
    </xf>
    <xf numFmtId="4" fontId="17" fillId="0" borderId="1" xfId="0" applyNumberFormat="1" applyFont="1" applyBorder="1" applyAlignment="1" applyProtection="1">
      <alignment horizontal="center" vertical="center"/>
    </xf>
    <xf numFmtId="4" fontId="7" fillId="8" borderId="9" xfId="0" applyNumberFormat="1" applyFont="1" applyFill="1" applyBorder="1" applyAlignment="1" applyProtection="1">
      <alignment horizontal="center" vertical="center" wrapText="1"/>
    </xf>
    <xf numFmtId="4" fontId="7" fillId="8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 wrapText="1"/>
    </xf>
    <xf numFmtId="0" fontId="15" fillId="0" borderId="0" xfId="0" applyFont="1" applyAlignment="1" applyProtection="1">
      <alignment horizontal="left" vertical="top" wrapText="1"/>
      <protection locked="0"/>
    </xf>
    <xf numFmtId="166" fontId="7" fillId="0" borderId="1" xfId="0" applyNumberFormat="1" applyFont="1" applyBorder="1" applyAlignment="1" applyProtection="1">
      <alignment horizontal="center" vertical="center" wrapText="1"/>
    </xf>
    <xf numFmtId="4" fontId="7" fillId="0" borderId="1" xfId="0" applyNumberFormat="1" applyFont="1" applyBorder="1" applyAlignment="1" applyProtection="1">
      <alignment horizontal="center" vertical="center" wrapText="1"/>
    </xf>
    <xf numFmtId="166" fontId="7" fillId="0" borderId="1" xfId="1" applyNumberFormat="1" applyFont="1" applyBorder="1" applyAlignment="1" applyProtection="1">
      <alignment horizontal="center" vertical="center" wrapText="1"/>
    </xf>
    <xf numFmtId="9" fontId="7" fillId="0" borderId="0" xfId="0" applyNumberFormat="1" applyFont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top" wrapText="1"/>
    </xf>
    <xf numFmtId="3" fontId="7" fillId="0" borderId="1" xfId="0" applyNumberFormat="1" applyFont="1" applyBorder="1" applyAlignment="1" applyProtection="1">
      <alignment horizontal="center" vertical="center"/>
    </xf>
    <xf numFmtId="164" fontId="18" fillId="0" borderId="1" xfId="1" applyNumberFormat="1" applyFont="1" applyBorder="1" applyAlignment="1" applyProtection="1">
      <alignment horizontal="center" vertical="top" wrapText="1"/>
    </xf>
    <xf numFmtId="9" fontId="16" fillId="0" borderId="0" xfId="0" applyNumberFormat="1" applyFont="1" applyAlignment="1" applyProtection="1">
      <alignment horizontal="center" vertical="top" wrapText="1"/>
      <protection locked="0"/>
    </xf>
    <xf numFmtId="3" fontId="7" fillId="0" borderId="0" xfId="0" applyNumberFormat="1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Continuous" vertical="center" wrapText="1"/>
    </xf>
    <xf numFmtId="0" fontId="5" fillId="9" borderId="1" xfId="0" applyFont="1" applyFill="1" applyBorder="1" applyAlignment="1" applyProtection="1">
      <alignment horizontal="centerContinuous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9" fontId="7" fillId="3" borderId="1" xfId="2" applyFont="1" applyFill="1" applyBorder="1" applyAlignment="1" applyProtection="1">
      <alignment horizontal="center"/>
    </xf>
    <xf numFmtId="3" fontId="8" fillId="10" borderId="1" xfId="0" applyNumberFormat="1" applyFont="1" applyFill="1" applyBorder="1" applyAlignment="1" applyProtection="1">
      <alignment horizontal="center" vertical="center" wrapText="1"/>
    </xf>
    <xf numFmtId="3" fontId="7" fillId="2" borderId="1" xfId="0" applyNumberFormat="1" applyFont="1" applyFill="1" applyBorder="1" applyAlignment="1" applyProtection="1">
      <alignment horizontal="center" vertical="center"/>
    </xf>
    <xf numFmtId="9" fontId="8" fillId="9" borderId="1" xfId="2" applyFont="1" applyFill="1" applyBorder="1" applyAlignment="1" applyProtection="1">
      <alignment horizontal="center"/>
    </xf>
    <xf numFmtId="0" fontId="19" fillId="0" borderId="0" xfId="0" applyFont="1" applyProtection="1">
      <protection locked="0"/>
    </xf>
    <xf numFmtId="0" fontId="21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Protection="1">
      <protection locked="0"/>
    </xf>
    <xf numFmtId="0" fontId="11" fillId="7" borderId="1" xfId="0" applyFont="1" applyFill="1" applyBorder="1" applyAlignment="1" applyProtection="1">
      <alignment horizontal="center" vertical="center" wrapText="1"/>
    </xf>
    <xf numFmtId="165" fontId="11" fillId="0" borderId="1" xfId="0" applyNumberFormat="1" applyFont="1" applyBorder="1" applyAlignment="1" applyProtection="1">
      <alignment horizontal="center" vertical="center"/>
    </xf>
    <xf numFmtId="9" fontId="11" fillId="0" borderId="0" xfId="0" applyNumberFormat="1" applyFont="1" applyAlignment="1" applyProtection="1">
      <alignment horizontal="center" vertical="top" wrapText="1"/>
      <protection locked="0"/>
    </xf>
    <xf numFmtId="0" fontId="21" fillId="0" borderId="0" xfId="0" applyFont="1" applyProtection="1"/>
    <xf numFmtId="0" fontId="11" fillId="0" borderId="1" xfId="0" applyFont="1" applyBorder="1" applyAlignment="1" applyProtection="1">
      <alignment horizontal="center"/>
    </xf>
    <xf numFmtId="0" fontId="21" fillId="0" borderId="0" xfId="0" applyFont="1" applyAlignment="1" applyProtection="1">
      <alignment horizontal="left" vertical="top" wrapText="1"/>
      <protection locked="0"/>
    </xf>
    <xf numFmtId="0" fontId="11" fillId="6" borderId="1" xfId="0" applyFont="1" applyFill="1" applyBorder="1" applyAlignment="1" applyProtection="1">
      <alignment horizontal="center" vertical="center" wrapText="1"/>
    </xf>
    <xf numFmtId="165" fontId="11" fillId="6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/>
    </xf>
    <xf numFmtId="0" fontId="11" fillId="0" borderId="0" xfId="0" applyFont="1" applyAlignment="1" applyProtection="1">
      <alignment horizontal="right" vertical="top" wrapText="1"/>
    </xf>
    <xf numFmtId="0" fontId="19" fillId="0" borderId="0" xfId="0" applyFont="1" applyAlignment="1" applyProtection="1">
      <alignment horizontal="left" vertical="top" wrapText="1"/>
      <protection locked="0"/>
    </xf>
    <xf numFmtId="4" fontId="7" fillId="0" borderId="1" xfId="0" applyNumberFormat="1" applyFont="1" applyBorder="1" applyAlignment="1" applyProtection="1">
      <alignment horizontal="center" vertical="center"/>
    </xf>
    <xf numFmtId="3" fontId="7" fillId="3" borderId="9" xfId="0" applyNumberFormat="1" applyFont="1" applyFill="1" applyBorder="1" applyAlignment="1" applyProtection="1">
      <alignment horizontal="center" vertical="center" wrapText="1"/>
    </xf>
    <xf numFmtId="2" fontId="7" fillId="3" borderId="1" xfId="0" applyNumberFormat="1" applyFont="1" applyFill="1" applyBorder="1" applyAlignment="1" applyProtection="1">
      <alignment horizontal="center"/>
    </xf>
    <xf numFmtId="0" fontId="17" fillId="0" borderId="1" xfId="0" applyFont="1" applyBorder="1" applyAlignment="1" applyProtection="1"/>
    <xf numFmtId="3" fontId="17" fillId="12" borderId="9" xfId="0" applyNumberFormat="1" applyFont="1" applyFill="1" applyBorder="1" applyAlignment="1" applyProtection="1">
      <alignment horizontal="center"/>
    </xf>
    <xf numFmtId="2" fontId="7" fillId="4" borderId="1" xfId="0" applyNumberFormat="1" applyFont="1" applyFill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7" fontId="7" fillId="3" borderId="1" xfId="0" applyNumberFormat="1" applyFont="1" applyFill="1" applyBorder="1" applyAlignment="1" applyProtection="1">
      <alignment horizontal="center"/>
    </xf>
    <xf numFmtId="0" fontId="5" fillId="0" borderId="1" xfId="0" applyFont="1" applyBorder="1" applyAlignment="1" applyProtection="1">
      <protection locked="0"/>
    </xf>
    <xf numFmtId="3" fontId="17" fillId="0" borderId="1" xfId="0" applyNumberFormat="1" applyFont="1" applyBorder="1" applyAlignment="1" applyProtection="1">
      <alignment horizontal="center"/>
      <protection locked="0"/>
    </xf>
    <xf numFmtId="167" fontId="7" fillId="4" borderId="1" xfId="0" applyNumberFormat="1" applyFont="1" applyFill="1" applyBorder="1" applyAlignment="1" applyProtection="1">
      <alignment horizontal="center"/>
    </xf>
    <xf numFmtId="167" fontId="7" fillId="4" borderId="1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1" fillId="0" borderId="4" xfId="0" applyFont="1" applyBorder="1" applyAlignment="1" applyProtection="1">
      <alignment horizontal="center" vertical="top" wrapText="1"/>
      <protection locked="0"/>
    </xf>
    <xf numFmtId="3" fontId="21" fillId="0" borderId="9" xfId="0" applyNumberFormat="1" applyFont="1" applyBorder="1" applyAlignment="1" applyProtection="1">
      <alignment horizontal="center" vertical="center" wrapText="1"/>
      <protection locked="0"/>
    </xf>
    <xf numFmtId="3" fontId="11" fillId="6" borderId="9" xfId="0" applyNumberFormat="1" applyFont="1" applyFill="1" applyBorder="1" applyAlignment="1" applyProtection="1">
      <alignment horizontal="center" vertical="center" wrapText="1"/>
    </xf>
    <xf numFmtId="0" fontId="11" fillId="7" borderId="9" xfId="0" applyFont="1" applyFill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center" vertical="top" wrapText="1"/>
      <protection locked="0"/>
    </xf>
    <xf numFmtId="3" fontId="15" fillId="0" borderId="0" xfId="0" applyNumberFormat="1" applyFont="1" applyProtection="1">
      <protection locked="0"/>
    </xf>
    <xf numFmtId="0" fontId="7" fillId="0" borderId="4" xfId="0" applyFont="1" applyFill="1" applyBorder="1" applyAlignment="1" applyProtection="1">
      <alignment vertical="center"/>
    </xf>
    <xf numFmtId="3" fontId="7" fillId="0" borderId="4" xfId="0" applyNumberFormat="1" applyFont="1" applyFill="1" applyBorder="1" applyAlignment="1" applyProtection="1">
      <alignment vertical="center"/>
    </xf>
    <xf numFmtId="165" fontId="21" fillId="0" borderId="0" xfId="0" applyNumberFormat="1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top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top" wrapText="1"/>
      <protection locked="0"/>
    </xf>
    <xf numFmtId="3" fontId="17" fillId="0" borderId="9" xfId="0" applyNumberFormat="1" applyFont="1" applyBorder="1" applyAlignment="1" applyProtection="1">
      <alignment horizontal="center"/>
      <protection locked="0"/>
    </xf>
    <xf numFmtId="9" fontId="15" fillId="0" borderId="0" xfId="2" applyFont="1" applyProtection="1"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167" fontId="9" fillId="0" borderId="0" xfId="0" applyNumberFormat="1" applyFont="1" applyFill="1" applyBorder="1" applyAlignment="1" applyProtection="1">
      <alignment horizontal="center"/>
    </xf>
    <xf numFmtId="3" fontId="2" fillId="0" borderId="9" xfId="0" applyNumberFormat="1" applyFont="1" applyBorder="1" applyAlignment="1" applyProtection="1">
      <alignment horizontal="center"/>
      <protection locked="0"/>
    </xf>
    <xf numFmtId="0" fontId="26" fillId="0" borderId="1" xfId="0" applyFont="1" applyBorder="1" applyAlignment="1" applyProtection="1">
      <protection locked="0"/>
    </xf>
    <xf numFmtId="167" fontId="9" fillId="3" borderId="9" xfId="0" applyNumberFormat="1" applyFont="1" applyFill="1" applyBorder="1" applyAlignment="1" applyProtection="1">
      <alignment horizontal="center" vertical="center" wrapText="1"/>
    </xf>
    <xf numFmtId="3" fontId="9" fillId="3" borderId="9" xfId="0" applyNumberFormat="1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2" borderId="9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0" borderId="0" xfId="0" applyFont="1" applyProtection="1"/>
    <xf numFmtId="0" fontId="10" fillId="0" borderId="0" xfId="0" applyFont="1" applyAlignment="1" applyProtection="1">
      <alignment horizontal="left" vertical="top" wrapText="1"/>
    </xf>
    <xf numFmtId="0" fontId="9" fillId="0" borderId="1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vertical="center" wrapText="1"/>
      <protection locked="0"/>
    </xf>
    <xf numFmtId="0" fontId="27" fillId="2" borderId="1" xfId="0" applyFont="1" applyFill="1" applyBorder="1" applyAlignment="1" applyProtection="1">
      <alignment horizontal="center" vertical="center" wrapText="1"/>
    </xf>
    <xf numFmtId="0" fontId="28" fillId="2" borderId="1" xfId="0" applyFont="1" applyFill="1" applyBorder="1" applyAlignment="1" applyProtection="1">
      <alignment horizontal="center" vertical="center" wrapText="1"/>
    </xf>
    <xf numFmtId="0" fontId="28" fillId="2" borderId="1" xfId="0" applyFont="1" applyFill="1" applyBorder="1" applyAlignment="1" applyProtection="1">
      <alignment horizontal="centerContinuous" vertical="center" wrapText="1"/>
    </xf>
    <xf numFmtId="167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10" borderId="3" xfId="0" applyNumberFormat="1" applyFont="1" applyFill="1" applyBorder="1" applyAlignment="1" applyProtection="1">
      <alignment horizontal="center" vertical="center" wrapText="1"/>
    </xf>
    <xf numFmtId="167" fontId="5" fillId="10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5" fillId="0" borderId="1" xfId="0" applyNumberFormat="1" applyFont="1" applyBorder="1" applyProtection="1"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1" fillId="0" borderId="4" xfId="0" applyFont="1" applyBorder="1" applyAlignment="1" applyProtection="1">
      <alignment horizontal="center" vertical="top" wrapText="1"/>
      <protection locked="0"/>
    </xf>
    <xf numFmtId="0" fontId="20" fillId="0" borderId="0" xfId="0" applyFont="1" applyAlignment="1" applyProtection="1">
      <alignment horizontal="center" vertical="top" wrapText="1"/>
      <protection locked="0"/>
    </xf>
    <xf numFmtId="0" fontId="2" fillId="0" borderId="0" xfId="4" applyFont="1"/>
    <xf numFmtId="0" fontId="2" fillId="0" borderId="0" xfId="4" applyFont="1" applyAlignment="1">
      <alignment horizontal="centerContinuous" vertical="center" wrapText="1"/>
    </xf>
    <xf numFmtId="0" fontId="2" fillId="0" borderId="0" xfId="4" applyFont="1" applyAlignment="1">
      <alignment horizontal="center"/>
    </xf>
    <xf numFmtId="0" fontId="30" fillId="0" borderId="0" xfId="4" applyFont="1" applyAlignment="1">
      <alignment horizontal="center"/>
    </xf>
    <xf numFmtId="0" fontId="31" fillId="0" borderId="0" xfId="4" applyFont="1" applyAlignment="1">
      <alignment horizontal="center" vertical="center" wrapText="1"/>
    </xf>
    <xf numFmtId="0" fontId="32" fillId="0" borderId="0" xfId="4" applyFont="1" applyAlignment="1">
      <alignment horizontal="center" vertical="center" wrapText="1"/>
    </xf>
    <xf numFmtId="0" fontId="17" fillId="0" borderId="0" xfId="4" applyFont="1" applyAlignment="1">
      <alignment horizontal="justify" vertical="center" wrapText="1"/>
    </xf>
    <xf numFmtId="0" fontId="2" fillId="0" borderId="0" xfId="4" applyFont="1" applyAlignment="1">
      <alignment vertical="center"/>
    </xf>
    <xf numFmtId="0" fontId="13" fillId="0" borderId="0" xfId="4" applyAlignment="1">
      <alignment vertical="center"/>
    </xf>
    <xf numFmtId="165" fontId="13" fillId="0" borderId="0" xfId="4" applyNumberFormat="1" applyAlignment="1">
      <alignment vertical="center"/>
    </xf>
    <xf numFmtId="0" fontId="13" fillId="0" borderId="0" xfId="4"/>
    <xf numFmtId="0" fontId="13" fillId="0" borderId="0" xfId="4" applyAlignment="1">
      <alignment horizontal="center" vertical="center"/>
    </xf>
    <xf numFmtId="0" fontId="17" fillId="0" borderId="1" xfId="4" applyFont="1" applyBorder="1" applyAlignment="1">
      <alignment horizontal="center" vertical="center" wrapText="1"/>
    </xf>
    <xf numFmtId="0" fontId="17" fillId="0" borderId="1" xfId="4" applyFont="1" applyFill="1" applyBorder="1" applyAlignment="1">
      <alignment vertical="top"/>
    </xf>
    <xf numFmtId="165" fontId="17" fillId="0" borderId="1" xfId="4" applyNumberFormat="1" applyFont="1" applyFill="1" applyBorder="1" applyAlignment="1">
      <alignment vertical="top"/>
    </xf>
    <xf numFmtId="9" fontId="12" fillId="0" borderId="0" xfId="9" applyFont="1" applyAlignment="1">
      <alignment vertical="center"/>
    </xf>
    <xf numFmtId="3" fontId="13" fillId="0" borderId="0" xfId="4" applyNumberFormat="1" applyAlignment="1">
      <alignment vertical="center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3" fontId="11" fillId="0" borderId="1" xfId="0" applyNumberFormat="1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left" vertical="top" wrapText="1"/>
      <protection locked="0"/>
    </xf>
    <xf numFmtId="3" fontId="11" fillId="0" borderId="1" xfId="0" applyNumberFormat="1" applyFont="1" applyBorder="1" applyAlignment="1" applyProtection="1">
      <alignment horizontal="center" vertical="center" wrapText="1"/>
    </xf>
    <xf numFmtId="164" fontId="11" fillId="0" borderId="1" xfId="3" applyNumberFormat="1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167" fontId="11" fillId="6" borderId="1" xfId="0" applyNumberFormat="1" applyFont="1" applyFill="1" applyBorder="1" applyAlignment="1" applyProtection="1">
      <alignment horizontal="center"/>
    </xf>
    <xf numFmtId="167" fontId="11" fillId="11" borderId="1" xfId="0" applyNumberFormat="1" applyFont="1" applyFill="1" applyBorder="1" applyAlignment="1" applyProtection="1">
      <alignment horizont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>
      <alignment horizontal="right" wrapText="1"/>
    </xf>
    <xf numFmtId="3" fontId="2" fillId="0" borderId="19" xfId="0" applyNumberFormat="1" applyFont="1" applyFill="1" applyBorder="1" applyAlignment="1">
      <alignment horizontal="right" wrapText="1"/>
    </xf>
    <xf numFmtId="0" fontId="2" fillId="0" borderId="17" xfId="0" applyFont="1" applyFill="1" applyBorder="1" applyAlignment="1">
      <alignment horizontal="center" wrapText="1"/>
    </xf>
    <xf numFmtId="0" fontId="2" fillId="0" borderId="18" xfId="0" applyFont="1" applyFill="1" applyBorder="1" applyAlignment="1">
      <alignment horizontal="center" wrapText="1"/>
    </xf>
    <xf numFmtId="3" fontId="21" fillId="0" borderId="1" xfId="0" applyNumberFormat="1" applyFont="1" applyBorder="1" applyAlignment="1" applyProtection="1">
      <alignment horizontal="center" vertical="top" wrapText="1"/>
      <protection locked="0"/>
    </xf>
    <xf numFmtId="3" fontId="33" fillId="0" borderId="1" xfId="0" applyNumberFormat="1" applyFont="1" applyBorder="1" applyAlignment="1" applyProtection="1">
      <alignment horizontal="center" vertical="top" wrapText="1"/>
      <protection locked="0"/>
    </xf>
    <xf numFmtId="0" fontId="34" fillId="0" borderId="18" xfId="0" applyFont="1" applyFill="1" applyBorder="1" applyAlignment="1">
      <alignment horizontal="center" wrapText="1"/>
    </xf>
    <xf numFmtId="0" fontId="36" fillId="0" borderId="0" xfId="13" applyFont="1"/>
    <xf numFmtId="0" fontId="24" fillId="0" borderId="0" xfId="0" applyFont="1" applyAlignment="1">
      <alignment horizontal="justify" readingOrder="1"/>
    </xf>
    <xf numFmtId="0" fontId="7" fillId="2" borderId="9" xfId="0" applyFont="1" applyFill="1" applyBorder="1" applyAlignment="1" applyProtection="1">
      <alignment horizontal="center" vertical="center" wrapText="1"/>
    </xf>
    <xf numFmtId="3" fontId="11" fillId="6" borderId="1" xfId="0" applyNumberFormat="1" applyFont="1" applyFill="1" applyBorder="1" applyAlignment="1" applyProtection="1">
      <alignment horizontal="center"/>
    </xf>
    <xf numFmtId="3" fontId="11" fillId="11" borderId="1" xfId="0" applyNumberFormat="1" applyFont="1" applyFill="1" applyBorder="1" applyAlignment="1" applyProtection="1">
      <alignment horizontal="center"/>
    </xf>
    <xf numFmtId="3" fontId="21" fillId="0" borderId="0" xfId="0" applyNumberFormat="1" applyFont="1" applyProtection="1">
      <protection locked="0"/>
    </xf>
    <xf numFmtId="9" fontId="21" fillId="0" borderId="0" xfId="2" applyFont="1" applyProtection="1">
      <protection locked="0"/>
    </xf>
    <xf numFmtId="168" fontId="21" fillId="0" borderId="0" xfId="2" applyNumberFormat="1" applyFont="1" applyProtection="1">
      <protection locked="0"/>
    </xf>
    <xf numFmtId="168" fontId="0" fillId="0" borderId="0" xfId="2" applyNumberFormat="1" applyFont="1" applyProtection="1">
      <protection locked="0"/>
    </xf>
    <xf numFmtId="43" fontId="0" fillId="0" borderId="0" xfId="1" applyFont="1" applyProtection="1">
      <protection locked="0"/>
    </xf>
    <xf numFmtId="2" fontId="7" fillId="8" borderId="1" xfId="0" applyNumberFormat="1" applyFont="1" applyFill="1" applyBorder="1" applyAlignment="1" applyProtection="1">
      <alignment horizontal="center" vertical="center" wrapText="1"/>
    </xf>
    <xf numFmtId="0" fontId="17" fillId="0" borderId="3" xfId="4" applyFont="1" applyBorder="1" applyAlignment="1">
      <alignment horizontal="center" vertical="center" wrapText="1"/>
    </xf>
    <xf numFmtId="0" fontId="17" fillId="0" borderId="6" xfId="4" applyFont="1" applyBorder="1" applyAlignment="1">
      <alignment horizontal="center" vertical="center" wrapText="1"/>
    </xf>
    <xf numFmtId="0" fontId="17" fillId="0" borderId="0" xfId="4" applyFont="1" applyAlignment="1">
      <alignment horizontal="justify" vertical="center" wrapText="1"/>
    </xf>
    <xf numFmtId="0" fontId="17" fillId="0" borderId="1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9" fontId="13" fillId="0" borderId="0" xfId="2" applyFont="1" applyAlignment="1">
      <alignment vertical="center"/>
    </xf>
    <xf numFmtId="165" fontId="15" fillId="0" borderId="0" xfId="0" applyNumberFormat="1" applyFont="1" applyProtection="1">
      <protection locked="0"/>
    </xf>
    <xf numFmtId="9" fontId="0" fillId="0" borderId="0" xfId="2" applyFont="1" applyProtection="1">
      <protection locked="0"/>
    </xf>
    <xf numFmtId="9" fontId="0" fillId="0" borderId="0" xfId="2" applyNumberFormat="1" applyFont="1" applyProtection="1">
      <protection locked="0"/>
    </xf>
    <xf numFmtId="2" fontId="8" fillId="4" borderId="1" xfId="0" applyNumberFormat="1" applyFont="1" applyFill="1" applyBorder="1" applyAlignment="1" applyProtection="1">
      <alignment horizontal="center"/>
    </xf>
    <xf numFmtId="3" fontId="8" fillId="0" borderId="0" xfId="0" applyNumberFormat="1" applyFont="1" applyProtection="1">
      <protection locked="0"/>
    </xf>
    <xf numFmtId="9" fontId="8" fillId="0" borderId="0" xfId="2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top" wrapText="1"/>
      <protection locked="0"/>
    </xf>
    <xf numFmtId="167" fontId="8" fillId="1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7" fontId="8" fillId="3" borderId="1" xfId="0" applyNumberFormat="1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3" fontId="8" fillId="16" borderId="1" xfId="0" applyNumberFormat="1" applyFont="1" applyFill="1" applyBorder="1" applyAlignment="1" applyProtection="1">
      <alignment horizontal="center" vertical="top" wrapText="1"/>
      <protection locked="0"/>
    </xf>
    <xf numFmtId="9" fontId="15" fillId="16" borderId="0" xfId="2" applyFont="1" applyFill="1" applyProtection="1">
      <protection locked="0"/>
    </xf>
    <xf numFmtId="166" fontId="7" fillId="4" borderId="1" xfId="0" applyNumberFormat="1" applyFont="1" applyFill="1" applyBorder="1" applyAlignment="1" applyProtection="1">
      <alignment horizontal="center"/>
    </xf>
    <xf numFmtId="0" fontId="7" fillId="2" borderId="9" xfId="0" applyFont="1" applyFill="1" applyBorder="1" applyAlignment="1" applyProtection="1">
      <alignment horizontal="center" vertical="center" wrapText="1"/>
    </xf>
    <xf numFmtId="3" fontId="7" fillId="0" borderId="0" xfId="0" applyNumberFormat="1" applyFont="1" applyAlignment="1" applyProtection="1">
      <alignment horizontal="center"/>
      <protection locked="0"/>
    </xf>
    <xf numFmtId="9" fontId="8" fillId="0" borderId="0" xfId="0" applyNumberFormat="1" applyFont="1" applyProtection="1">
      <protection locked="0"/>
    </xf>
    <xf numFmtId="0" fontId="39" fillId="0" borderId="0" xfId="0" applyFont="1" applyProtection="1">
      <protection locked="0"/>
    </xf>
    <xf numFmtId="0" fontId="40" fillId="0" borderId="0" xfId="0" applyFont="1" applyProtection="1">
      <protection locked="0"/>
    </xf>
    <xf numFmtId="0" fontId="7" fillId="2" borderId="9" xfId="0" applyFont="1" applyFill="1" applyBorder="1" applyAlignment="1" applyProtection="1">
      <alignment horizontal="center" vertical="center" wrapText="1"/>
    </xf>
    <xf numFmtId="1" fontId="15" fillId="0" borderId="0" xfId="2" applyNumberFormat="1" applyFont="1" applyProtection="1">
      <protection locked="0"/>
    </xf>
    <xf numFmtId="3" fontId="10" fillId="0" borderId="0" xfId="0" applyNumberFormat="1" applyFont="1" applyProtection="1">
      <protection locked="0"/>
    </xf>
    <xf numFmtId="9" fontId="10" fillId="0" borderId="0" xfId="2" applyFont="1" applyProtection="1">
      <protection locked="0"/>
    </xf>
    <xf numFmtId="0" fontId="17" fillId="0" borderId="0" xfId="4" applyFont="1" applyAlignment="1">
      <alignment horizontal="justify" vertical="center" wrapText="1"/>
    </xf>
    <xf numFmtId="0" fontId="17" fillId="0" borderId="3" xfId="4" applyFont="1" applyBorder="1" applyAlignment="1">
      <alignment horizontal="center" vertical="center" wrapText="1"/>
    </xf>
    <xf numFmtId="0" fontId="43" fillId="0" borderId="0" xfId="4" applyFont="1" applyAlignment="1">
      <alignment horizontal="center" vertical="center" wrapText="1"/>
    </xf>
    <xf numFmtId="0" fontId="44" fillId="0" borderId="0" xfId="4" applyFont="1"/>
    <xf numFmtId="0" fontId="44" fillId="0" borderId="0" xfId="4" applyFont="1" applyAlignment="1">
      <alignment horizontal="center"/>
    </xf>
    <xf numFmtId="0" fontId="44" fillId="0" borderId="0" xfId="4" applyFont="1" applyAlignment="1">
      <alignment vertical="center" wrapText="1"/>
    </xf>
    <xf numFmtId="0" fontId="43" fillId="0" borderId="12" xfId="4" applyFont="1" applyFill="1" applyBorder="1" applyAlignment="1">
      <alignment horizontal="center" vertical="center" wrapText="1"/>
    </xf>
    <xf numFmtId="0" fontId="43" fillId="0" borderId="7" xfId="4" applyFont="1" applyFill="1" applyBorder="1" applyAlignment="1">
      <alignment horizontal="center" vertical="center" wrapText="1"/>
    </xf>
    <xf numFmtId="0" fontId="44" fillId="0" borderId="0" xfId="4" applyFont="1" applyAlignment="1">
      <alignment vertical="center"/>
    </xf>
    <xf numFmtId="0" fontId="44" fillId="0" borderId="0" xfId="4" applyFont="1" applyAlignment="1">
      <alignment horizontal="center" vertical="center"/>
    </xf>
    <xf numFmtId="0" fontId="43" fillId="0" borderId="16" xfId="4" applyFont="1" applyFill="1" applyBorder="1" applyAlignment="1">
      <alignment horizontal="center" vertical="center"/>
    </xf>
    <xf numFmtId="0" fontId="43" fillId="7" borderId="2" xfId="4" applyFont="1" applyFill="1" applyBorder="1" applyAlignment="1">
      <alignment horizontal="center" vertical="center"/>
    </xf>
    <xf numFmtId="0" fontId="43" fillId="7" borderId="1" xfId="4" applyFont="1" applyFill="1" applyBorder="1" applyAlignment="1">
      <alignment horizontal="center" vertical="center"/>
    </xf>
    <xf numFmtId="0" fontId="44" fillId="0" borderId="1" xfId="4" applyFont="1" applyBorder="1" applyAlignment="1">
      <alignment horizontal="left" vertical="center" wrapText="1"/>
    </xf>
    <xf numFmtId="3" fontId="44" fillId="0" borderId="9" xfId="4" applyNumberFormat="1" applyFont="1" applyFill="1" applyBorder="1" applyAlignment="1">
      <alignment horizontal="center" vertical="center"/>
    </xf>
    <xf numFmtId="3" fontId="44" fillId="0" borderId="16" xfId="4" applyNumberFormat="1" applyFont="1" applyFill="1" applyBorder="1" applyAlignment="1">
      <alignment horizontal="center" vertical="center"/>
    </xf>
    <xf numFmtId="3" fontId="44" fillId="0" borderId="2" xfId="6" applyNumberFormat="1" applyFont="1" applyFill="1" applyBorder="1" applyAlignment="1">
      <alignment horizontal="center" vertical="center"/>
    </xf>
    <xf numFmtId="168" fontId="44" fillId="0" borderId="1" xfId="6" applyNumberFormat="1" applyFont="1" applyFill="1" applyBorder="1" applyAlignment="1">
      <alignment horizontal="center" vertical="center"/>
    </xf>
    <xf numFmtId="1" fontId="44" fillId="0" borderId="0" xfId="6" applyNumberFormat="1" applyFont="1" applyAlignment="1">
      <alignment vertical="center"/>
    </xf>
    <xf numFmtId="9" fontId="44" fillId="0" borderId="0" xfId="6" applyFont="1" applyAlignment="1">
      <alignment vertical="center"/>
    </xf>
    <xf numFmtId="0" fontId="43" fillId="7" borderId="1" xfId="4" applyFont="1" applyFill="1" applyBorder="1" applyAlignment="1">
      <alignment horizontal="left" vertical="center" wrapText="1"/>
    </xf>
    <xf numFmtId="165" fontId="43" fillId="7" borderId="9" xfId="4" applyNumberFormat="1" applyFont="1" applyFill="1" applyBorder="1" applyAlignment="1">
      <alignment horizontal="center" vertical="center"/>
    </xf>
    <xf numFmtId="165" fontId="43" fillId="0" borderId="16" xfId="4" applyNumberFormat="1" applyFont="1" applyFill="1" applyBorder="1" applyAlignment="1">
      <alignment horizontal="center" vertical="center"/>
    </xf>
    <xf numFmtId="165" fontId="44" fillId="0" borderId="0" xfId="4" applyNumberFormat="1" applyFont="1" applyAlignment="1">
      <alignment vertical="center"/>
    </xf>
    <xf numFmtId="0" fontId="44" fillId="0" borderId="0" xfId="4" applyFont="1" applyFill="1" applyBorder="1" applyAlignment="1">
      <alignment vertical="top"/>
    </xf>
    <xf numFmtId="3" fontId="43" fillId="0" borderId="0" xfId="4" applyNumberFormat="1" applyFont="1" applyFill="1" applyBorder="1" applyAlignment="1">
      <alignment horizontal="center" vertical="center"/>
    </xf>
    <xf numFmtId="0" fontId="43" fillId="0" borderId="0" xfId="4" applyFont="1" applyFill="1" applyBorder="1" applyAlignment="1">
      <alignment horizontal="center" vertical="center"/>
    </xf>
    <xf numFmtId="0" fontId="43" fillId="0" borderId="0" xfId="4" applyFont="1" applyBorder="1" applyAlignment="1">
      <alignment horizontal="center"/>
    </xf>
    <xf numFmtId="168" fontId="44" fillId="0" borderId="0" xfId="6" applyNumberFormat="1" applyFont="1"/>
    <xf numFmtId="0" fontId="44" fillId="0" borderId="0" xfId="4" applyFont="1" applyFill="1" applyBorder="1"/>
    <xf numFmtId="0" fontId="44" fillId="0" borderId="0" xfId="4" applyFont="1" applyFill="1" applyBorder="1" applyAlignment="1">
      <alignment horizontal="center" vertical="center"/>
    </xf>
    <xf numFmtId="3" fontId="44" fillId="0" borderId="0" xfId="4" applyNumberFormat="1" applyFont="1"/>
    <xf numFmtId="0" fontId="44" fillId="0" borderId="0" xfId="4" applyFont="1" applyFill="1" applyBorder="1" applyAlignment="1">
      <alignment horizontal="left" vertical="center" wrapText="1"/>
    </xf>
    <xf numFmtId="165" fontId="44" fillId="0" borderId="0" xfId="4" applyNumberFormat="1" applyFont="1" applyFill="1" applyBorder="1" applyAlignment="1">
      <alignment vertical="center"/>
    </xf>
    <xf numFmtId="0" fontId="44" fillId="0" borderId="0" xfId="4" applyFont="1" applyFill="1" applyBorder="1" applyAlignment="1">
      <alignment vertical="center"/>
    </xf>
    <xf numFmtId="0" fontId="44" fillId="0" borderId="0" xfId="4" applyFont="1" applyBorder="1" applyAlignment="1">
      <alignment vertical="top"/>
    </xf>
    <xf numFmtId="0" fontId="44" fillId="0" borderId="0" xfId="4" applyFont="1" applyAlignment="1">
      <alignment horizontal="justify" vertical="center" wrapText="1"/>
    </xf>
    <xf numFmtId="0" fontId="44" fillId="0" borderId="0" xfId="4" applyFont="1" applyAlignment="1">
      <alignment horizontal="justify" vertical="center" wrapText="1"/>
    </xf>
    <xf numFmtId="167" fontId="43" fillId="0" borderId="0" xfId="4" applyNumberFormat="1" applyFont="1" applyFill="1" applyBorder="1" applyAlignment="1">
      <alignment horizontal="center" vertical="center"/>
    </xf>
    <xf numFmtId="9" fontId="44" fillId="0" borderId="0" xfId="9" applyFont="1" applyAlignment="1">
      <alignment vertical="center"/>
    </xf>
    <xf numFmtId="168" fontId="44" fillId="0" borderId="0" xfId="6" applyNumberFormat="1" applyFont="1" applyAlignment="1">
      <alignment vertical="center"/>
    </xf>
    <xf numFmtId="9" fontId="44" fillId="0" borderId="0" xfId="9" applyNumberFormat="1" applyFont="1" applyAlignment="1">
      <alignment vertical="center"/>
    </xf>
    <xf numFmtId="165" fontId="43" fillId="7" borderId="1" xfId="4" applyNumberFormat="1" applyFont="1" applyFill="1" applyBorder="1" applyAlignment="1">
      <alignment horizontal="center" vertical="center"/>
    </xf>
    <xf numFmtId="165" fontId="43" fillId="0" borderId="0" xfId="4" applyNumberFormat="1" applyFont="1" applyFill="1" applyBorder="1" applyAlignment="1">
      <alignment horizontal="center" vertical="center"/>
    </xf>
    <xf numFmtId="165" fontId="44" fillId="0" borderId="0" xfId="4" applyNumberFormat="1" applyFont="1"/>
    <xf numFmtId="3" fontId="44" fillId="0" borderId="0" xfId="4" applyNumberFormat="1" applyFont="1" applyAlignment="1">
      <alignment horizontal="center" vertical="center"/>
    </xf>
    <xf numFmtId="2" fontId="44" fillId="0" borderId="0" xfId="4" applyNumberFormat="1" applyFont="1" applyAlignment="1">
      <alignment vertical="center"/>
    </xf>
    <xf numFmtId="165" fontId="44" fillId="0" borderId="0" xfId="4" applyNumberFormat="1" applyFont="1" applyAlignment="1">
      <alignment horizontal="center" vertical="center"/>
    </xf>
    <xf numFmtId="0" fontId="41" fillId="0" borderId="0" xfId="0" applyFont="1" applyAlignment="1">
      <alignment vertical="center" readingOrder="1"/>
    </xf>
    <xf numFmtId="10" fontId="44" fillId="0" borderId="1" xfId="6" applyNumberFormat="1" applyFont="1" applyFill="1" applyBorder="1" applyAlignment="1">
      <alignment horizontal="center" vertical="center"/>
    </xf>
    <xf numFmtId="9" fontId="42" fillId="0" borderId="0" xfId="2" applyFont="1" applyAlignment="1">
      <alignment vertical="center"/>
    </xf>
    <xf numFmtId="0" fontId="44" fillId="0" borderId="0" xfId="4" applyFont="1" applyAlignment="1">
      <alignment horizontal="right" vertical="center"/>
    </xf>
    <xf numFmtId="0" fontId="44" fillId="0" borderId="0" xfId="4" applyFont="1" applyAlignment="1">
      <alignment horizontal="right"/>
    </xf>
    <xf numFmtId="0" fontId="43" fillId="0" borderId="12" xfId="4" applyFont="1" applyFill="1" applyBorder="1" applyAlignment="1">
      <alignment vertical="center" wrapText="1"/>
    </xf>
    <xf numFmtId="43" fontId="44" fillId="0" borderId="0" xfId="10" applyFont="1" applyAlignment="1">
      <alignment vertical="center"/>
    </xf>
    <xf numFmtId="0" fontId="44" fillId="0" borderId="0" xfId="4" applyFont="1" applyFill="1" applyBorder="1" applyAlignment="1">
      <alignment vertical="top" wrapText="1"/>
    </xf>
    <xf numFmtId="0" fontId="44" fillId="0" borderId="0" xfId="13" applyFont="1"/>
    <xf numFmtId="0" fontId="44" fillId="6" borderId="20" xfId="11" applyFont="1" applyFill="1" applyBorder="1" applyAlignment="1">
      <alignment vertical="center" wrapText="1"/>
    </xf>
    <xf numFmtId="0" fontId="44" fillId="15" borderId="20" xfId="12" applyFont="1" applyBorder="1" applyAlignment="1">
      <alignment vertical="center" wrapText="1"/>
    </xf>
    <xf numFmtId="3" fontId="44" fillId="0" borderId="0" xfId="13" applyNumberFormat="1" applyFont="1"/>
    <xf numFmtId="3" fontId="44" fillId="6" borderId="20" xfId="11" applyNumberFormat="1" applyFont="1" applyFill="1" applyBorder="1" applyAlignment="1">
      <alignment vertical="center"/>
    </xf>
    <xf numFmtId="0" fontId="43" fillId="0" borderId="0" xfId="13" applyFont="1" applyAlignment="1">
      <alignment wrapText="1"/>
    </xf>
    <xf numFmtId="0" fontId="43" fillId="0" borderId="0" xfId="13" applyFont="1" applyAlignment="1">
      <alignment vertical="center"/>
    </xf>
    <xf numFmtId="0" fontId="44" fillId="0" borderId="0" xfId="13" applyFont="1" applyAlignment="1">
      <alignment vertical="center"/>
    </xf>
    <xf numFmtId="0" fontId="44" fillId="0" borderId="0" xfId="13" applyFont="1" applyAlignment="1">
      <alignment wrapText="1"/>
    </xf>
    <xf numFmtId="167" fontId="44" fillId="0" borderId="0" xfId="13" applyNumberFormat="1" applyFont="1"/>
    <xf numFmtId="0" fontId="45" fillId="0" borderId="0" xfId="13" applyFont="1"/>
    <xf numFmtId="3" fontId="44" fillId="15" borderId="20" xfId="12" applyNumberFormat="1" applyFont="1" applyBorder="1" applyAlignment="1">
      <alignment vertical="center"/>
    </xf>
    <xf numFmtId="0" fontId="44" fillId="0" borderId="0" xfId="4" applyFont="1" applyAlignment="1">
      <alignment horizontal="centerContinuous" vertical="center" wrapText="1"/>
    </xf>
    <xf numFmtId="0" fontId="46" fillId="0" borderId="0" xfId="4" applyFont="1" applyAlignment="1">
      <alignment horizontal="center" vertical="center" wrapText="1"/>
    </xf>
    <xf numFmtId="0" fontId="44" fillId="0" borderId="1" xfId="4" applyFont="1" applyBorder="1" applyAlignment="1">
      <alignment horizontal="center" vertical="center" wrapText="1"/>
    </xf>
    <xf numFmtId="0" fontId="44" fillId="0" borderId="1" xfId="4" applyFont="1" applyFill="1" applyBorder="1" applyAlignment="1">
      <alignment vertical="top"/>
    </xf>
    <xf numFmtId="165" fontId="44" fillId="0" borderId="1" xfId="4" applyNumberFormat="1" applyFont="1" applyFill="1" applyBorder="1" applyAlignment="1">
      <alignment vertical="top"/>
    </xf>
    <xf numFmtId="0" fontId="44" fillId="0" borderId="3" xfId="4" applyFont="1" applyBorder="1" applyAlignment="1">
      <alignment horizontal="center" vertical="center" wrapText="1"/>
    </xf>
    <xf numFmtId="0" fontId="48" fillId="13" borderId="20" xfId="8" applyFont="1" applyBorder="1" applyAlignment="1">
      <alignment horizontal="center" vertical="center" wrapText="1"/>
    </xf>
    <xf numFmtId="3" fontId="44" fillId="0" borderId="0" xfId="4" applyNumberFormat="1" applyFont="1" applyFill="1" applyBorder="1" applyAlignment="1">
      <alignment horizontal="left" vertical="center" wrapText="1"/>
    </xf>
    <xf numFmtId="0" fontId="44" fillId="15" borderId="20" xfId="12" applyFont="1" applyBorder="1" applyAlignment="1">
      <alignment horizontal="center" vertical="center"/>
    </xf>
    <xf numFmtId="0" fontId="43" fillId="15" borderId="20" xfId="12" applyFont="1" applyBorder="1" applyAlignment="1">
      <alignment horizontal="left" vertical="center" wrapText="1"/>
    </xf>
    <xf numFmtId="0" fontId="17" fillId="0" borderId="0" xfId="4" applyFont="1" applyAlignment="1">
      <alignment horizontal="justify" vertical="center" wrapText="1"/>
    </xf>
    <xf numFmtId="0" fontId="17" fillId="0" borderId="1" xfId="4" applyFont="1" applyBorder="1" applyAlignment="1">
      <alignment horizontal="center" vertical="center" wrapText="1"/>
    </xf>
    <xf numFmtId="3" fontId="43" fillId="7" borderId="9" xfId="4" applyNumberFormat="1" applyFont="1" applyFill="1" applyBorder="1" applyAlignment="1">
      <alignment horizontal="center" vertical="center"/>
    </xf>
    <xf numFmtId="3" fontId="43" fillId="0" borderId="9" xfId="4" applyNumberFormat="1" applyFont="1" applyFill="1" applyBorder="1" applyAlignment="1">
      <alignment horizontal="center" vertical="center"/>
    </xf>
    <xf numFmtId="3" fontId="43" fillId="0" borderId="1" xfId="6" applyNumberFormat="1" applyFont="1" applyFill="1" applyBorder="1" applyAlignment="1">
      <alignment horizontal="center" vertical="center"/>
    </xf>
    <xf numFmtId="165" fontId="43" fillId="0" borderId="1" xfId="6" applyNumberFormat="1" applyFont="1" applyFill="1" applyBorder="1" applyAlignment="1">
      <alignment horizontal="center" vertical="center"/>
    </xf>
    <xf numFmtId="0" fontId="48" fillId="0" borderId="20" xfId="8" applyFont="1" applyFill="1" applyBorder="1" applyAlignment="1">
      <alignment horizontal="center" vertical="center" wrapText="1"/>
    </xf>
    <xf numFmtId="3" fontId="44" fillId="15" borderId="20" xfId="12" applyNumberFormat="1" applyFont="1" applyBorder="1" applyAlignment="1">
      <alignment vertical="center" wrapText="1"/>
    </xf>
    <xf numFmtId="3" fontId="43" fillId="15" borderId="20" xfId="12" applyNumberFormat="1" applyFont="1" applyBorder="1" applyAlignment="1">
      <alignment horizontal="center" vertical="center"/>
    </xf>
    <xf numFmtId="3" fontId="43" fillId="7" borderId="1" xfId="4" applyNumberFormat="1" applyFont="1" applyFill="1" applyBorder="1" applyAlignment="1">
      <alignment horizontal="center" vertical="center"/>
    </xf>
    <xf numFmtId="3" fontId="44" fillId="0" borderId="0" xfId="4" applyNumberFormat="1" applyFont="1" applyFill="1" applyBorder="1" applyAlignment="1">
      <alignment vertical="top" wrapText="1"/>
    </xf>
    <xf numFmtId="0" fontId="13" fillId="0" borderId="0" xfId="25" applyFill="1"/>
    <xf numFmtId="0" fontId="50" fillId="0" borderId="0" xfId="25" applyFont="1" applyFill="1"/>
    <xf numFmtId="0" fontId="50" fillId="0" borderId="0" xfId="25" applyFont="1" applyFill="1" applyBorder="1" applyAlignment="1"/>
    <xf numFmtId="3" fontId="51" fillId="0" borderId="0" xfId="25" applyNumberFormat="1" applyFont="1" applyFill="1" applyBorder="1" applyAlignment="1">
      <alignment horizontal="center" vertical="center"/>
    </xf>
    <xf numFmtId="3" fontId="50" fillId="0" borderId="0" xfId="25" applyNumberFormat="1" applyFont="1" applyFill="1" applyBorder="1" applyAlignment="1"/>
    <xf numFmtId="0" fontId="2" fillId="0" borderId="0" xfId="25" applyFont="1" applyFill="1"/>
    <xf numFmtId="0" fontId="2" fillId="0" borderId="0" xfId="25" applyFont="1" applyFill="1" applyAlignment="1">
      <alignment horizontal="centerContinuous" vertical="center" wrapText="1"/>
    </xf>
    <xf numFmtId="0" fontId="2" fillId="0" borderId="0" xfId="25" applyFont="1" applyFill="1" applyAlignment="1">
      <alignment horizontal="center"/>
    </xf>
    <xf numFmtId="0" fontId="52" fillId="0" borderId="0" xfId="25" applyFont="1" applyFill="1"/>
    <xf numFmtId="0" fontId="52" fillId="0" borderId="0" xfId="25" applyFont="1" applyFill="1" applyBorder="1" applyAlignment="1"/>
    <xf numFmtId="0" fontId="2" fillId="0" borderId="0" xfId="25" applyFont="1" applyFill="1" applyBorder="1"/>
    <xf numFmtId="0" fontId="2" fillId="0" borderId="0" xfId="25" applyFont="1" applyFill="1" applyBorder="1" applyAlignment="1">
      <alignment horizontal="centerContinuous" vertical="center" wrapText="1"/>
    </xf>
    <xf numFmtId="0" fontId="2" fillId="0" borderId="0" xfId="25" applyFont="1" applyFill="1" applyBorder="1" applyAlignment="1">
      <alignment horizontal="center"/>
    </xf>
    <xf numFmtId="0" fontId="29" fillId="0" borderId="0" xfId="25" applyFont="1" applyFill="1"/>
    <xf numFmtId="0" fontId="53" fillId="0" borderId="0" xfId="25" applyFont="1" applyFill="1" applyBorder="1" applyAlignment="1">
      <alignment horizontal="center"/>
    </xf>
    <xf numFmtId="0" fontId="52" fillId="0" borderId="0" xfId="25" applyFont="1" applyFill="1" applyBorder="1"/>
    <xf numFmtId="0" fontId="54" fillId="0" borderId="0" xfId="25" applyFont="1" applyFill="1" applyAlignment="1">
      <alignment horizontal="center" vertical="center" wrapText="1"/>
    </xf>
    <xf numFmtId="0" fontId="54" fillId="0" borderId="0" xfId="25" applyFont="1" applyFill="1" applyBorder="1" applyAlignment="1">
      <alignment vertical="center" wrapText="1"/>
    </xf>
    <xf numFmtId="0" fontId="44" fillId="0" borderId="0" xfId="25" applyFont="1" applyFill="1"/>
    <xf numFmtId="0" fontId="44" fillId="0" borderId="0" xfId="25" applyFont="1" applyFill="1" applyAlignment="1">
      <alignment horizontal="center"/>
    </xf>
    <xf numFmtId="0" fontId="55" fillId="0" borderId="0" xfId="25" applyFont="1" applyFill="1" applyBorder="1" applyAlignment="1">
      <alignment vertical="center" wrapText="1"/>
    </xf>
    <xf numFmtId="0" fontId="44" fillId="0" borderId="0" xfId="25" applyFont="1" applyFill="1" applyAlignment="1">
      <alignment vertical="center" wrapText="1"/>
    </xf>
    <xf numFmtId="0" fontId="43" fillId="0" borderId="12" xfId="25" applyFont="1" applyFill="1" applyBorder="1" applyAlignment="1">
      <alignment horizontal="center" vertical="center" wrapText="1"/>
    </xf>
    <xf numFmtId="0" fontId="52" fillId="0" borderId="0" xfId="25" applyFont="1" applyFill="1" applyAlignment="1">
      <alignment vertical="center"/>
    </xf>
    <xf numFmtId="0" fontId="52" fillId="0" borderId="0" xfId="25" applyFont="1" applyFill="1" applyBorder="1" applyAlignment="1">
      <alignment vertical="center"/>
    </xf>
    <xf numFmtId="0" fontId="2" fillId="0" borderId="0" xfId="25" applyFont="1" applyFill="1" applyAlignment="1">
      <alignment vertical="center"/>
    </xf>
    <xf numFmtId="0" fontId="43" fillId="0" borderId="16" xfId="25" applyFont="1" applyFill="1" applyBorder="1" applyAlignment="1">
      <alignment horizontal="center" vertical="center"/>
    </xf>
    <xf numFmtId="0" fontId="51" fillId="0" borderId="0" xfId="25" applyFont="1" applyFill="1" applyBorder="1" applyAlignment="1">
      <alignment vertical="center"/>
    </xf>
    <xf numFmtId="0" fontId="44" fillId="0" borderId="0" xfId="25" applyFont="1" applyFill="1" applyAlignment="1">
      <alignment vertical="center"/>
    </xf>
    <xf numFmtId="0" fontId="50" fillId="0" borderId="0" xfId="25" applyFont="1" applyFill="1" applyAlignment="1">
      <alignment vertical="center"/>
    </xf>
    <xf numFmtId="0" fontId="13" fillId="0" borderId="0" xfId="25" applyFill="1" applyAlignment="1">
      <alignment vertical="center"/>
    </xf>
    <xf numFmtId="0" fontId="43" fillId="10" borderId="6" xfId="25" applyFont="1" applyFill="1" applyBorder="1" applyAlignment="1">
      <alignment horizontal="center" vertical="center"/>
    </xf>
    <xf numFmtId="0" fontId="43" fillId="10" borderId="1" xfId="25" applyFont="1" applyFill="1" applyBorder="1" applyAlignment="1">
      <alignment horizontal="center" vertical="center"/>
    </xf>
    <xf numFmtId="1" fontId="51" fillId="0" borderId="0" xfId="25" applyNumberFormat="1" applyFont="1" applyFill="1" applyBorder="1" applyAlignment="1">
      <alignment horizontal="center" vertical="center"/>
    </xf>
    <xf numFmtId="1" fontId="51" fillId="0" borderId="0" xfId="25" applyNumberFormat="1" applyFont="1" applyFill="1" applyBorder="1" applyAlignment="1">
      <alignment horizontal="center" vertical="center" wrapText="1"/>
    </xf>
    <xf numFmtId="0" fontId="43" fillId="0" borderId="1" xfId="25" applyFont="1" applyFill="1" applyBorder="1" applyAlignment="1">
      <alignment horizontal="left" vertical="center" wrapText="1"/>
    </xf>
    <xf numFmtId="3" fontId="44" fillId="0" borderId="1" xfId="25" applyNumberFormat="1" applyFont="1" applyFill="1" applyBorder="1" applyAlignment="1">
      <alignment horizontal="center" vertical="center"/>
    </xf>
    <xf numFmtId="3" fontId="56" fillId="0" borderId="1" xfId="25" applyNumberFormat="1" applyFont="1" applyFill="1" applyBorder="1" applyAlignment="1">
      <alignment horizontal="center" vertical="center"/>
    </xf>
    <xf numFmtId="165" fontId="44" fillId="0" borderId="16" xfId="25" applyNumberFormat="1" applyFont="1" applyFill="1" applyBorder="1" applyAlignment="1">
      <alignment horizontal="center" vertical="center"/>
    </xf>
    <xf numFmtId="164" fontId="44" fillId="0" borderId="1" xfId="23" applyNumberFormat="1" applyFont="1" applyFill="1" applyBorder="1" applyAlignment="1">
      <alignment horizontal="center" vertical="center"/>
    </xf>
    <xf numFmtId="168" fontId="44" fillId="0" borderId="1" xfId="23" applyNumberFormat="1" applyFont="1" applyFill="1" applyBorder="1" applyAlignment="1">
      <alignment horizontal="center" vertical="center"/>
    </xf>
    <xf numFmtId="3" fontId="56" fillId="0" borderId="1" xfId="23" applyNumberFormat="1" applyFont="1" applyFill="1" applyBorder="1" applyAlignment="1">
      <alignment horizontal="center" vertical="center"/>
    </xf>
    <xf numFmtId="165" fontId="50" fillId="0" borderId="0" xfId="25" applyNumberFormat="1" applyFont="1" applyFill="1" applyAlignment="1">
      <alignment vertical="center"/>
    </xf>
    <xf numFmtId="3" fontId="51" fillId="0" borderId="0" xfId="25" applyNumberFormat="1" applyFont="1" applyFill="1" applyBorder="1" applyAlignment="1">
      <alignment horizontal="center" vertical="center" wrapText="1"/>
    </xf>
    <xf numFmtId="0" fontId="43" fillId="0" borderId="0" xfId="25" applyFont="1" applyFill="1" applyBorder="1" applyAlignment="1">
      <alignment horizontal="left" vertical="center" wrapText="1"/>
    </xf>
    <xf numFmtId="3" fontId="43" fillId="0" borderId="0" xfId="25" applyNumberFormat="1" applyFont="1" applyFill="1" applyBorder="1" applyAlignment="1">
      <alignment horizontal="center" vertical="center"/>
    </xf>
    <xf numFmtId="165" fontId="43" fillId="0" borderId="0" xfId="25" applyNumberFormat="1" applyFont="1" applyFill="1" applyBorder="1" applyAlignment="1">
      <alignment horizontal="center" vertical="center"/>
    </xf>
    <xf numFmtId="3" fontId="43" fillId="0" borderId="0" xfId="23" applyNumberFormat="1" applyFont="1" applyFill="1" applyBorder="1" applyAlignment="1">
      <alignment horizontal="center" vertical="center"/>
    </xf>
    <xf numFmtId="168" fontId="43" fillId="0" borderId="0" xfId="23" applyNumberFormat="1" applyFont="1" applyFill="1" applyBorder="1" applyAlignment="1">
      <alignment horizontal="center" vertical="center"/>
    </xf>
    <xf numFmtId="165" fontId="44" fillId="0" borderId="0" xfId="25" applyNumberFormat="1" applyFont="1" applyFill="1" applyAlignment="1">
      <alignment vertical="center"/>
    </xf>
    <xf numFmtId="0" fontId="50" fillId="0" borderId="0" xfId="25" applyFont="1" applyFill="1" applyBorder="1" applyAlignment="1">
      <alignment vertical="center"/>
    </xf>
    <xf numFmtId="165" fontId="52" fillId="0" borderId="0" xfId="25" applyNumberFormat="1" applyFont="1" applyFill="1" applyAlignment="1">
      <alignment vertical="center"/>
    </xf>
    <xf numFmtId="3" fontId="43" fillId="10" borderId="1" xfId="23" applyNumberFormat="1" applyFont="1" applyFill="1" applyBorder="1" applyAlignment="1">
      <alignment horizontal="center" vertical="center"/>
    </xf>
    <xf numFmtId="168" fontId="43" fillId="10" borderId="1" xfId="23" applyNumberFormat="1" applyFont="1" applyFill="1" applyBorder="1" applyAlignment="1">
      <alignment horizontal="center" vertical="center"/>
    </xf>
    <xf numFmtId="165" fontId="44" fillId="0" borderId="0" xfId="25" applyNumberFormat="1" applyFont="1" applyFill="1" applyBorder="1" applyAlignment="1">
      <alignment horizontal="center" vertical="center"/>
    </xf>
    <xf numFmtId="168" fontId="44" fillId="0" borderId="1" xfId="23" applyNumberFormat="1" applyFont="1" applyFill="1" applyBorder="1" applyAlignment="1">
      <alignment horizontal="center" vertical="center" wrapText="1"/>
    </xf>
    <xf numFmtId="0" fontId="28" fillId="0" borderId="0" xfId="25" applyFont="1" applyFill="1" applyBorder="1" applyAlignment="1">
      <alignment horizontal="left" vertical="center" wrapText="1"/>
    </xf>
    <xf numFmtId="3" fontId="28" fillId="0" borderId="0" xfId="25" applyNumberFormat="1" applyFont="1" applyFill="1" applyBorder="1" applyAlignment="1">
      <alignment horizontal="center" vertical="center"/>
    </xf>
    <xf numFmtId="165" fontId="28" fillId="0" borderId="0" xfId="25" applyNumberFormat="1" applyFont="1" applyFill="1" applyBorder="1" applyAlignment="1">
      <alignment horizontal="center" vertical="center"/>
    </xf>
    <xf numFmtId="0" fontId="28" fillId="0" borderId="0" xfId="25" applyFont="1" applyFill="1" applyBorder="1" applyAlignment="1">
      <alignment horizontal="center" vertical="center"/>
    </xf>
    <xf numFmtId="165" fontId="13" fillId="0" borderId="0" xfId="25" applyNumberFormat="1" applyFill="1" applyAlignment="1">
      <alignment vertical="center"/>
    </xf>
    <xf numFmtId="3" fontId="52" fillId="0" borderId="0" xfId="25" applyNumberFormat="1" applyFont="1" applyFill="1" applyBorder="1" applyAlignment="1">
      <alignment vertical="center"/>
    </xf>
    <xf numFmtId="3" fontId="52" fillId="0" borderId="0" xfId="25" applyNumberFormat="1" applyFont="1" applyFill="1" applyBorder="1" applyAlignment="1">
      <alignment vertical="center" wrapText="1"/>
    </xf>
    <xf numFmtId="0" fontId="28" fillId="0" borderId="0" xfId="25" applyFont="1" applyFill="1" applyBorder="1" applyAlignment="1">
      <alignment vertical="top"/>
    </xf>
    <xf numFmtId="0" fontId="5" fillId="0" borderId="0" xfId="25" applyFont="1" applyFill="1" applyBorder="1" applyAlignment="1">
      <alignment horizontal="center" vertical="center"/>
    </xf>
    <xf numFmtId="3" fontId="28" fillId="0" borderId="0" xfId="23" applyNumberFormat="1" applyFont="1" applyFill="1" applyBorder="1" applyAlignment="1">
      <alignment horizontal="center" vertical="center"/>
    </xf>
    <xf numFmtId="168" fontId="28" fillId="0" borderId="0" xfId="23" applyNumberFormat="1" applyFont="1" applyFill="1" applyBorder="1" applyAlignment="1">
      <alignment horizontal="center" vertical="center"/>
    </xf>
    <xf numFmtId="168" fontId="13" fillId="0" borderId="0" xfId="23" applyNumberFormat="1" applyFill="1"/>
    <xf numFmtId="3" fontId="52" fillId="0" borderId="0" xfId="25" applyNumberFormat="1" applyFont="1" applyFill="1" applyBorder="1" applyAlignment="1"/>
    <xf numFmtId="0" fontId="17" fillId="0" borderId="0" xfId="25" applyFont="1" applyFill="1" applyBorder="1"/>
    <xf numFmtId="0" fontId="17" fillId="0" borderId="0" xfId="25" applyFont="1" applyFill="1" applyBorder="1" applyAlignment="1">
      <alignment horizontal="center" vertical="center"/>
    </xf>
    <xf numFmtId="3" fontId="17" fillId="0" borderId="0" xfId="25" applyNumberFormat="1" applyFont="1" applyFill="1" applyBorder="1" applyAlignment="1">
      <alignment horizontal="center" vertical="center"/>
    </xf>
    <xf numFmtId="0" fontId="3" fillId="0" borderId="0" xfId="25" applyFont="1" applyFill="1" applyBorder="1" applyAlignment="1">
      <alignment horizontal="center"/>
    </xf>
    <xf numFmtId="3" fontId="13" fillId="0" borderId="0" xfId="25" applyNumberFormat="1" applyFill="1"/>
    <xf numFmtId="0" fontId="2" fillId="0" borderId="0" xfId="25" applyFont="1" applyFill="1" applyBorder="1" applyAlignment="1">
      <alignment horizontal="left" vertical="center" wrapText="1"/>
    </xf>
    <xf numFmtId="165" fontId="13" fillId="0" borderId="0" xfId="25" applyNumberFormat="1" applyFill="1" applyBorder="1" applyAlignment="1">
      <alignment vertical="center"/>
    </xf>
    <xf numFmtId="0" fontId="13" fillId="0" borderId="0" xfId="25" applyFill="1" applyBorder="1" applyAlignment="1">
      <alignment vertical="center"/>
    </xf>
    <xf numFmtId="0" fontId="13" fillId="0" borderId="0" xfId="25" applyFill="1" applyBorder="1" applyAlignment="1">
      <alignment vertical="top"/>
    </xf>
    <xf numFmtId="168" fontId="52" fillId="0" borderId="0" xfId="23" applyNumberFormat="1" applyFont="1" applyFill="1" applyBorder="1" applyAlignment="1">
      <alignment vertical="center"/>
    </xf>
    <xf numFmtId="168" fontId="52" fillId="0" borderId="0" xfId="23" applyNumberFormat="1" applyFont="1" applyFill="1" applyBorder="1" applyAlignment="1">
      <alignment vertical="center" wrapText="1"/>
    </xf>
    <xf numFmtId="165" fontId="50" fillId="0" borderId="0" xfId="25" applyNumberFormat="1" applyFont="1" applyFill="1" applyBorder="1" applyAlignment="1">
      <alignment vertical="center"/>
    </xf>
    <xf numFmtId="0" fontId="13" fillId="0" borderId="0" xfId="25" applyFill="1" applyAlignment="1">
      <alignment horizontal="center" vertical="center"/>
    </xf>
    <xf numFmtId="0" fontId="50" fillId="0" borderId="0" xfId="25" applyFont="1" applyFill="1" applyAlignment="1">
      <alignment horizontal="center" vertical="center"/>
    </xf>
    <xf numFmtId="9" fontId="50" fillId="0" borderId="0" xfId="26" applyFont="1" applyFill="1" applyBorder="1" applyAlignment="1">
      <alignment vertical="center"/>
    </xf>
    <xf numFmtId="3" fontId="50" fillId="0" borderId="0" xfId="25" applyNumberFormat="1" applyFont="1" applyFill="1" applyBorder="1" applyAlignment="1">
      <alignment vertical="center"/>
    </xf>
    <xf numFmtId="0" fontId="57" fillId="0" borderId="0" xfId="25" applyFont="1" applyFill="1"/>
    <xf numFmtId="167" fontId="43" fillId="15" borderId="20" xfId="12" applyNumberFormat="1" applyFont="1" applyBorder="1" applyAlignment="1">
      <alignment horizontal="center" vertical="center"/>
    </xf>
    <xf numFmtId="3" fontId="44" fillId="15" borderId="20" xfId="12" applyNumberFormat="1" applyFont="1" applyBorder="1" applyAlignment="1">
      <alignment horizontal="center" vertical="center"/>
    </xf>
    <xf numFmtId="0" fontId="48" fillId="13" borderId="21" xfId="8" applyFont="1" applyBorder="1" applyAlignment="1">
      <alignment horizontal="center" vertical="center" wrapText="1"/>
    </xf>
    <xf numFmtId="0" fontId="48" fillId="13" borderId="22" xfId="8" applyFont="1" applyBorder="1" applyAlignment="1">
      <alignment horizontal="center" vertical="center" wrapText="1"/>
    </xf>
    <xf numFmtId="0" fontId="48" fillId="0" borderId="21" xfId="8" applyFont="1" applyFill="1" applyBorder="1" applyAlignment="1">
      <alignment horizontal="left" vertical="center" wrapText="1"/>
    </xf>
    <xf numFmtId="0" fontId="48" fillId="0" borderId="26" xfId="8" applyFont="1" applyFill="1" applyBorder="1" applyAlignment="1">
      <alignment horizontal="left" vertical="center" wrapText="1"/>
    </xf>
    <xf numFmtId="0" fontId="48" fillId="0" borderId="22" xfId="8" applyFont="1" applyFill="1" applyBorder="1" applyAlignment="1">
      <alignment horizontal="left" vertical="center" wrapText="1"/>
    </xf>
    <xf numFmtId="0" fontId="44" fillId="15" borderId="20" xfId="12" applyFont="1" applyBorder="1" applyAlignment="1">
      <alignment horizontal="center" vertical="center"/>
    </xf>
    <xf numFmtId="0" fontId="43" fillId="15" borderId="20" xfId="12" applyFont="1" applyBorder="1" applyAlignment="1">
      <alignment horizontal="left" vertical="center" wrapText="1"/>
    </xf>
    <xf numFmtId="0" fontId="44" fillId="6" borderId="20" xfId="11" applyFont="1" applyFill="1" applyBorder="1" applyAlignment="1">
      <alignment horizontal="center" vertical="center"/>
    </xf>
    <xf numFmtId="0" fontId="44" fillId="6" borderId="20" xfId="11" applyFont="1" applyFill="1" applyBorder="1" applyAlignment="1">
      <alignment vertical="center"/>
    </xf>
    <xf numFmtId="0" fontId="43" fillId="6" borderId="20" xfId="11" applyFont="1" applyFill="1" applyBorder="1" applyAlignment="1">
      <alignment horizontal="left" vertical="center" wrapText="1"/>
    </xf>
    <xf numFmtId="0" fontId="43" fillId="6" borderId="20" xfId="11" applyFont="1" applyFill="1" applyBorder="1" applyAlignment="1">
      <alignment vertical="center" wrapText="1"/>
    </xf>
    <xf numFmtId="167" fontId="43" fillId="6" borderId="20" xfId="11" applyNumberFormat="1" applyFont="1" applyFill="1" applyBorder="1" applyAlignment="1">
      <alignment horizontal="center" vertical="center"/>
    </xf>
    <xf numFmtId="167" fontId="43" fillId="6" borderId="20" xfId="11" applyNumberFormat="1" applyFont="1" applyFill="1" applyBorder="1" applyAlignment="1">
      <alignment vertical="center"/>
    </xf>
    <xf numFmtId="165" fontId="44" fillId="6" borderId="20" xfId="11" applyNumberFormat="1" applyFont="1" applyFill="1" applyBorder="1" applyAlignment="1">
      <alignment horizontal="center" vertical="center"/>
    </xf>
    <xf numFmtId="0" fontId="49" fillId="0" borderId="0" xfId="13" applyFont="1" applyAlignment="1">
      <alignment horizontal="left" wrapText="1"/>
    </xf>
    <xf numFmtId="165" fontId="43" fillId="15" borderId="23" xfId="12" applyNumberFormat="1" applyFont="1" applyBorder="1" applyAlignment="1">
      <alignment horizontal="center" vertical="center" wrapText="1"/>
    </xf>
    <xf numFmtId="165" fontId="43" fillId="15" borderId="24" xfId="12" applyNumberFormat="1" applyFont="1" applyBorder="1" applyAlignment="1">
      <alignment horizontal="center" vertical="center" wrapText="1"/>
    </xf>
    <xf numFmtId="0" fontId="48" fillId="14" borderId="0" xfId="11" applyFont="1" applyAlignment="1">
      <alignment horizontal="center" vertical="center" wrapText="1"/>
    </xf>
    <xf numFmtId="0" fontId="21" fillId="0" borderId="10" xfId="0" applyFont="1" applyBorder="1" applyAlignment="1" applyProtection="1">
      <alignment horizontal="center" vertical="top" wrapText="1"/>
      <protection locked="0"/>
    </xf>
    <xf numFmtId="0" fontId="21" fillId="0" borderId="4" xfId="0" applyFont="1" applyBorder="1" applyAlignment="1" applyProtection="1">
      <alignment horizontal="center" vertical="top" wrapText="1"/>
      <protection locked="0"/>
    </xf>
    <xf numFmtId="0" fontId="21" fillId="0" borderId="5" xfId="0" applyFont="1" applyBorder="1" applyAlignment="1" applyProtection="1">
      <alignment horizontal="center" vertical="top" wrapText="1"/>
      <protection locked="0"/>
    </xf>
    <xf numFmtId="0" fontId="21" fillId="0" borderId="12" xfId="0" applyFont="1" applyBorder="1" applyAlignment="1" applyProtection="1">
      <alignment horizontal="center" vertical="top" wrapText="1"/>
      <protection locked="0"/>
    </xf>
    <xf numFmtId="0" fontId="21" fillId="0" borderId="0" xfId="0" applyFont="1" applyBorder="1" applyAlignment="1" applyProtection="1">
      <alignment horizontal="center" vertical="top" wrapText="1"/>
      <protection locked="0"/>
    </xf>
    <xf numFmtId="0" fontId="21" fillId="0" borderId="13" xfId="0" applyFont="1" applyBorder="1" applyAlignment="1" applyProtection="1">
      <alignment horizontal="center" vertical="top" wrapText="1"/>
      <protection locked="0"/>
    </xf>
    <xf numFmtId="0" fontId="21" fillId="0" borderId="14" xfId="0" applyFont="1" applyBorder="1" applyAlignment="1" applyProtection="1">
      <alignment horizontal="center" vertical="top" wrapText="1"/>
      <protection locked="0"/>
    </xf>
    <xf numFmtId="0" fontId="21" fillId="0" borderId="7" xfId="0" applyFont="1" applyBorder="1" applyAlignment="1" applyProtection="1">
      <alignment horizontal="center" vertical="top" wrapText="1"/>
      <protection locked="0"/>
    </xf>
    <xf numFmtId="0" fontId="21" fillId="0" borderId="8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 vertical="top" wrapText="1"/>
      <protection locked="0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6" xfId="0" applyFont="1" applyFill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top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left" vertical="top" wrapText="1"/>
      <protection locked="0"/>
    </xf>
    <xf numFmtId="0" fontId="8" fillId="0" borderId="0" xfId="0" applyFont="1" applyBorder="1" applyAlignment="1" applyProtection="1">
      <alignment horizontal="left" vertical="top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0" fontId="8" fillId="0" borderId="10" xfId="0" applyFont="1" applyBorder="1" applyAlignment="1" applyProtection="1">
      <alignment horizontal="left" vertical="top" wrapText="1"/>
      <protection locked="0"/>
    </xf>
    <xf numFmtId="0" fontId="8" fillId="0" borderId="5" xfId="0" applyFont="1" applyBorder="1" applyAlignment="1" applyProtection="1">
      <alignment horizontal="left" vertical="top" wrapText="1"/>
      <protection locked="0"/>
    </xf>
    <xf numFmtId="0" fontId="8" fillId="0" borderId="12" xfId="0" applyFont="1" applyBorder="1" applyAlignment="1" applyProtection="1">
      <alignment horizontal="left" vertical="top" wrapText="1"/>
      <protection locked="0"/>
    </xf>
    <xf numFmtId="0" fontId="8" fillId="0" borderId="13" xfId="0" applyFont="1" applyBorder="1" applyAlignment="1" applyProtection="1">
      <alignment horizontal="left" vertical="top" wrapText="1"/>
      <protection locked="0"/>
    </xf>
    <xf numFmtId="0" fontId="15" fillId="0" borderId="10" xfId="0" applyFont="1" applyBorder="1" applyAlignment="1" applyProtection="1">
      <alignment horizontal="center" vertical="top" wrapText="1"/>
      <protection locked="0"/>
    </xf>
    <xf numFmtId="0" fontId="15" fillId="0" borderId="4" xfId="0" applyFont="1" applyBorder="1" applyAlignment="1" applyProtection="1">
      <alignment horizontal="center" vertical="top" wrapText="1"/>
      <protection locked="0"/>
    </xf>
    <xf numFmtId="0" fontId="15" fillId="0" borderId="5" xfId="0" applyFont="1" applyBorder="1" applyAlignment="1" applyProtection="1">
      <alignment horizontal="center" vertical="top" wrapText="1"/>
      <protection locked="0"/>
    </xf>
    <xf numFmtId="0" fontId="15" fillId="0" borderId="12" xfId="0" applyFont="1" applyBorder="1" applyAlignment="1" applyProtection="1">
      <alignment horizontal="center" vertical="top" wrapText="1"/>
      <protection locked="0"/>
    </xf>
    <xf numFmtId="0" fontId="15" fillId="0" borderId="0" xfId="0" applyFont="1" applyBorder="1" applyAlignment="1" applyProtection="1">
      <alignment horizontal="center" vertical="top" wrapText="1"/>
      <protection locked="0"/>
    </xf>
    <xf numFmtId="0" fontId="15" fillId="0" borderId="13" xfId="0" applyFont="1" applyBorder="1" applyAlignment="1" applyProtection="1">
      <alignment horizontal="center" vertical="top" wrapText="1"/>
      <protection locked="0"/>
    </xf>
    <xf numFmtId="0" fontId="15" fillId="0" borderId="14" xfId="0" applyFont="1" applyBorder="1" applyAlignment="1" applyProtection="1">
      <alignment horizontal="center" vertical="top" wrapText="1"/>
      <protection locked="0"/>
    </xf>
    <xf numFmtId="0" fontId="15" fillId="0" borderId="7" xfId="0" applyFont="1" applyBorder="1" applyAlignment="1" applyProtection="1">
      <alignment horizontal="center" vertical="top" wrapText="1"/>
      <protection locked="0"/>
    </xf>
    <xf numFmtId="0" fontId="15" fillId="0" borderId="8" xfId="0" applyFont="1" applyBorder="1" applyAlignment="1" applyProtection="1">
      <alignment horizontal="center" vertical="top" wrapText="1"/>
      <protection locked="0"/>
    </xf>
    <xf numFmtId="0" fontId="0" fillId="0" borderId="10" xfId="0" applyBorder="1" applyAlignment="1" applyProtection="1">
      <alignment horizontal="justify" vertical="top" wrapText="1"/>
      <protection locked="0"/>
    </xf>
    <xf numFmtId="0" fontId="0" fillId="0" borderId="4" xfId="0" applyBorder="1" applyAlignment="1" applyProtection="1">
      <alignment horizontal="justify" vertical="top" wrapText="1"/>
      <protection locked="0"/>
    </xf>
    <xf numFmtId="0" fontId="0" fillId="0" borderId="5" xfId="0" applyBorder="1" applyAlignment="1" applyProtection="1">
      <alignment horizontal="justify" vertical="top" wrapText="1"/>
      <protection locked="0"/>
    </xf>
    <xf numFmtId="0" fontId="0" fillId="0" borderId="12" xfId="0" applyBorder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justify" vertical="top" wrapText="1"/>
      <protection locked="0"/>
    </xf>
    <xf numFmtId="0" fontId="0" fillId="0" borderId="13" xfId="0" applyBorder="1" applyAlignment="1" applyProtection="1">
      <alignment horizontal="justify" vertical="top" wrapText="1"/>
      <protection locked="0"/>
    </xf>
    <xf numFmtId="0" fontId="0" fillId="0" borderId="14" xfId="0" applyBorder="1" applyAlignment="1" applyProtection="1">
      <alignment horizontal="justify" vertical="top" wrapText="1"/>
      <protection locked="0"/>
    </xf>
    <xf numFmtId="0" fontId="0" fillId="0" borderId="7" xfId="0" applyBorder="1" applyAlignment="1" applyProtection="1">
      <alignment horizontal="justify" vertical="top" wrapText="1"/>
      <protection locked="0"/>
    </xf>
    <xf numFmtId="0" fontId="0" fillId="0" borderId="8" xfId="0" applyBorder="1" applyAlignment="1" applyProtection="1">
      <alignment horizontal="justify" vertical="top" wrapText="1"/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9" fillId="0" borderId="10" xfId="0" applyFont="1" applyBorder="1" applyAlignment="1" applyProtection="1">
      <alignment horizontal="center" vertical="top" wrapText="1"/>
      <protection locked="0"/>
    </xf>
    <xf numFmtId="0" fontId="19" fillId="0" borderId="4" xfId="0" applyFont="1" applyBorder="1" applyAlignment="1" applyProtection="1">
      <alignment horizontal="center" vertical="top" wrapText="1"/>
      <protection locked="0"/>
    </xf>
    <xf numFmtId="0" fontId="19" fillId="0" borderId="5" xfId="0" applyFont="1" applyBorder="1" applyAlignment="1" applyProtection="1">
      <alignment horizontal="center" vertical="top" wrapText="1"/>
      <protection locked="0"/>
    </xf>
    <xf numFmtId="0" fontId="19" fillId="0" borderId="12" xfId="0" applyFont="1" applyBorder="1" applyAlignment="1" applyProtection="1">
      <alignment horizontal="center" vertical="top" wrapText="1"/>
      <protection locked="0"/>
    </xf>
    <xf numFmtId="0" fontId="19" fillId="0" borderId="0" xfId="0" applyFont="1" applyBorder="1" applyAlignment="1" applyProtection="1">
      <alignment horizontal="center" vertical="top" wrapText="1"/>
      <protection locked="0"/>
    </xf>
    <xf numFmtId="0" fontId="19" fillId="0" borderId="13" xfId="0" applyFont="1" applyBorder="1" applyAlignment="1" applyProtection="1">
      <alignment horizontal="center" vertical="top" wrapText="1"/>
      <protection locked="0"/>
    </xf>
    <xf numFmtId="0" fontId="19" fillId="0" borderId="14" xfId="0" applyFont="1" applyBorder="1" applyAlignment="1" applyProtection="1">
      <alignment horizontal="center" vertical="top" wrapText="1"/>
      <protection locked="0"/>
    </xf>
    <xf numFmtId="0" fontId="19" fillId="0" borderId="7" xfId="0" applyFont="1" applyBorder="1" applyAlignment="1" applyProtection="1">
      <alignment horizontal="center" vertical="top" wrapText="1"/>
      <protection locked="0"/>
    </xf>
    <xf numFmtId="0" fontId="19" fillId="0" borderId="8" xfId="0" applyFont="1" applyBorder="1" applyAlignment="1" applyProtection="1">
      <alignment horizontal="center" vertical="top" wrapText="1"/>
      <protection locked="0"/>
    </xf>
    <xf numFmtId="0" fontId="21" fillId="7" borderId="3" xfId="0" applyFont="1" applyFill="1" applyBorder="1" applyAlignment="1" applyProtection="1">
      <alignment horizontal="center" vertical="center" wrapText="1"/>
      <protection locked="0"/>
    </xf>
    <xf numFmtId="0" fontId="21" fillId="7" borderId="6" xfId="0" applyFont="1" applyFill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distributed" vertical="top" wrapText="1"/>
      <protection locked="0"/>
    </xf>
    <xf numFmtId="0" fontId="7" fillId="0" borderId="4" xfId="0" applyFont="1" applyBorder="1" applyAlignment="1" applyProtection="1">
      <alignment horizontal="distributed" vertical="top" wrapText="1"/>
      <protection locked="0"/>
    </xf>
    <xf numFmtId="0" fontId="7" fillId="0" borderId="5" xfId="0" applyFont="1" applyBorder="1" applyAlignment="1" applyProtection="1">
      <alignment horizontal="distributed" vertical="top" wrapText="1"/>
      <protection locked="0"/>
    </xf>
    <xf numFmtId="0" fontId="7" fillId="0" borderId="12" xfId="0" applyFont="1" applyBorder="1" applyAlignment="1" applyProtection="1">
      <alignment horizontal="distributed" vertical="top" wrapText="1"/>
      <protection locked="0"/>
    </xf>
    <xf numFmtId="0" fontId="7" fillId="0" borderId="0" xfId="0" applyFont="1" applyBorder="1" applyAlignment="1" applyProtection="1">
      <alignment horizontal="distributed" vertical="top" wrapText="1"/>
      <protection locked="0"/>
    </xf>
    <xf numFmtId="0" fontId="7" fillId="0" borderId="13" xfId="0" applyFont="1" applyBorder="1" applyAlignment="1" applyProtection="1">
      <alignment horizontal="distributed" vertical="top" wrapText="1"/>
      <protection locked="0"/>
    </xf>
    <xf numFmtId="0" fontId="7" fillId="0" borderId="14" xfId="0" applyFont="1" applyBorder="1" applyAlignment="1" applyProtection="1">
      <alignment horizontal="distributed" vertical="top" wrapText="1"/>
      <protection locked="0"/>
    </xf>
    <xf numFmtId="0" fontId="7" fillId="0" borderId="7" xfId="0" applyFont="1" applyBorder="1" applyAlignment="1" applyProtection="1">
      <alignment horizontal="distributed" vertical="top" wrapText="1"/>
      <protection locked="0"/>
    </xf>
    <xf numFmtId="0" fontId="7" fillId="0" borderId="8" xfId="0" applyFont="1" applyBorder="1" applyAlignment="1" applyProtection="1">
      <alignment horizontal="distributed" vertical="top" wrapText="1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26" fillId="0" borderId="4" xfId="0" applyFont="1" applyBorder="1" applyAlignment="1" applyProtection="1">
      <alignment horizontal="center" vertical="center" wrapText="1"/>
    </xf>
    <xf numFmtId="0" fontId="26" fillId="0" borderId="7" xfId="0" applyFont="1" applyBorder="1" applyAlignment="1" applyProtection="1">
      <alignment horizontal="center" vertical="center" wrapText="1"/>
    </xf>
    <xf numFmtId="0" fontId="17" fillId="0" borderId="0" xfId="4" applyFont="1" applyAlignment="1">
      <alignment horizontal="justify" vertical="center" wrapText="1"/>
    </xf>
    <xf numFmtId="0" fontId="17" fillId="0" borderId="1" xfId="4" applyFont="1" applyBorder="1" applyAlignment="1">
      <alignment horizontal="center" vertical="center" wrapText="1"/>
    </xf>
    <xf numFmtId="0" fontId="17" fillId="0" borderId="3" xfId="4" applyFont="1" applyBorder="1" applyAlignment="1">
      <alignment horizontal="center" vertical="center" wrapText="1"/>
    </xf>
    <xf numFmtId="0" fontId="17" fillId="0" borderId="16" xfId="4" applyFont="1" applyBorder="1" applyAlignment="1">
      <alignment horizontal="center" vertical="center" wrapText="1"/>
    </xf>
    <xf numFmtId="0" fontId="17" fillId="0" borderId="6" xfId="4" applyFont="1" applyBorder="1" applyAlignment="1">
      <alignment horizontal="center" vertical="center" wrapText="1"/>
    </xf>
    <xf numFmtId="0" fontId="49" fillId="0" borderId="25" xfId="13" applyFont="1" applyBorder="1" applyAlignment="1">
      <alignment horizontal="left" wrapText="1"/>
    </xf>
    <xf numFmtId="0" fontId="48" fillId="13" borderId="15" xfId="8" applyFont="1" applyBorder="1" applyAlignment="1">
      <alignment horizontal="center" vertical="center"/>
    </xf>
    <xf numFmtId="0" fontId="44" fillId="0" borderId="0" xfId="4" applyFont="1" applyAlignment="1">
      <alignment horizontal="center" vertical="center" wrapText="1"/>
    </xf>
    <xf numFmtId="0" fontId="43" fillId="0" borderId="1" xfId="4" applyFont="1" applyFill="1" applyBorder="1" applyAlignment="1">
      <alignment horizontal="center" vertical="center" wrapText="1"/>
    </xf>
    <xf numFmtId="1" fontId="43" fillId="7" borderId="3" xfId="4" applyNumberFormat="1" applyFont="1" applyFill="1" applyBorder="1" applyAlignment="1">
      <alignment horizontal="center" vertical="center"/>
    </xf>
    <xf numFmtId="1" fontId="43" fillId="7" borderId="6" xfId="4" applyNumberFormat="1" applyFont="1" applyFill="1" applyBorder="1" applyAlignment="1">
      <alignment horizontal="center" vertical="center"/>
    </xf>
    <xf numFmtId="0" fontId="43" fillId="7" borderId="9" xfId="4" applyFont="1" applyFill="1" applyBorder="1" applyAlignment="1">
      <alignment horizontal="center" vertical="center" wrapText="1"/>
    </xf>
    <xf numFmtId="0" fontId="43" fillId="7" borderId="2" xfId="4" applyFont="1" applyFill="1" applyBorder="1" applyAlignment="1">
      <alignment horizontal="center" vertical="center" wrapText="1"/>
    </xf>
    <xf numFmtId="0" fontId="53" fillId="0" borderId="0" xfId="25" applyFont="1" applyFill="1" applyBorder="1" applyAlignment="1">
      <alignment horizontal="center"/>
    </xf>
    <xf numFmtId="0" fontId="43" fillId="0" borderId="10" xfId="25" applyFont="1" applyFill="1" applyBorder="1" applyAlignment="1">
      <alignment horizontal="center" vertical="center" wrapText="1"/>
    </xf>
    <xf numFmtId="0" fontId="43" fillId="0" borderId="4" xfId="25" applyFont="1" applyFill="1" applyBorder="1" applyAlignment="1">
      <alignment horizontal="center" vertical="center" wrapText="1"/>
    </xf>
    <xf numFmtId="0" fontId="43" fillId="0" borderId="5" xfId="25" applyFont="1" applyFill="1" applyBorder="1" applyAlignment="1">
      <alignment horizontal="center" vertical="center" wrapText="1"/>
    </xf>
    <xf numFmtId="0" fontId="43" fillId="0" borderId="1" xfId="25" applyFont="1" applyFill="1" applyBorder="1" applyAlignment="1">
      <alignment horizontal="center" vertical="center" wrapText="1"/>
    </xf>
    <xf numFmtId="0" fontId="43" fillId="10" borderId="10" xfId="25" applyFont="1" applyFill="1" applyBorder="1" applyAlignment="1">
      <alignment horizontal="center" vertical="center"/>
    </xf>
    <xf numFmtId="0" fontId="43" fillId="10" borderId="4" xfId="25" applyFont="1" applyFill="1" applyBorder="1" applyAlignment="1">
      <alignment horizontal="center" vertical="center"/>
    </xf>
    <xf numFmtId="0" fontId="43" fillId="10" borderId="5" xfId="25" applyFont="1" applyFill="1" applyBorder="1" applyAlignment="1">
      <alignment horizontal="center" vertical="center"/>
    </xf>
    <xf numFmtId="0" fontId="43" fillId="10" borderId="14" xfId="25" applyFont="1" applyFill="1" applyBorder="1" applyAlignment="1">
      <alignment horizontal="center" vertical="center"/>
    </xf>
    <xf numFmtId="0" fontId="43" fillId="10" borderId="7" xfId="25" applyFont="1" applyFill="1" applyBorder="1" applyAlignment="1">
      <alignment horizontal="center" vertical="center"/>
    </xf>
    <xf numFmtId="0" fontId="43" fillId="10" borderId="8" xfId="25" applyFont="1" applyFill="1" applyBorder="1" applyAlignment="1">
      <alignment horizontal="center" vertical="center"/>
    </xf>
    <xf numFmtId="0" fontId="43" fillId="10" borderId="9" xfId="25" applyFont="1" applyFill="1" applyBorder="1" applyAlignment="1">
      <alignment horizontal="center" vertical="center"/>
    </xf>
    <xf numFmtId="0" fontId="43" fillId="10" borderId="2" xfId="25" applyFont="1" applyFill="1" applyBorder="1" applyAlignment="1">
      <alignment horizontal="center" vertical="center"/>
    </xf>
    <xf numFmtId="0" fontId="43" fillId="10" borderId="3" xfId="25" applyFont="1" applyFill="1" applyBorder="1" applyAlignment="1">
      <alignment horizontal="center" vertical="center"/>
    </xf>
    <xf numFmtId="0" fontId="43" fillId="10" borderId="6" xfId="25" applyFont="1" applyFill="1" applyBorder="1" applyAlignment="1">
      <alignment horizontal="center" vertical="center"/>
    </xf>
    <xf numFmtId="1" fontId="43" fillId="10" borderId="9" xfId="25" applyNumberFormat="1" applyFont="1" applyFill="1" applyBorder="1" applyAlignment="1">
      <alignment horizontal="center" vertical="center"/>
    </xf>
    <xf numFmtId="1" fontId="43" fillId="10" borderId="11" xfId="25" applyNumberFormat="1" applyFont="1" applyFill="1" applyBorder="1" applyAlignment="1">
      <alignment horizontal="center" vertical="center"/>
    </xf>
    <xf numFmtId="1" fontId="43" fillId="10" borderId="2" xfId="25" applyNumberFormat="1" applyFont="1" applyFill="1" applyBorder="1" applyAlignment="1">
      <alignment horizontal="center" vertical="center"/>
    </xf>
    <xf numFmtId="3" fontId="43" fillId="10" borderId="9" xfId="23" applyNumberFormat="1" applyFont="1" applyFill="1" applyBorder="1" applyAlignment="1">
      <alignment horizontal="center" vertical="center"/>
    </xf>
    <xf numFmtId="3" fontId="43" fillId="10" borderId="2" xfId="23" applyNumberFormat="1" applyFont="1" applyFill="1" applyBorder="1" applyAlignment="1">
      <alignment horizontal="center" vertical="center"/>
    </xf>
    <xf numFmtId="0" fontId="51" fillId="0" borderId="0" xfId="25" applyFont="1" applyFill="1" applyBorder="1" applyAlignment="1">
      <alignment horizontal="center" vertical="center"/>
    </xf>
    <xf numFmtId="0" fontId="43" fillId="0" borderId="9" xfId="25" applyFont="1" applyFill="1" applyBorder="1" applyAlignment="1">
      <alignment horizontal="center" vertical="center" wrapText="1"/>
    </xf>
    <xf numFmtId="0" fontId="43" fillId="0" borderId="11" xfId="25" applyFont="1" applyFill="1" applyBorder="1" applyAlignment="1">
      <alignment horizontal="center" vertical="center" wrapText="1"/>
    </xf>
    <xf numFmtId="0" fontId="43" fillId="0" borderId="2" xfId="25" applyFont="1" applyFill="1" applyBorder="1" applyAlignment="1">
      <alignment horizontal="center" vertical="center" wrapText="1"/>
    </xf>
    <xf numFmtId="3" fontId="43" fillId="0" borderId="9" xfId="25" applyNumberFormat="1" applyFont="1" applyFill="1" applyBorder="1" applyAlignment="1">
      <alignment horizontal="center" vertical="center"/>
    </xf>
    <xf numFmtId="3" fontId="43" fillId="0" borderId="11" xfId="25" applyNumberFormat="1" applyFont="1" applyFill="1" applyBorder="1" applyAlignment="1">
      <alignment horizontal="center" vertical="center"/>
    </xf>
    <xf numFmtId="3" fontId="43" fillId="0" borderId="2" xfId="25" applyNumberFormat="1" applyFont="1" applyFill="1" applyBorder="1" applyAlignment="1">
      <alignment horizontal="center" vertical="center"/>
    </xf>
    <xf numFmtId="3" fontId="43" fillId="10" borderId="1" xfId="23" applyNumberFormat="1" applyFont="1" applyFill="1" applyBorder="1" applyAlignment="1">
      <alignment horizontal="center" vertical="center"/>
    </xf>
    <xf numFmtId="165" fontId="43" fillId="10" borderId="1" xfId="25" applyNumberFormat="1" applyFont="1" applyFill="1" applyBorder="1" applyAlignment="1">
      <alignment horizontal="center" vertical="center"/>
    </xf>
    <xf numFmtId="0" fontId="5" fillId="0" borderId="0" xfId="25" applyFont="1" applyFill="1" applyBorder="1" applyAlignment="1">
      <alignment horizontal="center" vertical="center"/>
    </xf>
    <xf numFmtId="3" fontId="51" fillId="0" borderId="0" xfId="25" applyNumberFormat="1" applyFont="1" applyFill="1" applyBorder="1" applyAlignment="1">
      <alignment horizontal="center" vertical="center"/>
    </xf>
    <xf numFmtId="168" fontId="43" fillId="10" borderId="9" xfId="23" applyNumberFormat="1" applyFont="1" applyFill="1" applyBorder="1" applyAlignment="1">
      <alignment horizontal="center" vertical="center"/>
    </xf>
    <xf numFmtId="168" fontId="43" fillId="10" borderId="2" xfId="23" applyNumberFormat="1" applyFont="1" applyFill="1" applyBorder="1" applyAlignment="1">
      <alignment horizontal="center" vertical="center"/>
    </xf>
    <xf numFmtId="3" fontId="44" fillId="0" borderId="9" xfId="25" applyNumberFormat="1" applyFont="1" applyFill="1" applyBorder="1" applyAlignment="1">
      <alignment horizontal="center" vertical="center"/>
    </xf>
    <xf numFmtId="3" fontId="44" fillId="0" borderId="11" xfId="25" applyNumberFormat="1" applyFont="1" applyFill="1" applyBorder="1" applyAlignment="1">
      <alignment horizontal="center" vertical="center"/>
    </xf>
    <xf numFmtId="3" fontId="44" fillId="0" borderId="2" xfId="25" applyNumberFormat="1" applyFont="1" applyFill="1" applyBorder="1" applyAlignment="1">
      <alignment horizontal="center" vertical="center"/>
    </xf>
    <xf numFmtId="171" fontId="44" fillId="0" borderId="9" xfId="23" applyNumberFormat="1" applyFont="1" applyFill="1" applyBorder="1" applyAlignment="1">
      <alignment horizontal="center" vertical="center" wrapText="1"/>
    </xf>
    <xf numFmtId="171" fontId="44" fillId="0" borderId="2" xfId="23" applyNumberFormat="1" applyFont="1" applyFill="1" applyBorder="1" applyAlignment="1">
      <alignment horizontal="center" vertical="center" wrapText="1"/>
    </xf>
    <xf numFmtId="3" fontId="44" fillId="0" borderId="9" xfId="23" applyNumberFormat="1" applyFont="1" applyFill="1" applyBorder="1" applyAlignment="1">
      <alignment horizontal="center" vertical="center" wrapText="1"/>
    </xf>
    <xf numFmtId="3" fontId="44" fillId="0" borderId="2" xfId="23" applyNumberFormat="1" applyFont="1" applyFill="1" applyBorder="1" applyAlignment="1">
      <alignment horizontal="center" vertical="center" wrapText="1"/>
    </xf>
    <xf numFmtId="165" fontId="43" fillId="7" borderId="11" xfId="6" applyNumberFormat="1" applyFont="1" applyFill="1" applyBorder="1" applyAlignment="1">
      <alignment horizontal="center" vertical="center"/>
    </xf>
    <xf numFmtId="165" fontId="43" fillId="7" borderId="2" xfId="6" applyNumberFormat="1" applyFont="1" applyFill="1" applyBorder="1" applyAlignment="1">
      <alignment horizontal="center" vertical="center"/>
    </xf>
    <xf numFmtId="0" fontId="43" fillId="0" borderId="0" xfId="4" applyFont="1" applyFill="1" applyBorder="1" applyAlignment="1">
      <alignment horizontal="center" vertical="center"/>
    </xf>
    <xf numFmtId="0" fontId="43" fillId="7" borderId="3" xfId="4" applyFont="1" applyFill="1" applyBorder="1" applyAlignment="1">
      <alignment horizontal="center" vertical="center"/>
    </xf>
    <xf numFmtId="0" fontId="43" fillId="7" borderId="6" xfId="4" applyFont="1" applyFill="1" applyBorder="1" applyAlignment="1">
      <alignment horizontal="center" vertical="center"/>
    </xf>
    <xf numFmtId="3" fontId="43" fillId="0" borderId="0" xfId="4" applyNumberFormat="1" applyFont="1" applyFill="1" applyBorder="1" applyAlignment="1">
      <alignment horizontal="center" vertical="center"/>
    </xf>
    <xf numFmtId="0" fontId="29" fillId="0" borderId="0" xfId="4" applyFont="1" applyAlignment="1">
      <alignment horizontal="right"/>
    </xf>
    <xf numFmtId="0" fontId="44" fillId="0" borderId="0" xfId="4" applyFont="1" applyAlignment="1">
      <alignment horizontal="justify" vertical="center" wrapText="1"/>
    </xf>
    <xf numFmtId="0" fontId="44" fillId="0" borderId="1" xfId="4" applyFont="1" applyBorder="1" applyAlignment="1">
      <alignment horizontal="center" vertical="center" wrapText="1"/>
    </xf>
    <xf numFmtId="0" fontId="44" fillId="0" borderId="3" xfId="4" applyFont="1" applyBorder="1" applyAlignment="1">
      <alignment horizontal="center" vertical="center" wrapText="1"/>
    </xf>
    <xf numFmtId="0" fontId="44" fillId="0" borderId="16" xfId="4" applyFont="1" applyBorder="1" applyAlignment="1">
      <alignment horizontal="center" vertical="center" wrapText="1"/>
    </xf>
    <xf numFmtId="0" fontId="44" fillId="0" borderId="6" xfId="4" applyFont="1" applyBorder="1" applyAlignment="1">
      <alignment horizontal="center" vertical="center" wrapText="1"/>
    </xf>
    <xf numFmtId="0" fontId="47" fillId="13" borderId="15" xfId="8" applyFont="1" applyBorder="1" applyAlignment="1">
      <alignment horizontal="center" vertical="center"/>
    </xf>
    <xf numFmtId="0" fontId="43" fillId="0" borderId="9" xfId="4" applyFont="1" applyFill="1" applyBorder="1" applyAlignment="1">
      <alignment horizontal="center" vertical="center" wrapText="1"/>
    </xf>
    <xf numFmtId="0" fontId="43" fillId="0" borderId="11" xfId="4" applyFont="1" applyFill="1" applyBorder="1" applyAlignment="1">
      <alignment horizontal="center" vertical="center" wrapText="1"/>
    </xf>
    <xf numFmtId="0" fontId="43" fillId="0" borderId="2" xfId="4" applyFont="1" applyFill="1" applyBorder="1" applyAlignment="1">
      <alignment horizontal="center" vertical="center" wrapText="1"/>
    </xf>
  </cellXfs>
  <cellStyles count="27">
    <cellStyle name="20% - Énfasis1" xfId="12" builtinId="30"/>
    <cellStyle name="Énfasis1" xfId="11" builtinId="29"/>
    <cellStyle name="Énfasis3" xfId="8" builtinId="37"/>
    <cellStyle name="Euro" xfId="16"/>
    <cellStyle name="Euro 2" xfId="17"/>
    <cellStyle name="Millares" xfId="1" builtinId="3"/>
    <cellStyle name="Millares 2" xfId="3"/>
    <cellStyle name="Millares_INDICADORES_2006_fin" xfId="10"/>
    <cellStyle name="Moneda 2" xfId="18"/>
    <cellStyle name="Normal" xfId="0" builtinId="0"/>
    <cellStyle name="Normal 2" xfId="4"/>
    <cellStyle name="Normal 3" xfId="5"/>
    <cellStyle name="Normal 3 2" xfId="13"/>
    <cellStyle name="Normal 3 2 2" xfId="25"/>
    <cellStyle name="Normal 3 3" xfId="21"/>
    <cellStyle name="Normal 3 3 2" xfId="22"/>
    <cellStyle name="Normal 3_AUTOF" xfId="24"/>
    <cellStyle name="Normal 4" xfId="19"/>
    <cellStyle name="Normal 4 2" xfId="20"/>
    <cellStyle name="Porcentaje" xfId="2" builtinId="5"/>
    <cellStyle name="Porcentaje 2" xfId="15"/>
    <cellStyle name="Porcentaje 3" xfId="26"/>
    <cellStyle name="Porcentual 2" xfId="6"/>
    <cellStyle name="Porcentual 3" xfId="7"/>
    <cellStyle name="Porcentual 3 2" xfId="14"/>
    <cellStyle name="Porcentual 3 2 2" xfId="23"/>
    <cellStyle name="Porcentual 4" xfId="9"/>
  </cellStyles>
  <dxfs count="10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CAPA!$B$11</c:f>
              <c:strCache>
                <c:ptCount val="1"/>
                <c:pt idx="0">
                  <c:v>152,444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CAPA!$B$9:$F$10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CAPA!$B$11:$F$11</c:f>
              <c:numCache>
                <c:formatCode>#,##0</c:formatCode>
                <c:ptCount val="5"/>
                <c:pt idx="0">
                  <c:v>152444</c:v>
                </c:pt>
                <c:pt idx="1">
                  <c:v>129055</c:v>
                </c:pt>
                <c:pt idx="2">
                  <c:v>145397</c:v>
                </c:pt>
                <c:pt idx="3">
                  <c:v>276258</c:v>
                </c:pt>
                <c:pt idx="4">
                  <c:v>216054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9315072"/>
        <c:axId val="229315632"/>
        <c:axId val="0"/>
      </c:bar3DChart>
      <c:catAx>
        <c:axId val="22931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229315632"/>
        <c:crosses val="autoZero"/>
        <c:auto val="1"/>
        <c:lblAlgn val="ctr"/>
        <c:lblOffset val="100"/>
        <c:noMultiLvlLbl val="0"/>
      </c:catAx>
      <c:valAx>
        <c:axId val="229315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229315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96883852691515"/>
          <c:y val="0.28523536669490401"/>
          <c:w val="0.68838526912181308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CAIP!$A$12</c:f>
              <c:strCache>
                <c:ptCount val="1"/>
                <c:pt idx="0">
                  <c:v>Ingresos propios programados</c:v>
                </c:pt>
              </c:strCache>
            </c:strRef>
          </c:tx>
          <c:invertIfNegative val="0"/>
          <c:cat>
            <c:strRef>
              <c:f>CAIP!$B$9:$F$10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CAIP!$B$12:$F$12</c:f>
              <c:numCache>
                <c:formatCode>#,##0</c:formatCode>
                <c:ptCount val="5"/>
                <c:pt idx="0">
                  <c:v>111000</c:v>
                </c:pt>
                <c:pt idx="1">
                  <c:v>146775</c:v>
                </c:pt>
                <c:pt idx="2">
                  <c:v>108380</c:v>
                </c:pt>
                <c:pt idx="3">
                  <c:v>123293.511</c:v>
                </c:pt>
                <c:pt idx="4">
                  <c:v>110759.348</c:v>
                </c:pt>
              </c:numCache>
            </c:numRef>
          </c:val>
        </c:ser>
        <c:ser>
          <c:idx val="1"/>
          <c:order val="1"/>
          <c:tx>
            <c:strRef>
              <c:f>CAIP!$A$11</c:f>
              <c:strCache>
                <c:ptCount val="1"/>
                <c:pt idx="0">
                  <c:v>Ingresos propios captados </c:v>
                </c:pt>
              </c:strCache>
            </c:strRef>
          </c:tx>
          <c:invertIfNegative val="0"/>
          <c:cat>
            <c:strRef>
              <c:f>CAIP!$B$9:$F$10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CAIP!$B$11:$F$11</c:f>
              <c:numCache>
                <c:formatCode>#,##0</c:formatCode>
                <c:ptCount val="5"/>
                <c:pt idx="0">
                  <c:v>94407</c:v>
                </c:pt>
                <c:pt idx="1">
                  <c:v>139593</c:v>
                </c:pt>
                <c:pt idx="2">
                  <c:v>89927</c:v>
                </c:pt>
                <c:pt idx="3">
                  <c:v>103097.74969</c:v>
                </c:pt>
                <c:pt idx="4">
                  <c:v>99823.341149999993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99389232"/>
        <c:axId val="299389792"/>
      </c:barChart>
      <c:lineChart>
        <c:grouping val="stacked"/>
        <c:varyColors val="0"/>
        <c:ser>
          <c:idx val="2"/>
          <c:order val="2"/>
          <c:tx>
            <c:strRef>
              <c:f>CAIP!$A$13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CAIP!$B$10:$F$10</c:f>
              <c:numCache>
                <c:formatCode>General</c:formatCode>
                <c:ptCount val="5"/>
              </c:numCache>
            </c:numRef>
          </c:cat>
          <c:val>
            <c:numRef>
              <c:f>CAIP!$B$13:$F$13</c:f>
              <c:numCache>
                <c:formatCode>#,##0</c:formatCode>
                <c:ptCount val="5"/>
                <c:pt idx="0" formatCode="0.0">
                  <c:v>85.051351351351357</c:v>
                </c:pt>
                <c:pt idx="1">
                  <c:v>95.106796116504853</c:v>
                </c:pt>
                <c:pt idx="2" formatCode="0.0">
                  <c:v>82.973795903303198</c:v>
                </c:pt>
                <c:pt idx="3" formatCode="0.0">
                  <c:v>83.619769486489844</c:v>
                </c:pt>
                <c:pt idx="4" formatCode="0.0">
                  <c:v>90.126335115298801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390352"/>
        <c:axId val="299390912"/>
      </c:lineChart>
      <c:catAx>
        <c:axId val="29938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9938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938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99389232"/>
        <c:crosses val="autoZero"/>
        <c:crossBetween val="between"/>
      </c:valAx>
      <c:catAx>
        <c:axId val="299390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9390912"/>
        <c:crosses val="autoZero"/>
        <c:auto val="1"/>
        <c:lblAlgn val="ctr"/>
        <c:lblOffset val="100"/>
        <c:noMultiLvlLbl val="0"/>
      </c:catAx>
      <c:valAx>
        <c:axId val="299390912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993903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4164305949008507E-2"/>
          <c:y val="5.3691275167785227E-2"/>
          <c:w val="0.68838526912181308"/>
          <c:h val="0.18791981539220537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80453257790548"/>
          <c:y val="0.42854628171478587"/>
          <c:w val="0.67464911592573806"/>
          <c:h val="0.440582677165354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CNPR!$A$12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invertIfNegative val="0"/>
          <c:cat>
            <c:strRef>
              <c:f>CNPR!$B$9:$F$10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CNPR!$B$12:$F$12</c:f>
              <c:numCache>
                <c:formatCode>#,##0</c:formatCode>
                <c:ptCount val="5"/>
                <c:pt idx="0">
                  <c:v>941182</c:v>
                </c:pt>
                <c:pt idx="1">
                  <c:v>1031124</c:v>
                </c:pt>
                <c:pt idx="2">
                  <c:v>900614</c:v>
                </c:pt>
                <c:pt idx="3">
                  <c:v>1020617.7</c:v>
                </c:pt>
                <c:pt idx="4">
                  <c:v>981241.272</c:v>
                </c:pt>
              </c:numCache>
            </c:numRef>
          </c:val>
        </c:ser>
        <c:ser>
          <c:idx val="1"/>
          <c:order val="1"/>
          <c:tx>
            <c:strRef>
              <c:f>CNPR!$A$11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invertIfNegative val="0"/>
          <c:cat>
            <c:strRef>
              <c:f>CNPR!$B$9:$F$10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CNPR!$B$11:$F$11</c:f>
              <c:numCache>
                <c:formatCode>#,##0</c:formatCode>
                <c:ptCount val="5"/>
                <c:pt idx="0">
                  <c:v>818576</c:v>
                </c:pt>
                <c:pt idx="1">
                  <c:v>801583</c:v>
                </c:pt>
                <c:pt idx="2">
                  <c:v>812630</c:v>
                </c:pt>
                <c:pt idx="3">
                  <c:v>937924.6</c:v>
                </c:pt>
                <c:pt idx="4">
                  <c:v>912558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99320960"/>
        <c:axId val="299321520"/>
      </c:barChart>
      <c:lineChart>
        <c:grouping val="stacked"/>
        <c:varyColors val="0"/>
        <c:ser>
          <c:idx val="2"/>
          <c:order val="2"/>
          <c:tx>
            <c:strRef>
              <c:f>CNPR!$A$13</c:f>
              <c:strCache>
                <c:ptCount val="1"/>
                <c:pt idx="0">
                  <c:v>Índice de evolución del presupuesto  ejercido de partidas sujetas a restricción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CNPR!$B$10:$F$10</c:f>
              <c:numCache>
                <c:formatCode>General</c:formatCode>
                <c:ptCount val="5"/>
              </c:numCache>
            </c:numRef>
          </c:cat>
          <c:val>
            <c:numRef>
              <c:f>CNPR!$B$13:$F$13</c:f>
              <c:numCache>
                <c:formatCode>#,##0</c:formatCode>
                <c:ptCount val="5"/>
                <c:pt idx="0" formatCode="0.0">
                  <c:v>86.973189032514426</c:v>
                </c:pt>
                <c:pt idx="1">
                  <c:v>77.738758868962407</c:v>
                </c:pt>
                <c:pt idx="2" formatCode="0.0">
                  <c:v>90.230664857530527</c:v>
                </c:pt>
                <c:pt idx="3" formatCode="0.0">
                  <c:v>91.897739966688803</c:v>
                </c:pt>
                <c:pt idx="4" formatCode="0.0">
                  <c:v>93.00036861882019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322080"/>
        <c:axId val="299322640"/>
      </c:lineChart>
      <c:catAx>
        <c:axId val="2993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9932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932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99320960"/>
        <c:crosses val="autoZero"/>
        <c:crossBetween val="between"/>
      </c:valAx>
      <c:catAx>
        <c:axId val="29932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9322640"/>
        <c:crosses val="autoZero"/>
        <c:auto val="1"/>
        <c:lblAlgn val="ctr"/>
        <c:lblOffset val="100"/>
        <c:noMultiLvlLbl val="0"/>
      </c:catAx>
      <c:valAx>
        <c:axId val="29932264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993220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9132824726134593E-2"/>
          <c:y val="1.9563469980832263E-2"/>
          <c:w val="0.94900845727618066"/>
          <c:h val="0.32382780856096716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Personas Capacitadas</a:t>
            </a:r>
          </a:p>
        </c:rich>
      </c:tx>
      <c:layout>
        <c:manualLayout>
          <c:xMode val="edge"/>
          <c:yMode val="edge"/>
          <c:x val="0.34995711473565805"/>
          <c:y val="2.94119388922538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4935728694352E-2"/>
          <c:y val="0.27941176470588336"/>
          <c:w val="0.89764009606733963"/>
          <c:h val="0.55147058823529416"/>
        </c:manualLayout>
      </c:layout>
      <c:barChart>
        <c:barDir val="col"/>
        <c:grouping val="clustered"/>
        <c:varyColors val="0"/>
        <c:ser>
          <c:idx val="0"/>
          <c:order val="0"/>
          <c:tx>
            <c:v>Acumulado anual</c:v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'CAP-1'!$Y$18:$AC$18</c:f>
              <c:numCache>
                <c:formatCode>0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'CAP-1'!$Y$19:$AC$19</c:f>
              <c:numCache>
                <c:formatCode>#,##0</c:formatCode>
                <c:ptCount val="5"/>
                <c:pt idx="0">
                  <c:v>152444</c:v>
                </c:pt>
                <c:pt idx="1">
                  <c:v>129055</c:v>
                </c:pt>
                <c:pt idx="2">
                  <c:v>145397</c:v>
                </c:pt>
                <c:pt idx="3">
                  <c:v>276258</c:v>
                </c:pt>
                <c:pt idx="4">
                  <c:v>216054</c:v>
                </c:pt>
              </c:numCache>
            </c:numRef>
          </c:val>
        </c:ser>
        <c:ser>
          <c:idx val="1"/>
          <c:order val="1"/>
          <c:tx>
            <c:v>Comparativo por trimestre</c:v>
          </c:tx>
          <c:invertIfNegative val="0"/>
          <c:dLbls>
            <c:dLbl>
              <c:idx val="0"/>
              <c:layout>
                <c:manualLayout>
                  <c:x val="2.0997375328084055E-2"/>
                  <c:y val="-9.8039215686274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49693788276475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997375328084055E-2"/>
                  <c:y val="-9.8039215686274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99737532808405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190476190476190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'CAP-1'!$Y$18:$AC$18</c:f>
              <c:numCache>
                <c:formatCode>0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'CAP-1'!$Y$14:$AC$14</c:f>
              <c:numCache>
                <c:formatCode>#,##0</c:formatCode>
                <c:ptCount val="5"/>
                <c:pt idx="0">
                  <c:v>85006</c:v>
                </c:pt>
                <c:pt idx="1">
                  <c:v>54790</c:v>
                </c:pt>
                <c:pt idx="2">
                  <c:v>77299</c:v>
                </c:pt>
                <c:pt idx="3">
                  <c:v>93143</c:v>
                </c:pt>
                <c:pt idx="4">
                  <c:v>77952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229318432"/>
        <c:axId val="229318992"/>
      </c:barChart>
      <c:catAx>
        <c:axId val="2293184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2931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3189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29318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141663010598749"/>
          <c:y val="0.13560429107435398"/>
          <c:w val="0.70889694506661738"/>
          <c:h val="0.1213618348042065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0.98425196850393704" l="0.74803149606299213" r="0.74803149606299213" t="0.98425196850393704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Personas Capacitadas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Crecimiento anual</c:v>
          </c:tx>
          <c:dLbls>
            <c:dLbl>
              <c:idx val="0"/>
              <c:layout>
                <c:manualLayout>
                  <c:x val="0"/>
                  <c:y val="-4.562737642585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248359567969076E-2"/>
                  <c:y val="4.6403494380850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2.0278833967046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'CAP-1'!$Y$22:$AB$22</c:f>
              <c:strCache>
                <c:ptCount val="4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</c:strCache>
            </c:strRef>
          </c:cat>
          <c:val>
            <c:numRef>
              <c:f>'CAP-1'!$Y$23:$AB$23</c:f>
              <c:numCache>
                <c:formatCode>0.0%</c:formatCode>
                <c:ptCount val="4"/>
                <c:pt idx="0">
                  <c:v>-0.15342683214819863</c:v>
                </c:pt>
                <c:pt idx="1">
                  <c:v>0.12662818178296065</c:v>
                </c:pt>
                <c:pt idx="2">
                  <c:v>0.90002544756769387</c:v>
                </c:pt>
                <c:pt idx="3">
                  <c:v>-0.21792672067415242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'CAP-1'!$Y$25:$AB$25</c:f>
              <c:strCache>
                <c:ptCount val="4"/>
                <c:pt idx="0">
                  <c:v>Crecimiento por trimestre</c:v>
                </c:pt>
              </c:strCache>
            </c:strRef>
          </c:tx>
          <c:dLbls>
            <c:dLbl>
              <c:idx val="0"/>
              <c:layout>
                <c:manualLayout>
                  <c:x val="-7.3298429319371833E-2"/>
                  <c:y val="9.12547528517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80785054989967E-2"/>
                  <c:y val="-3.2109991028633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6576959221764441E-2"/>
                  <c:y val="-1.270476031325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697883813494035E-16"/>
                  <c:y val="-1.92133480423867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'CAP-1'!$Y$22:$AB$22</c:f>
              <c:strCache>
                <c:ptCount val="4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</c:strCache>
            </c:strRef>
          </c:cat>
          <c:val>
            <c:numRef>
              <c:f>'CAP-1'!$Y$27:$AB$27</c:f>
              <c:numCache>
                <c:formatCode>0.0%</c:formatCode>
                <c:ptCount val="4"/>
                <c:pt idx="0">
                  <c:v>-0.35545726184034065</c:v>
                </c:pt>
                <c:pt idx="1">
                  <c:v>0.41082314290929012</c:v>
                </c:pt>
                <c:pt idx="2">
                  <c:v>0.2049703100945679</c:v>
                </c:pt>
                <c:pt idx="3">
                  <c:v>-0.16309330813909795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21792"/>
        <c:axId val="229322352"/>
      </c:lineChart>
      <c:catAx>
        <c:axId val="2293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es-MX"/>
          </a:p>
        </c:txPr>
        <c:crossAx val="22932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322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293217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144" r="0.75000000000000144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46458923512923"/>
          <c:y val="0.25146270634225387"/>
          <c:w val="0.67988668555240794"/>
          <c:h val="0.63158075081309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'C-PSP'!$A$12</c:f>
              <c:strCache>
                <c:ptCount val="1"/>
                <c:pt idx="0">
                  <c:v>Gasto total ejercido</c:v>
                </c:pt>
              </c:strCache>
            </c:strRef>
          </c:tx>
          <c:invertIfNegative val="0"/>
          <c:cat>
            <c:strRef>
              <c:f>'C-PSP'!$B$9:$F$10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'C-PSP'!$B$12:$F$12</c:f>
              <c:numCache>
                <c:formatCode>#,##0</c:formatCode>
                <c:ptCount val="5"/>
                <c:pt idx="0">
                  <c:v>818576</c:v>
                </c:pt>
                <c:pt idx="1">
                  <c:v>801583</c:v>
                </c:pt>
                <c:pt idx="2">
                  <c:v>812630</c:v>
                </c:pt>
                <c:pt idx="3">
                  <c:v>937925</c:v>
                </c:pt>
                <c:pt idx="4">
                  <c:v>912558</c:v>
                </c:pt>
              </c:numCache>
            </c:numRef>
          </c:val>
        </c:ser>
        <c:ser>
          <c:idx val="1"/>
          <c:order val="1"/>
          <c:tx>
            <c:strRef>
              <c:f>'C-PSP'!$A$11</c:f>
              <c:strCache>
                <c:ptCount val="1"/>
                <c:pt idx="0">
                  <c:v>Gasto ejercido en PSP</c:v>
                </c:pt>
              </c:strCache>
            </c:strRef>
          </c:tx>
          <c:invertIfNegative val="0"/>
          <c:cat>
            <c:strRef>
              <c:f>'C-PSP'!$B$9:$F$10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'C-PSP'!$B$11:$F$11</c:f>
              <c:numCache>
                <c:formatCode>#,##0</c:formatCode>
                <c:ptCount val="5"/>
                <c:pt idx="0">
                  <c:v>114129</c:v>
                </c:pt>
                <c:pt idx="1">
                  <c:v>150259</c:v>
                </c:pt>
                <c:pt idx="2">
                  <c:v>146567</c:v>
                </c:pt>
                <c:pt idx="3">
                  <c:v>178044</c:v>
                </c:pt>
                <c:pt idx="4">
                  <c:v>209872.83043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22733520"/>
        <c:axId val="222734080"/>
      </c:barChart>
      <c:lineChart>
        <c:grouping val="stacked"/>
        <c:varyColors val="0"/>
        <c:ser>
          <c:idx val="2"/>
          <c:order val="2"/>
          <c:tx>
            <c:strRef>
              <c:f>'C-PSP'!$A$13</c:f>
              <c:strCache>
                <c:ptCount val="1"/>
                <c:pt idx="0">
                  <c:v>Relación costo PSP gasto total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'C-PSP'!$B$10:$F$10</c:f>
              <c:numCache>
                <c:formatCode>0</c:formatCode>
                <c:ptCount val="5"/>
              </c:numCache>
            </c:numRef>
          </c:cat>
          <c:val>
            <c:numRef>
              <c:f>'C-PSP'!$B$13:$F$13</c:f>
              <c:numCache>
                <c:formatCode>#,##0</c:formatCode>
                <c:ptCount val="5"/>
                <c:pt idx="0" formatCode="0.0">
                  <c:v>13.942382869764078</c:v>
                </c:pt>
                <c:pt idx="1">
                  <c:v>18.74528277171547</c:v>
                </c:pt>
                <c:pt idx="2" formatCode="0.0">
                  <c:v>18.036129603878763</c:v>
                </c:pt>
                <c:pt idx="3" formatCode="0.0">
                  <c:v>18.982754484633631</c:v>
                </c:pt>
                <c:pt idx="4" formatCode="0.0">
                  <c:v>22.998300429123407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34640"/>
        <c:axId val="222735200"/>
      </c:lineChart>
      <c:catAx>
        <c:axId val="22273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22273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34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1200">
                    <a:latin typeface="Arial" panose="020B0604020202020204" pitchFamily="34" charset="0"/>
                    <a:cs typeface="Arial" panose="020B0604020202020204" pitchFamily="34" charset="0"/>
                  </a:rPr>
                  <a:t>Miles de pesos</a:t>
                </a:r>
              </a:p>
            </c:rich>
          </c:tx>
          <c:layout>
            <c:manualLayout>
              <c:xMode val="edge"/>
              <c:yMode val="edge"/>
              <c:x val="1.8941525588903026E-3"/>
              <c:y val="0.447369743368071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222733520"/>
        <c:crosses val="autoZero"/>
        <c:crossBetween val="between"/>
      </c:valAx>
      <c:catAx>
        <c:axId val="2227346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one"/>
        <c:crossAx val="222735200"/>
        <c:crossesAt val="11"/>
        <c:auto val="1"/>
        <c:lblAlgn val="ctr"/>
        <c:lblOffset val="100"/>
        <c:noMultiLvlLbl val="0"/>
      </c:catAx>
      <c:valAx>
        <c:axId val="222735200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lang="en-US"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1200">
                    <a:latin typeface="Arial" panose="020B0604020202020204" pitchFamily="34" charset="0"/>
                    <a:cs typeface="Arial" panose="020B0604020202020204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2227346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3192521367521378E-2"/>
          <c:y val="1.6392058453398764E-2"/>
          <c:w val="0.68601662816100051"/>
          <c:h val="0.16422283675666571"/>
        </c:manualLayout>
      </c:layout>
      <c:overlay val="0"/>
      <c:txPr>
        <a:bodyPr/>
        <a:lstStyle/>
        <a:p>
          <a:pPr>
            <a:defRPr lang="en-US"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printSettings>
    <c:headerFooter alignWithMargins="0"/>
    <c:pageMargins b="1" l="0.75000000000000555" r="0.75000000000000555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30154931480687"/>
          <c:y val="0.29897464411482039"/>
          <c:w val="0.65993777463210856"/>
          <c:h val="0.48904250294453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EPRT!$A$12</c:f>
              <c:strCache>
                <c:ptCount val="1"/>
                <c:pt idx="0">
                  <c:v>Presupuesto reprogramado total</c:v>
                </c:pt>
              </c:strCache>
            </c:strRef>
          </c:tx>
          <c:invertIfNegative val="0"/>
          <c:cat>
            <c:strRef>
              <c:f>EPRT!$B$9:$F$10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EPRT!$B$12:$F$12</c:f>
              <c:numCache>
                <c:formatCode>#,##0</c:formatCode>
                <c:ptCount val="5"/>
                <c:pt idx="0">
                  <c:v>941182</c:v>
                </c:pt>
                <c:pt idx="1">
                  <c:v>1031124</c:v>
                </c:pt>
                <c:pt idx="2">
                  <c:v>900614</c:v>
                </c:pt>
                <c:pt idx="3">
                  <c:v>1020617.7</c:v>
                </c:pt>
                <c:pt idx="4">
                  <c:v>981241.272</c:v>
                </c:pt>
              </c:numCache>
            </c:numRef>
          </c:val>
        </c:ser>
        <c:ser>
          <c:idx val="1"/>
          <c:order val="1"/>
          <c:tx>
            <c:strRef>
              <c:f>EPRT!$A$11</c:f>
              <c:strCache>
                <c:ptCount val="1"/>
                <c:pt idx="0">
                  <c:v>Presupuesto ejercido total</c:v>
                </c:pt>
              </c:strCache>
            </c:strRef>
          </c:tx>
          <c:invertIfNegative val="0"/>
          <c:cat>
            <c:strRef>
              <c:f>EPRT!$B$9:$F$10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EPRT!$B$11:$F$11</c:f>
              <c:numCache>
                <c:formatCode>#,##0</c:formatCode>
                <c:ptCount val="5"/>
                <c:pt idx="0">
                  <c:v>818576</c:v>
                </c:pt>
                <c:pt idx="1">
                  <c:v>801583</c:v>
                </c:pt>
                <c:pt idx="2">
                  <c:v>812630</c:v>
                </c:pt>
                <c:pt idx="3">
                  <c:v>937924.6</c:v>
                </c:pt>
                <c:pt idx="4">
                  <c:v>912558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23046240"/>
        <c:axId val="223046800"/>
      </c:barChart>
      <c:lineChart>
        <c:grouping val="stacked"/>
        <c:varyColors val="0"/>
        <c:ser>
          <c:idx val="2"/>
          <c:order val="2"/>
          <c:tx>
            <c:strRef>
              <c:f>EPRT!$A$13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EPRT!$B$10:$F$10</c:f>
              <c:numCache>
                <c:formatCode>General</c:formatCode>
                <c:ptCount val="5"/>
              </c:numCache>
            </c:numRef>
          </c:cat>
          <c:val>
            <c:numRef>
              <c:f>EPRT!$B$13:$F$13</c:f>
              <c:numCache>
                <c:formatCode>#,##0</c:formatCode>
                <c:ptCount val="5"/>
                <c:pt idx="0" formatCode="0.0">
                  <c:v>86.973189032514426</c:v>
                </c:pt>
                <c:pt idx="1">
                  <c:v>77.738758868962407</c:v>
                </c:pt>
                <c:pt idx="2" formatCode="0.0">
                  <c:v>90.230664857530527</c:v>
                </c:pt>
                <c:pt idx="3" formatCode="0.0">
                  <c:v>91.897739966688803</c:v>
                </c:pt>
                <c:pt idx="4" formatCode="0.0">
                  <c:v>93.00036861882019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047920"/>
        <c:axId val="223047360"/>
      </c:lineChart>
      <c:catAx>
        <c:axId val="22304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2304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04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23046240"/>
        <c:crosses val="autoZero"/>
        <c:crossBetween val="between"/>
      </c:valAx>
      <c:valAx>
        <c:axId val="223047360"/>
        <c:scaling>
          <c:orientation val="minMax"/>
          <c:max val="98.5"/>
          <c:min val="90"/>
        </c:scaling>
        <c:delete val="0"/>
        <c:axPos val="r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223047920"/>
        <c:crosses val="max"/>
        <c:crossBetween val="between"/>
      </c:valAx>
      <c:catAx>
        <c:axId val="223047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304736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txPr>
          <a:bodyPr/>
          <a:lstStyle/>
          <a:p>
            <a:pPr>
              <a:defRPr sz="1200"/>
            </a:pPr>
            <a:endParaRPr lang="es-MX"/>
          </a:p>
        </c:txPr>
      </c:legendEntry>
      <c:layout>
        <c:manualLayout>
          <c:xMode val="edge"/>
          <c:yMode val="edge"/>
          <c:x val="1.4900160042869377E-2"/>
          <c:y val="3.6769483644904805E-3"/>
          <c:w val="0.82813600494147588"/>
          <c:h val="0.26012694145758675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13564916513959"/>
          <c:y val="0.29897007547410748"/>
          <c:w val="0.69697128353385074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EPR!$A$11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invertIfNegative val="0"/>
          <c:cat>
            <c:strRef>
              <c:f>EPR!$B$8:$F$9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EPR!$B$11:$F$11</c:f>
              <c:numCache>
                <c:formatCode>#,##0</c:formatCode>
                <c:ptCount val="5"/>
                <c:pt idx="0">
                  <c:v>787943</c:v>
                </c:pt>
                <c:pt idx="1">
                  <c:v>884349</c:v>
                </c:pt>
                <c:pt idx="2">
                  <c:v>792234</c:v>
                </c:pt>
                <c:pt idx="3">
                  <c:v>897324.2</c:v>
                </c:pt>
                <c:pt idx="4">
                  <c:v>870481.924</c:v>
                </c:pt>
              </c:numCache>
            </c:numRef>
          </c:val>
        </c:ser>
        <c:ser>
          <c:idx val="1"/>
          <c:order val="1"/>
          <c:tx>
            <c:strRef>
              <c:f>EPR!$A$10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invertIfNegative val="0"/>
          <c:cat>
            <c:strRef>
              <c:f>EPR!$B$8:$F$9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EPR!$B$10:$F$10</c:f>
              <c:numCache>
                <c:formatCode>#,##0</c:formatCode>
                <c:ptCount val="5"/>
                <c:pt idx="0">
                  <c:v>735239</c:v>
                </c:pt>
                <c:pt idx="1">
                  <c:v>719451</c:v>
                </c:pt>
                <c:pt idx="2">
                  <c:v>752828</c:v>
                </c:pt>
                <c:pt idx="3">
                  <c:v>874909</c:v>
                </c:pt>
                <c:pt idx="4">
                  <c:v>844181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23051840"/>
        <c:axId val="223052400"/>
      </c:barChart>
      <c:lineChart>
        <c:grouping val="stacked"/>
        <c:varyColors val="0"/>
        <c:ser>
          <c:idx val="2"/>
          <c:order val="2"/>
          <c:tx>
            <c:strRef>
              <c:f>EPR!$A$12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EPR!$B$9:$F$9</c:f>
              <c:numCache>
                <c:formatCode>General</c:formatCode>
                <c:ptCount val="5"/>
              </c:numCache>
            </c:numRef>
          </c:cat>
          <c:val>
            <c:numRef>
              <c:f>EPR!$B$12:$F$12</c:f>
              <c:numCache>
                <c:formatCode>0.0</c:formatCode>
                <c:ptCount val="5"/>
                <c:pt idx="0">
                  <c:v>93.311191291755875</c:v>
                </c:pt>
                <c:pt idx="1">
                  <c:v>81.353741565829779</c:v>
                </c:pt>
                <c:pt idx="2">
                  <c:v>95.025964550877646</c:v>
                </c:pt>
                <c:pt idx="3">
                  <c:v>97.501995376921741</c:v>
                </c:pt>
                <c:pt idx="4">
                  <c:v>96.978578960130136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346912"/>
        <c:axId val="224347472"/>
      </c:lineChart>
      <c:catAx>
        <c:axId val="22305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2305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05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23051840"/>
        <c:crosses val="autoZero"/>
        <c:crossBetween val="between"/>
      </c:valAx>
      <c:catAx>
        <c:axId val="22434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4347472"/>
        <c:crosses val="autoZero"/>
        <c:auto val="1"/>
        <c:lblAlgn val="ctr"/>
        <c:lblOffset val="100"/>
        <c:noMultiLvlLbl val="0"/>
      </c:catAx>
      <c:valAx>
        <c:axId val="224347472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243469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1655256379665829E-2"/>
          <c:y val="2.0618556701030927E-2"/>
          <c:w val="0.96969920269400356"/>
          <c:h val="0.26722711063282056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46458923512912"/>
          <c:y val="0.28523536669490401"/>
          <c:w val="0.66288951841360899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EGC!$A$12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invertIfNegative val="0"/>
          <c:cat>
            <c:strRef>
              <c:f>EGC!$B$9:$F$10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EGC!$B$12:$F$12</c:f>
              <c:numCache>
                <c:formatCode>#,##0</c:formatCode>
                <c:ptCount val="5"/>
                <c:pt idx="0">
                  <c:v>872668</c:v>
                </c:pt>
                <c:pt idx="1">
                  <c:v>889296</c:v>
                </c:pt>
                <c:pt idx="2">
                  <c:v>891084</c:v>
                </c:pt>
                <c:pt idx="3">
                  <c:v>948195.79999999993</c:v>
                </c:pt>
                <c:pt idx="4">
                  <c:v>970043.83799999999</c:v>
                </c:pt>
              </c:numCache>
            </c:numRef>
          </c:val>
        </c:ser>
        <c:ser>
          <c:idx val="1"/>
          <c:order val="1"/>
          <c:tx>
            <c:strRef>
              <c:f>EGC!$A$11</c:f>
              <c:strCache>
                <c:ptCount val="1"/>
                <c:pt idx="0">
                  <c:v>Gasto corriente ejercido</c:v>
                </c:pt>
              </c:strCache>
            </c:strRef>
          </c:tx>
          <c:invertIfNegative val="0"/>
          <c:cat>
            <c:strRef>
              <c:f>EGC!$B$9:$F$10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EGC!$B$11:$F$11</c:f>
              <c:numCache>
                <c:formatCode>#,##0</c:formatCode>
                <c:ptCount val="5"/>
                <c:pt idx="0">
                  <c:v>805455</c:v>
                </c:pt>
                <c:pt idx="1">
                  <c:v>800820</c:v>
                </c:pt>
                <c:pt idx="2">
                  <c:v>809367</c:v>
                </c:pt>
                <c:pt idx="3">
                  <c:v>869726.29999999993</c:v>
                </c:pt>
                <c:pt idx="4">
                  <c:v>901370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24351392"/>
        <c:axId val="224351952"/>
      </c:barChart>
      <c:lineChart>
        <c:grouping val="stacked"/>
        <c:varyColors val="0"/>
        <c:ser>
          <c:idx val="2"/>
          <c:order val="2"/>
          <c:tx>
            <c:strRef>
              <c:f>EGC!$A$13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5400"/>
          </c:spPr>
          <c:marker>
            <c:symbol val="square"/>
            <c:size val="4"/>
          </c:marker>
          <c:cat>
            <c:numRef>
              <c:f>EGC!$B$10:$F$10</c:f>
              <c:numCache>
                <c:formatCode>General</c:formatCode>
                <c:ptCount val="5"/>
              </c:numCache>
            </c:numRef>
          </c:cat>
          <c:val>
            <c:numRef>
              <c:f>EGC!$B$13:$F$13</c:f>
              <c:numCache>
                <c:formatCode>#,##0</c:formatCode>
                <c:ptCount val="5"/>
                <c:pt idx="0" formatCode="0.0">
                  <c:v>92.297987321638928</c:v>
                </c:pt>
                <c:pt idx="1">
                  <c:v>90.05100663895935</c:v>
                </c:pt>
                <c:pt idx="2" formatCode="0.0">
                  <c:v>90.829484089042111</c:v>
                </c:pt>
                <c:pt idx="3" formatCode="0.0">
                  <c:v>91.724335838652735</c:v>
                </c:pt>
                <c:pt idx="4" formatCode="0.0">
                  <c:v>92.920542834271373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352512"/>
        <c:axId val="224353072"/>
      </c:lineChart>
      <c:catAx>
        <c:axId val="2243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2435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35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24351392"/>
        <c:crosses val="autoZero"/>
        <c:crossBetween val="between"/>
      </c:valAx>
      <c:catAx>
        <c:axId val="22435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4353072"/>
        <c:crosses val="autoZero"/>
        <c:auto val="1"/>
        <c:lblAlgn val="ctr"/>
        <c:lblOffset val="100"/>
        <c:noMultiLvlLbl val="0"/>
      </c:catAx>
      <c:valAx>
        <c:axId val="224353072"/>
        <c:scaling>
          <c:orientation val="minMax"/>
          <c:min val="9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243525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5923122065727706E-2"/>
          <c:y val="2.0433829468097403E-3"/>
          <c:w val="0.81249879175867912"/>
          <c:h val="0.23021158069527126"/>
        </c:manualLayout>
      </c:layout>
      <c:overlay val="0"/>
      <c:spPr>
        <a:ln>
          <a:noFill/>
        </a:ln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63739376770718"/>
          <c:y val="0.28523536669490401"/>
          <c:w val="0.69971671388101986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EGI!$A$12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invertIfNegative val="0"/>
          <c:cat>
            <c:strRef>
              <c:f>EGI!$B$9:$F$10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EGI!$B$12:$F$12</c:f>
              <c:numCache>
                <c:formatCode>#,##0</c:formatCode>
                <c:ptCount val="5"/>
                <c:pt idx="0">
                  <c:v>68514</c:v>
                </c:pt>
                <c:pt idx="1">
                  <c:v>141828</c:v>
                </c:pt>
                <c:pt idx="2">
                  <c:v>9529</c:v>
                </c:pt>
                <c:pt idx="3">
                  <c:v>72421.899999999994</c:v>
                </c:pt>
                <c:pt idx="4">
                  <c:v>11197.433999999999</c:v>
                </c:pt>
              </c:numCache>
            </c:numRef>
          </c:val>
        </c:ser>
        <c:ser>
          <c:idx val="1"/>
          <c:order val="1"/>
          <c:tx>
            <c:strRef>
              <c:f>EGI!$A$11</c:f>
              <c:strCache>
                <c:ptCount val="1"/>
                <c:pt idx="0">
                  <c:v>Gasto de inversión ejercido</c:v>
                </c:pt>
              </c:strCache>
            </c:strRef>
          </c:tx>
          <c:invertIfNegative val="0"/>
          <c:cat>
            <c:strRef>
              <c:f>EGI!$B$9:$F$10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EGI!$B$11:$F$11</c:f>
              <c:numCache>
                <c:formatCode>#,##0</c:formatCode>
                <c:ptCount val="5"/>
                <c:pt idx="0">
                  <c:v>13121</c:v>
                </c:pt>
                <c:pt idx="1">
                  <c:v>763</c:v>
                </c:pt>
                <c:pt idx="2">
                  <c:v>3263</c:v>
                </c:pt>
                <c:pt idx="3">
                  <c:v>68198.3</c:v>
                </c:pt>
                <c:pt idx="4">
                  <c:v>11188.382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92224704"/>
        <c:axId val="292225264"/>
      </c:barChart>
      <c:lineChart>
        <c:grouping val="stacked"/>
        <c:varyColors val="0"/>
        <c:ser>
          <c:idx val="2"/>
          <c:order val="2"/>
          <c:tx>
            <c:strRef>
              <c:f>EGI!$A$13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EGI!$B$10:$F$10</c:f>
              <c:numCache>
                <c:formatCode>General</c:formatCode>
                <c:ptCount val="5"/>
              </c:numCache>
            </c:numRef>
          </c:cat>
          <c:val>
            <c:numRef>
              <c:f>EGI!$B$13:$F$13</c:f>
              <c:numCache>
                <c:formatCode>#,##0</c:formatCode>
                <c:ptCount val="5"/>
                <c:pt idx="0" formatCode="0.0">
                  <c:v>19.150830487199695</c:v>
                </c:pt>
                <c:pt idx="1">
                  <c:v>99.550984445423424</c:v>
                </c:pt>
                <c:pt idx="2" formatCode="0.0">
                  <c:v>34.242837653478851</c:v>
                </c:pt>
                <c:pt idx="3" formatCode="0.0">
                  <c:v>94.168062423106832</c:v>
                </c:pt>
                <c:pt idx="4" formatCode="0.0">
                  <c:v>99.919160050418697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225824"/>
        <c:axId val="292226384"/>
      </c:lineChart>
      <c:catAx>
        <c:axId val="2922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9222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2225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de pesos</a:t>
                </a:r>
              </a:p>
            </c:rich>
          </c:tx>
          <c:layout>
            <c:manualLayout>
              <c:xMode val="edge"/>
              <c:yMode val="edge"/>
              <c:x val="2.4635751428775024E-4"/>
              <c:y val="0.4496651341401115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92224704"/>
        <c:crosses val="autoZero"/>
        <c:crossBetween val="between"/>
      </c:valAx>
      <c:catAx>
        <c:axId val="292225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2226384"/>
        <c:crosses val="autoZero"/>
        <c:auto val="1"/>
        <c:lblAlgn val="ctr"/>
        <c:lblOffset val="100"/>
        <c:noMultiLvlLbl val="0"/>
      </c:catAx>
      <c:valAx>
        <c:axId val="29222638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980169971671391"/>
              <c:y val="0.543625217988698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922258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4164305949008507E-2"/>
          <c:y val="4.270133841006115E-2"/>
          <c:w val="0.9404103025895012"/>
          <c:h val="0.19890965732087226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46458923512912"/>
          <c:y val="0.24666627621090095"/>
          <c:w val="0.67843839755786939"/>
          <c:h val="0.6224627125128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AUTOF!$A$12</c:f>
              <c:strCache>
                <c:ptCount val="1"/>
                <c:pt idx="0">
                  <c:v>Presupuesto ejercido</c:v>
                </c:pt>
              </c:strCache>
            </c:strRef>
          </c:tx>
          <c:invertIfNegative val="0"/>
          <c:cat>
            <c:strRef>
              <c:f>AUTOF!$B$9:$F$10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AUTOF!$B$12:$F$12</c:f>
              <c:numCache>
                <c:formatCode>#,##0</c:formatCode>
                <c:ptCount val="5"/>
                <c:pt idx="0">
                  <c:v>818576</c:v>
                </c:pt>
                <c:pt idx="1">
                  <c:v>801583</c:v>
                </c:pt>
                <c:pt idx="2">
                  <c:v>812630</c:v>
                </c:pt>
                <c:pt idx="3">
                  <c:v>937924.6</c:v>
                </c:pt>
                <c:pt idx="4">
                  <c:v>912558</c:v>
                </c:pt>
              </c:numCache>
            </c:numRef>
          </c:val>
        </c:ser>
        <c:ser>
          <c:idx val="1"/>
          <c:order val="1"/>
          <c:tx>
            <c:strRef>
              <c:f>AUTOF!$A$11</c:f>
              <c:strCache>
                <c:ptCount val="1"/>
                <c:pt idx="0">
                  <c:v>Ingresos propios ejercidos </c:v>
                </c:pt>
              </c:strCache>
            </c:strRef>
          </c:tx>
          <c:invertIfNegative val="0"/>
          <c:cat>
            <c:strRef>
              <c:f>AUTOF!$B$9:$F$10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AUTOF!$B$11:$F$11</c:f>
              <c:numCache>
                <c:formatCode>#,##0</c:formatCode>
                <c:ptCount val="5"/>
                <c:pt idx="0">
                  <c:v>83337</c:v>
                </c:pt>
                <c:pt idx="1">
                  <c:v>82131</c:v>
                </c:pt>
                <c:pt idx="2">
                  <c:v>59802</c:v>
                </c:pt>
                <c:pt idx="3">
                  <c:v>63015.6</c:v>
                </c:pt>
                <c:pt idx="4">
                  <c:v>68377.702000000005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99383632"/>
        <c:axId val="299384192"/>
      </c:barChart>
      <c:lineChart>
        <c:grouping val="stacked"/>
        <c:varyColors val="0"/>
        <c:ser>
          <c:idx val="2"/>
          <c:order val="2"/>
          <c:tx>
            <c:strRef>
              <c:f>AUTOF!$A$13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AUTOF!$B$10:$F$10</c:f>
              <c:numCache>
                <c:formatCode>General</c:formatCode>
                <c:ptCount val="5"/>
              </c:numCache>
            </c:numRef>
          </c:cat>
          <c:val>
            <c:numRef>
              <c:f>AUTOF!$B$13:$F$13</c:f>
              <c:numCache>
                <c:formatCode>#,##0</c:formatCode>
                <c:ptCount val="5"/>
                <c:pt idx="0" formatCode="0.0">
                  <c:v>10.18072848458787</c:v>
                </c:pt>
                <c:pt idx="1">
                  <c:v>10.246100528579074</c:v>
                </c:pt>
                <c:pt idx="2" formatCode="0.0">
                  <c:v>7.3590687028536967</c:v>
                </c:pt>
                <c:pt idx="3" formatCode="0.0">
                  <c:v>6.7186210917167548</c:v>
                </c:pt>
                <c:pt idx="4" formatCode="0.0">
                  <c:v>7.4929705289965138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384752"/>
        <c:axId val="299385312"/>
      </c:lineChart>
      <c:catAx>
        <c:axId val="29938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9938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9384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1200" b="1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r>
                  <a:rPr lang="en-US" sz="1200">
                    <a:latin typeface="Arial" panose="020B0604020202020204" pitchFamily="34" charset="0"/>
                    <a:cs typeface="Arial" panose="020B0604020202020204" pitchFamily="34" charset="0"/>
                  </a:rPr>
                  <a:t>Miles de pesos</a:t>
                </a:r>
              </a:p>
            </c:rich>
          </c:tx>
          <c:layout>
            <c:manualLayout>
              <c:xMode val="edge"/>
              <c:yMode val="edge"/>
              <c:x val="1.4164326716018381E-2"/>
              <c:y val="0.4496651076510172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99383632"/>
        <c:crosses val="autoZero"/>
        <c:crossBetween val="between"/>
      </c:valAx>
      <c:catAx>
        <c:axId val="29938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9385312"/>
        <c:crosses val="autoZero"/>
        <c:auto val="1"/>
        <c:lblAlgn val="ctr"/>
        <c:lblOffset val="100"/>
        <c:noMultiLvlLbl val="0"/>
      </c:catAx>
      <c:valAx>
        <c:axId val="29938531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lang="en-US"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28"/>
              <c:y val="0.543625204744147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993847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5.2537784446885234E-2"/>
          <c:y val="1.0112388953757161E-3"/>
          <c:w val="0.68653562943036106"/>
          <c:h val="0.18654510291476811"/>
        </c:manualLayout>
      </c:layout>
      <c:overlay val="0"/>
      <c:spPr>
        <a:ln>
          <a:noFill/>
        </a:ln>
      </c:spPr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1412697</xdr:colOff>
      <xdr:row>5</xdr:row>
      <xdr:rowOff>69799</xdr:rowOff>
    </xdr:to>
    <xdr:pic>
      <xdr:nvPicPr>
        <xdr:cNvPr id="4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1"/>
          <a:ext cx="1776573" cy="604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952498</xdr:colOff>
      <xdr:row>0</xdr:row>
      <xdr:rowOff>42810</xdr:rowOff>
    </xdr:from>
    <xdr:to>
      <xdr:col>5</xdr:col>
      <xdr:colOff>1048818</xdr:colOff>
      <xdr:row>5</xdr:row>
      <xdr:rowOff>7776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40082" y="42810"/>
          <a:ext cx="3092949" cy="500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142875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19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8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57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438330</xdr:colOff>
      <xdr:row>0</xdr:row>
      <xdr:rowOff>103789</xdr:rowOff>
    </xdr:from>
    <xdr:to>
      <xdr:col>8</xdr:col>
      <xdr:colOff>719377</xdr:colOff>
      <xdr:row>2</xdr:row>
      <xdr:rowOff>92622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5405" y="103789"/>
          <a:ext cx="3481447" cy="522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21897</xdr:colOff>
      <xdr:row>0</xdr:row>
      <xdr:rowOff>43795</xdr:rowOff>
    </xdr:from>
    <xdr:to>
      <xdr:col>1</xdr:col>
      <xdr:colOff>0</xdr:colOff>
      <xdr:row>2</xdr:row>
      <xdr:rowOff>168345</xdr:rowOff>
    </xdr:to>
    <xdr:pic>
      <xdr:nvPicPr>
        <xdr:cNvPr id="4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21897" y="43795"/>
          <a:ext cx="1702128" cy="65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993008</xdr:colOff>
      <xdr:row>11</xdr:row>
      <xdr:rowOff>134111</xdr:rowOff>
    </xdr:from>
    <xdr:to>
      <xdr:col>7</xdr:col>
      <xdr:colOff>0</xdr:colOff>
      <xdr:row>25</xdr:row>
      <xdr:rowOff>161441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305518</xdr:colOff>
      <xdr:row>22</xdr:row>
      <xdr:rowOff>145928</xdr:rowOff>
    </xdr:from>
    <xdr:to>
      <xdr:col>16</xdr:col>
      <xdr:colOff>71885</xdr:colOff>
      <xdr:row>35</xdr:row>
      <xdr:rowOff>287547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400050</xdr:colOff>
      <xdr:row>38</xdr:row>
      <xdr:rowOff>228600</xdr:rowOff>
    </xdr:from>
    <xdr:to>
      <xdr:col>13</xdr:col>
      <xdr:colOff>28575</xdr:colOff>
      <xdr:row>38</xdr:row>
      <xdr:rowOff>447675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00050" y="9667875"/>
          <a:ext cx="808672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DEFINICIÓN</a:t>
          </a:r>
        </a:p>
      </xdr:txBody>
    </xdr:sp>
    <xdr:clientData/>
  </xdr:twoCellAnchor>
  <xdr:twoCellAnchor>
    <xdr:from>
      <xdr:col>2</xdr:col>
      <xdr:colOff>432401</xdr:colOff>
      <xdr:row>36</xdr:row>
      <xdr:rowOff>341644</xdr:rowOff>
    </xdr:from>
    <xdr:to>
      <xdr:col>17</xdr:col>
      <xdr:colOff>342542</xdr:colOff>
      <xdr:row>39</xdr:row>
      <xdr:rowOff>124186</xdr:rowOff>
    </xdr:to>
    <xdr:graphicFrame macro="">
      <xdr:nvGraphicFramePr>
        <xdr:cNvPr id="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27453</xdr:colOff>
      <xdr:row>1</xdr:row>
      <xdr:rowOff>24051</xdr:rowOff>
    </xdr:from>
    <xdr:to>
      <xdr:col>22</xdr:col>
      <xdr:colOff>503751</xdr:colOff>
      <xdr:row>3</xdr:row>
      <xdr:rowOff>238291</xdr:rowOff>
    </xdr:to>
    <xdr:pic>
      <xdr:nvPicPr>
        <xdr:cNvPr id="8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79151" y="185796"/>
          <a:ext cx="3477572" cy="537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305519</xdr:colOff>
      <xdr:row>4</xdr:row>
      <xdr:rowOff>262</xdr:rowOff>
    </xdr:to>
    <xdr:pic>
      <xdr:nvPicPr>
        <xdr:cNvPr id="9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048774" cy="80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1226065</xdr:colOff>
      <xdr:row>13</xdr:row>
      <xdr:rowOff>206941</xdr:rowOff>
    </xdr:from>
    <xdr:to>
      <xdr:col>7</xdr:col>
      <xdr:colOff>245806</xdr:colOff>
      <xdr:row>27</xdr:row>
      <xdr:rowOff>184355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438330</xdr:colOff>
      <xdr:row>0</xdr:row>
      <xdr:rowOff>103789</xdr:rowOff>
    </xdr:from>
    <xdr:to>
      <xdr:col>8</xdr:col>
      <xdr:colOff>719377</xdr:colOff>
      <xdr:row>2</xdr:row>
      <xdr:rowOff>92622</xdr:rowOff>
    </xdr:to>
    <xdr:pic>
      <xdr:nvPicPr>
        <xdr:cNvPr id="1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56347" y="103789"/>
          <a:ext cx="3543633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21897</xdr:colOff>
      <xdr:row>0</xdr:row>
      <xdr:rowOff>43795</xdr:rowOff>
    </xdr:from>
    <xdr:to>
      <xdr:col>1</xdr:col>
      <xdr:colOff>0</xdr:colOff>
      <xdr:row>2</xdr:row>
      <xdr:rowOff>168345</xdr:rowOff>
    </xdr:to>
    <xdr:pic>
      <xdr:nvPicPr>
        <xdr:cNvPr id="15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21897" y="43795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1054050</xdr:colOff>
      <xdr:row>14</xdr:row>
      <xdr:rowOff>0</xdr:rowOff>
    </xdr:from>
    <xdr:to>
      <xdr:col>7</xdr:col>
      <xdr:colOff>0</xdr:colOff>
      <xdr:row>27</xdr:row>
      <xdr:rowOff>268200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500625</xdr:colOff>
      <xdr:row>0</xdr:row>
      <xdr:rowOff>59994</xdr:rowOff>
    </xdr:from>
    <xdr:to>
      <xdr:col>8</xdr:col>
      <xdr:colOff>738646</xdr:colOff>
      <xdr:row>2</xdr:row>
      <xdr:rowOff>40944</xdr:rowOff>
    </xdr:to>
    <xdr:pic>
      <xdr:nvPicPr>
        <xdr:cNvPr id="9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67800" y="59994"/>
          <a:ext cx="3466996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0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1063575</xdr:colOff>
      <xdr:row>12</xdr:row>
      <xdr:rowOff>194830</xdr:rowOff>
    </xdr:from>
    <xdr:to>
      <xdr:col>7</xdr:col>
      <xdr:colOff>0</xdr:colOff>
      <xdr:row>26</xdr:row>
      <xdr:rowOff>320155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333664</xdr:colOff>
      <xdr:row>0</xdr:row>
      <xdr:rowOff>38099</xdr:rowOff>
    </xdr:from>
    <xdr:to>
      <xdr:col>8</xdr:col>
      <xdr:colOff>556248</xdr:colOff>
      <xdr:row>1</xdr:row>
      <xdr:rowOff>152399</xdr:rowOff>
    </xdr:to>
    <xdr:pic>
      <xdr:nvPicPr>
        <xdr:cNvPr id="1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250017</xdr:rowOff>
    </xdr:to>
    <xdr:pic>
      <xdr:nvPicPr>
        <xdr:cNvPr id="15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</xdr:col>
      <xdr:colOff>1190625</xdr:colOff>
      <xdr:row>3</xdr:row>
      <xdr:rowOff>90052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4448175" cy="63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1453524</xdr:colOff>
      <xdr:row>14</xdr:row>
      <xdr:rowOff>0</xdr:rowOff>
    </xdr:from>
    <xdr:to>
      <xdr:col>7</xdr:col>
      <xdr:colOff>259774</xdr:colOff>
      <xdr:row>23</xdr:row>
      <xdr:rowOff>283281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280481</xdr:colOff>
      <xdr:row>0</xdr:row>
      <xdr:rowOff>38099</xdr:rowOff>
    </xdr:from>
    <xdr:to>
      <xdr:col>8</xdr:col>
      <xdr:colOff>763415</xdr:colOff>
      <xdr:row>2</xdr:row>
      <xdr:rowOff>19049</xdr:rowOff>
    </xdr:to>
    <xdr:pic>
      <xdr:nvPicPr>
        <xdr:cNvPr id="1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77434" y="38099"/>
          <a:ext cx="3737309" cy="516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3" name="12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1623275</xdr:colOff>
      <xdr:row>13</xdr:row>
      <xdr:rowOff>188464</xdr:rowOff>
    </xdr:from>
    <xdr:to>
      <xdr:col>7</xdr:col>
      <xdr:colOff>321575</xdr:colOff>
      <xdr:row>26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9</xdr:col>
      <xdr:colOff>0</xdr:colOff>
      <xdr:row>4</xdr:row>
      <xdr:rowOff>0</xdr:rowOff>
    </xdr:to>
    <xdr:sp macro="" textlink="">
      <xdr:nvSpPr>
        <xdr:cNvPr id="3" name="Line 11"/>
        <xdr:cNvSpPr>
          <a:spLocks noChangeShapeType="1"/>
        </xdr:cNvSpPr>
      </xdr:nvSpPr>
      <xdr:spPr bwMode="auto">
        <a:xfrm>
          <a:off x="0" y="1466850"/>
          <a:ext cx="6400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362239</xdr:colOff>
      <xdr:row>0</xdr:row>
      <xdr:rowOff>38099</xdr:rowOff>
    </xdr:from>
    <xdr:to>
      <xdr:col>9</xdr:col>
      <xdr:colOff>32373</xdr:colOff>
      <xdr:row>2</xdr:row>
      <xdr:rowOff>19049</xdr:rowOff>
    </xdr:to>
    <xdr:pic>
      <xdr:nvPicPr>
        <xdr:cNvPr id="11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2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1676400</xdr:colOff>
      <xdr:row>13</xdr:row>
      <xdr:rowOff>246150</xdr:rowOff>
    </xdr:from>
    <xdr:to>
      <xdr:col>7</xdr:col>
      <xdr:colOff>584250</xdr:colOff>
      <xdr:row>26</xdr:row>
      <xdr:rowOff>57150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362239</xdr:colOff>
      <xdr:row>0</xdr:row>
      <xdr:rowOff>38099</xdr:rowOff>
    </xdr:from>
    <xdr:to>
      <xdr:col>9</xdr:col>
      <xdr:colOff>3798</xdr:colOff>
      <xdr:row>2</xdr:row>
      <xdr:rowOff>19049</xdr:rowOff>
    </xdr:to>
    <xdr:pic>
      <xdr:nvPicPr>
        <xdr:cNvPr id="10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2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1263600</xdr:colOff>
      <xdr:row>13</xdr:row>
      <xdr:rowOff>246150</xdr:rowOff>
    </xdr:from>
    <xdr:to>
      <xdr:col>7</xdr:col>
      <xdr:colOff>171450</xdr:colOff>
      <xdr:row>26</xdr:row>
      <xdr:rowOff>57150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362239</xdr:colOff>
      <xdr:row>0</xdr:row>
      <xdr:rowOff>38099</xdr:rowOff>
    </xdr:from>
    <xdr:to>
      <xdr:col>8</xdr:col>
      <xdr:colOff>775323</xdr:colOff>
      <xdr:row>2</xdr:row>
      <xdr:rowOff>19049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414" y="38099"/>
          <a:ext cx="3680159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1267287</xdr:colOff>
      <xdr:row>13</xdr:row>
      <xdr:rowOff>150900</xdr:rowOff>
    </xdr:from>
    <xdr:to>
      <xdr:col>6</xdr:col>
      <xdr:colOff>76814</xdr:colOff>
      <xdr:row>27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124114</xdr:colOff>
      <xdr:row>0</xdr:row>
      <xdr:rowOff>38099</xdr:rowOff>
    </xdr:from>
    <xdr:to>
      <xdr:col>8</xdr:col>
      <xdr:colOff>613398</xdr:colOff>
      <xdr:row>2</xdr:row>
      <xdr:rowOff>19049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414" y="38099"/>
          <a:ext cx="3680159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1909197</xdr:colOff>
      <xdr:row>2</xdr:row>
      <xdr:rowOff>116667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71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686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52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53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8986</xdr:rowOff>
    </xdr:from>
    <xdr:to>
      <xdr:col>4</xdr:col>
      <xdr:colOff>647700</xdr:colOff>
      <xdr:row>3</xdr:row>
      <xdr:rowOff>161386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6"/>
          <a:ext cx="409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209550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390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UARIO\Configuraci&#243;n%20local\Archivos%20temporales%20de%20Internet\Content.Outlook\8X1P0CGL\areas\2008\INDICADORES\2007\4to%20trimestre\recibidos\INDICADORES\3er%20trimestre\definitivos\BajaCalifornia\Tec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8\INDICADORES\2007\4to%20trimestre\recibidos\INDICADORES\3er%20trimestre\definitivos\BajaCalifornia\Tec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8"/>
  <sheetViews>
    <sheetView showWhiteSpace="0" view="pageBreakPreview" zoomScale="89" zoomScaleNormal="120" zoomScaleSheetLayoutView="89" zoomScalePageLayoutView="75" workbookViewId="0">
      <selection activeCell="A8" sqref="A8:D8"/>
    </sheetView>
  </sheetViews>
  <sheetFormatPr baseColWidth="10" defaultRowHeight="12.75"/>
  <cols>
    <col min="1" max="1" width="5.42578125" style="202" customWidth="1"/>
    <col min="2" max="2" width="40" style="202" customWidth="1"/>
    <col min="3" max="3" width="11.42578125" style="202" customWidth="1"/>
    <col min="4" max="4" width="13.42578125" style="202" customWidth="1"/>
    <col min="5" max="5" width="58.28515625" style="202" customWidth="1"/>
    <col min="6" max="6" width="16" style="202" customWidth="1"/>
    <col min="7" max="256" width="11.42578125" style="202"/>
    <col min="257" max="257" width="5.42578125" style="202" customWidth="1"/>
    <col min="258" max="258" width="25.42578125" style="202" customWidth="1"/>
    <col min="259" max="259" width="9.140625" style="202" customWidth="1"/>
    <col min="260" max="260" width="8.42578125" style="202" customWidth="1"/>
    <col min="261" max="261" width="33.5703125" style="202" customWidth="1"/>
    <col min="262" max="262" width="11.140625" style="202" customWidth="1"/>
    <col min="263" max="512" width="11.42578125" style="202"/>
    <col min="513" max="513" width="5.42578125" style="202" customWidth="1"/>
    <col min="514" max="514" width="25.42578125" style="202" customWidth="1"/>
    <col min="515" max="515" width="9.140625" style="202" customWidth="1"/>
    <col min="516" max="516" width="8.42578125" style="202" customWidth="1"/>
    <col min="517" max="517" width="33.5703125" style="202" customWidth="1"/>
    <col min="518" max="518" width="11.140625" style="202" customWidth="1"/>
    <col min="519" max="768" width="11.42578125" style="202"/>
    <col min="769" max="769" width="5.42578125" style="202" customWidth="1"/>
    <col min="770" max="770" width="25.42578125" style="202" customWidth="1"/>
    <col min="771" max="771" width="9.140625" style="202" customWidth="1"/>
    <col min="772" max="772" width="8.42578125" style="202" customWidth="1"/>
    <col min="773" max="773" width="33.5703125" style="202" customWidth="1"/>
    <col min="774" max="774" width="11.140625" style="202" customWidth="1"/>
    <col min="775" max="1024" width="11.42578125" style="202"/>
    <col min="1025" max="1025" width="5.42578125" style="202" customWidth="1"/>
    <col min="1026" max="1026" width="25.42578125" style="202" customWidth="1"/>
    <col min="1027" max="1027" width="9.140625" style="202" customWidth="1"/>
    <col min="1028" max="1028" width="8.42578125" style="202" customWidth="1"/>
    <col min="1029" max="1029" width="33.5703125" style="202" customWidth="1"/>
    <col min="1030" max="1030" width="11.140625" style="202" customWidth="1"/>
    <col min="1031" max="1280" width="11.42578125" style="202"/>
    <col min="1281" max="1281" width="5.42578125" style="202" customWidth="1"/>
    <col min="1282" max="1282" width="25.42578125" style="202" customWidth="1"/>
    <col min="1283" max="1283" width="9.140625" style="202" customWidth="1"/>
    <col min="1284" max="1284" width="8.42578125" style="202" customWidth="1"/>
    <col min="1285" max="1285" width="33.5703125" style="202" customWidth="1"/>
    <col min="1286" max="1286" width="11.140625" style="202" customWidth="1"/>
    <col min="1287" max="1536" width="11.42578125" style="202"/>
    <col min="1537" max="1537" width="5.42578125" style="202" customWidth="1"/>
    <col min="1538" max="1538" width="25.42578125" style="202" customWidth="1"/>
    <col min="1539" max="1539" width="9.140625" style="202" customWidth="1"/>
    <col min="1540" max="1540" width="8.42578125" style="202" customWidth="1"/>
    <col min="1541" max="1541" width="33.5703125" style="202" customWidth="1"/>
    <col min="1542" max="1542" width="11.140625" style="202" customWidth="1"/>
    <col min="1543" max="1792" width="11.42578125" style="202"/>
    <col min="1793" max="1793" width="5.42578125" style="202" customWidth="1"/>
    <col min="1794" max="1794" width="25.42578125" style="202" customWidth="1"/>
    <col min="1795" max="1795" width="9.140625" style="202" customWidth="1"/>
    <col min="1796" max="1796" width="8.42578125" style="202" customWidth="1"/>
    <col min="1797" max="1797" width="33.5703125" style="202" customWidth="1"/>
    <col min="1798" max="1798" width="11.140625" style="202" customWidth="1"/>
    <col min="1799" max="2048" width="11.42578125" style="202"/>
    <col min="2049" max="2049" width="5.42578125" style="202" customWidth="1"/>
    <col min="2050" max="2050" width="25.42578125" style="202" customWidth="1"/>
    <col min="2051" max="2051" width="9.140625" style="202" customWidth="1"/>
    <col min="2052" max="2052" width="8.42578125" style="202" customWidth="1"/>
    <col min="2053" max="2053" width="33.5703125" style="202" customWidth="1"/>
    <col min="2054" max="2054" width="11.140625" style="202" customWidth="1"/>
    <col min="2055" max="2304" width="11.42578125" style="202"/>
    <col min="2305" max="2305" width="5.42578125" style="202" customWidth="1"/>
    <col min="2306" max="2306" width="25.42578125" style="202" customWidth="1"/>
    <col min="2307" max="2307" width="9.140625" style="202" customWidth="1"/>
    <col min="2308" max="2308" width="8.42578125" style="202" customWidth="1"/>
    <col min="2309" max="2309" width="33.5703125" style="202" customWidth="1"/>
    <col min="2310" max="2310" width="11.140625" style="202" customWidth="1"/>
    <col min="2311" max="2560" width="11.42578125" style="202"/>
    <col min="2561" max="2561" width="5.42578125" style="202" customWidth="1"/>
    <col min="2562" max="2562" width="25.42578125" style="202" customWidth="1"/>
    <col min="2563" max="2563" width="9.140625" style="202" customWidth="1"/>
    <col min="2564" max="2564" width="8.42578125" style="202" customWidth="1"/>
    <col min="2565" max="2565" width="33.5703125" style="202" customWidth="1"/>
    <col min="2566" max="2566" width="11.140625" style="202" customWidth="1"/>
    <col min="2567" max="2816" width="11.42578125" style="202"/>
    <col min="2817" max="2817" width="5.42578125" style="202" customWidth="1"/>
    <col min="2818" max="2818" width="25.42578125" style="202" customWidth="1"/>
    <col min="2819" max="2819" width="9.140625" style="202" customWidth="1"/>
    <col min="2820" max="2820" width="8.42578125" style="202" customWidth="1"/>
    <col min="2821" max="2821" width="33.5703125" style="202" customWidth="1"/>
    <col min="2822" max="2822" width="11.140625" style="202" customWidth="1"/>
    <col min="2823" max="3072" width="11.42578125" style="202"/>
    <col min="3073" max="3073" width="5.42578125" style="202" customWidth="1"/>
    <col min="3074" max="3074" width="25.42578125" style="202" customWidth="1"/>
    <col min="3075" max="3075" width="9.140625" style="202" customWidth="1"/>
    <col min="3076" max="3076" width="8.42578125" style="202" customWidth="1"/>
    <col min="3077" max="3077" width="33.5703125" style="202" customWidth="1"/>
    <col min="3078" max="3078" width="11.140625" style="202" customWidth="1"/>
    <col min="3079" max="3328" width="11.42578125" style="202"/>
    <col min="3329" max="3329" width="5.42578125" style="202" customWidth="1"/>
    <col min="3330" max="3330" width="25.42578125" style="202" customWidth="1"/>
    <col min="3331" max="3331" width="9.140625" style="202" customWidth="1"/>
    <col min="3332" max="3332" width="8.42578125" style="202" customWidth="1"/>
    <col min="3333" max="3333" width="33.5703125" style="202" customWidth="1"/>
    <col min="3334" max="3334" width="11.140625" style="202" customWidth="1"/>
    <col min="3335" max="3584" width="11.42578125" style="202"/>
    <col min="3585" max="3585" width="5.42578125" style="202" customWidth="1"/>
    <col min="3586" max="3586" width="25.42578125" style="202" customWidth="1"/>
    <col min="3587" max="3587" width="9.140625" style="202" customWidth="1"/>
    <col min="3588" max="3588" width="8.42578125" style="202" customWidth="1"/>
    <col min="3589" max="3589" width="33.5703125" style="202" customWidth="1"/>
    <col min="3590" max="3590" width="11.140625" style="202" customWidth="1"/>
    <col min="3591" max="3840" width="11.42578125" style="202"/>
    <col min="3841" max="3841" width="5.42578125" style="202" customWidth="1"/>
    <col min="3842" max="3842" width="25.42578125" style="202" customWidth="1"/>
    <col min="3843" max="3843" width="9.140625" style="202" customWidth="1"/>
    <col min="3844" max="3844" width="8.42578125" style="202" customWidth="1"/>
    <col min="3845" max="3845" width="33.5703125" style="202" customWidth="1"/>
    <col min="3846" max="3846" width="11.140625" style="202" customWidth="1"/>
    <col min="3847" max="4096" width="11.42578125" style="202"/>
    <col min="4097" max="4097" width="5.42578125" style="202" customWidth="1"/>
    <col min="4098" max="4098" width="25.42578125" style="202" customWidth="1"/>
    <col min="4099" max="4099" width="9.140625" style="202" customWidth="1"/>
    <col min="4100" max="4100" width="8.42578125" style="202" customWidth="1"/>
    <col min="4101" max="4101" width="33.5703125" style="202" customWidth="1"/>
    <col min="4102" max="4102" width="11.140625" style="202" customWidth="1"/>
    <col min="4103" max="4352" width="11.42578125" style="202"/>
    <col min="4353" max="4353" width="5.42578125" style="202" customWidth="1"/>
    <col min="4354" max="4354" width="25.42578125" style="202" customWidth="1"/>
    <col min="4355" max="4355" width="9.140625" style="202" customWidth="1"/>
    <col min="4356" max="4356" width="8.42578125" style="202" customWidth="1"/>
    <col min="4357" max="4357" width="33.5703125" style="202" customWidth="1"/>
    <col min="4358" max="4358" width="11.140625" style="202" customWidth="1"/>
    <col min="4359" max="4608" width="11.42578125" style="202"/>
    <col min="4609" max="4609" width="5.42578125" style="202" customWidth="1"/>
    <col min="4610" max="4610" width="25.42578125" style="202" customWidth="1"/>
    <col min="4611" max="4611" width="9.140625" style="202" customWidth="1"/>
    <col min="4612" max="4612" width="8.42578125" style="202" customWidth="1"/>
    <col min="4613" max="4613" width="33.5703125" style="202" customWidth="1"/>
    <col min="4614" max="4614" width="11.140625" style="202" customWidth="1"/>
    <col min="4615" max="4864" width="11.42578125" style="202"/>
    <col min="4865" max="4865" width="5.42578125" style="202" customWidth="1"/>
    <col min="4866" max="4866" width="25.42578125" style="202" customWidth="1"/>
    <col min="4867" max="4867" width="9.140625" style="202" customWidth="1"/>
    <col min="4868" max="4868" width="8.42578125" style="202" customWidth="1"/>
    <col min="4869" max="4869" width="33.5703125" style="202" customWidth="1"/>
    <col min="4870" max="4870" width="11.140625" style="202" customWidth="1"/>
    <col min="4871" max="5120" width="11.42578125" style="202"/>
    <col min="5121" max="5121" width="5.42578125" style="202" customWidth="1"/>
    <col min="5122" max="5122" width="25.42578125" style="202" customWidth="1"/>
    <col min="5123" max="5123" width="9.140625" style="202" customWidth="1"/>
    <col min="5124" max="5124" width="8.42578125" style="202" customWidth="1"/>
    <col min="5125" max="5125" width="33.5703125" style="202" customWidth="1"/>
    <col min="5126" max="5126" width="11.140625" style="202" customWidth="1"/>
    <col min="5127" max="5376" width="11.42578125" style="202"/>
    <col min="5377" max="5377" width="5.42578125" style="202" customWidth="1"/>
    <col min="5378" max="5378" width="25.42578125" style="202" customWidth="1"/>
    <col min="5379" max="5379" width="9.140625" style="202" customWidth="1"/>
    <col min="5380" max="5380" width="8.42578125" style="202" customWidth="1"/>
    <col min="5381" max="5381" width="33.5703125" style="202" customWidth="1"/>
    <col min="5382" max="5382" width="11.140625" style="202" customWidth="1"/>
    <col min="5383" max="5632" width="11.42578125" style="202"/>
    <col min="5633" max="5633" width="5.42578125" style="202" customWidth="1"/>
    <col min="5634" max="5634" width="25.42578125" style="202" customWidth="1"/>
    <col min="5635" max="5635" width="9.140625" style="202" customWidth="1"/>
    <col min="5636" max="5636" width="8.42578125" style="202" customWidth="1"/>
    <col min="5637" max="5637" width="33.5703125" style="202" customWidth="1"/>
    <col min="5638" max="5638" width="11.140625" style="202" customWidth="1"/>
    <col min="5639" max="5888" width="11.42578125" style="202"/>
    <col min="5889" max="5889" width="5.42578125" style="202" customWidth="1"/>
    <col min="5890" max="5890" width="25.42578125" style="202" customWidth="1"/>
    <col min="5891" max="5891" width="9.140625" style="202" customWidth="1"/>
    <col min="5892" max="5892" width="8.42578125" style="202" customWidth="1"/>
    <col min="5893" max="5893" width="33.5703125" style="202" customWidth="1"/>
    <col min="5894" max="5894" width="11.140625" style="202" customWidth="1"/>
    <col min="5895" max="6144" width="11.42578125" style="202"/>
    <col min="6145" max="6145" width="5.42578125" style="202" customWidth="1"/>
    <col min="6146" max="6146" width="25.42578125" style="202" customWidth="1"/>
    <col min="6147" max="6147" width="9.140625" style="202" customWidth="1"/>
    <col min="6148" max="6148" width="8.42578125" style="202" customWidth="1"/>
    <col min="6149" max="6149" width="33.5703125" style="202" customWidth="1"/>
    <col min="6150" max="6150" width="11.140625" style="202" customWidth="1"/>
    <col min="6151" max="6400" width="11.42578125" style="202"/>
    <col min="6401" max="6401" width="5.42578125" style="202" customWidth="1"/>
    <col min="6402" max="6402" width="25.42578125" style="202" customWidth="1"/>
    <col min="6403" max="6403" width="9.140625" style="202" customWidth="1"/>
    <col min="6404" max="6404" width="8.42578125" style="202" customWidth="1"/>
    <col min="6405" max="6405" width="33.5703125" style="202" customWidth="1"/>
    <col min="6406" max="6406" width="11.140625" style="202" customWidth="1"/>
    <col min="6407" max="6656" width="11.42578125" style="202"/>
    <col min="6657" max="6657" width="5.42578125" style="202" customWidth="1"/>
    <col min="6658" max="6658" width="25.42578125" style="202" customWidth="1"/>
    <col min="6659" max="6659" width="9.140625" style="202" customWidth="1"/>
    <col min="6660" max="6660" width="8.42578125" style="202" customWidth="1"/>
    <col min="6661" max="6661" width="33.5703125" style="202" customWidth="1"/>
    <col min="6662" max="6662" width="11.140625" style="202" customWidth="1"/>
    <col min="6663" max="6912" width="11.42578125" style="202"/>
    <col min="6913" max="6913" width="5.42578125" style="202" customWidth="1"/>
    <col min="6914" max="6914" width="25.42578125" style="202" customWidth="1"/>
    <col min="6915" max="6915" width="9.140625" style="202" customWidth="1"/>
    <col min="6916" max="6916" width="8.42578125" style="202" customWidth="1"/>
    <col min="6917" max="6917" width="33.5703125" style="202" customWidth="1"/>
    <col min="6918" max="6918" width="11.140625" style="202" customWidth="1"/>
    <col min="6919" max="7168" width="11.42578125" style="202"/>
    <col min="7169" max="7169" width="5.42578125" style="202" customWidth="1"/>
    <col min="7170" max="7170" width="25.42578125" style="202" customWidth="1"/>
    <col min="7171" max="7171" width="9.140625" style="202" customWidth="1"/>
    <col min="7172" max="7172" width="8.42578125" style="202" customWidth="1"/>
    <col min="7173" max="7173" width="33.5703125" style="202" customWidth="1"/>
    <col min="7174" max="7174" width="11.140625" style="202" customWidth="1"/>
    <col min="7175" max="7424" width="11.42578125" style="202"/>
    <col min="7425" max="7425" width="5.42578125" style="202" customWidth="1"/>
    <col min="7426" max="7426" width="25.42578125" style="202" customWidth="1"/>
    <col min="7427" max="7427" width="9.140625" style="202" customWidth="1"/>
    <col min="7428" max="7428" width="8.42578125" style="202" customWidth="1"/>
    <col min="7429" max="7429" width="33.5703125" style="202" customWidth="1"/>
    <col min="7430" max="7430" width="11.140625" style="202" customWidth="1"/>
    <col min="7431" max="7680" width="11.42578125" style="202"/>
    <col min="7681" max="7681" width="5.42578125" style="202" customWidth="1"/>
    <col min="7682" max="7682" width="25.42578125" style="202" customWidth="1"/>
    <col min="7683" max="7683" width="9.140625" style="202" customWidth="1"/>
    <col min="7684" max="7684" width="8.42578125" style="202" customWidth="1"/>
    <col min="7685" max="7685" width="33.5703125" style="202" customWidth="1"/>
    <col min="7686" max="7686" width="11.140625" style="202" customWidth="1"/>
    <col min="7687" max="7936" width="11.42578125" style="202"/>
    <col min="7937" max="7937" width="5.42578125" style="202" customWidth="1"/>
    <col min="7938" max="7938" width="25.42578125" style="202" customWidth="1"/>
    <col min="7939" max="7939" width="9.140625" style="202" customWidth="1"/>
    <col min="7940" max="7940" width="8.42578125" style="202" customWidth="1"/>
    <col min="7941" max="7941" width="33.5703125" style="202" customWidth="1"/>
    <col min="7942" max="7942" width="11.140625" style="202" customWidth="1"/>
    <col min="7943" max="8192" width="11.42578125" style="202"/>
    <col min="8193" max="8193" width="5.42578125" style="202" customWidth="1"/>
    <col min="8194" max="8194" width="25.42578125" style="202" customWidth="1"/>
    <col min="8195" max="8195" width="9.140625" style="202" customWidth="1"/>
    <col min="8196" max="8196" width="8.42578125" style="202" customWidth="1"/>
    <col min="8197" max="8197" width="33.5703125" style="202" customWidth="1"/>
    <col min="8198" max="8198" width="11.140625" style="202" customWidth="1"/>
    <col min="8199" max="8448" width="11.42578125" style="202"/>
    <col min="8449" max="8449" width="5.42578125" style="202" customWidth="1"/>
    <col min="8450" max="8450" width="25.42578125" style="202" customWidth="1"/>
    <col min="8451" max="8451" width="9.140625" style="202" customWidth="1"/>
    <col min="8452" max="8452" width="8.42578125" style="202" customWidth="1"/>
    <col min="8453" max="8453" width="33.5703125" style="202" customWidth="1"/>
    <col min="8454" max="8454" width="11.140625" style="202" customWidth="1"/>
    <col min="8455" max="8704" width="11.42578125" style="202"/>
    <col min="8705" max="8705" width="5.42578125" style="202" customWidth="1"/>
    <col min="8706" max="8706" width="25.42578125" style="202" customWidth="1"/>
    <col min="8707" max="8707" width="9.140625" style="202" customWidth="1"/>
    <col min="8708" max="8708" width="8.42578125" style="202" customWidth="1"/>
    <col min="8709" max="8709" width="33.5703125" style="202" customWidth="1"/>
    <col min="8710" max="8710" width="11.140625" style="202" customWidth="1"/>
    <col min="8711" max="8960" width="11.42578125" style="202"/>
    <col min="8961" max="8961" width="5.42578125" style="202" customWidth="1"/>
    <col min="8962" max="8962" width="25.42578125" style="202" customWidth="1"/>
    <col min="8963" max="8963" width="9.140625" style="202" customWidth="1"/>
    <col min="8964" max="8964" width="8.42578125" style="202" customWidth="1"/>
    <col min="8965" max="8965" width="33.5703125" style="202" customWidth="1"/>
    <col min="8966" max="8966" width="11.140625" style="202" customWidth="1"/>
    <col min="8967" max="9216" width="11.42578125" style="202"/>
    <col min="9217" max="9217" width="5.42578125" style="202" customWidth="1"/>
    <col min="9218" max="9218" width="25.42578125" style="202" customWidth="1"/>
    <col min="9219" max="9219" width="9.140625" style="202" customWidth="1"/>
    <col min="9220" max="9220" width="8.42578125" style="202" customWidth="1"/>
    <col min="9221" max="9221" width="33.5703125" style="202" customWidth="1"/>
    <col min="9222" max="9222" width="11.140625" style="202" customWidth="1"/>
    <col min="9223" max="9472" width="11.42578125" style="202"/>
    <col min="9473" max="9473" width="5.42578125" style="202" customWidth="1"/>
    <col min="9474" max="9474" width="25.42578125" style="202" customWidth="1"/>
    <col min="9475" max="9475" width="9.140625" style="202" customWidth="1"/>
    <col min="9476" max="9476" width="8.42578125" style="202" customWidth="1"/>
    <col min="9477" max="9477" width="33.5703125" style="202" customWidth="1"/>
    <col min="9478" max="9478" width="11.140625" style="202" customWidth="1"/>
    <col min="9479" max="9728" width="11.42578125" style="202"/>
    <col min="9729" max="9729" width="5.42578125" style="202" customWidth="1"/>
    <col min="9730" max="9730" width="25.42578125" style="202" customWidth="1"/>
    <col min="9731" max="9731" width="9.140625" style="202" customWidth="1"/>
    <col min="9732" max="9732" width="8.42578125" style="202" customWidth="1"/>
    <col min="9733" max="9733" width="33.5703125" style="202" customWidth="1"/>
    <col min="9734" max="9734" width="11.140625" style="202" customWidth="1"/>
    <col min="9735" max="9984" width="11.42578125" style="202"/>
    <col min="9985" max="9985" width="5.42578125" style="202" customWidth="1"/>
    <col min="9986" max="9986" width="25.42578125" style="202" customWidth="1"/>
    <col min="9987" max="9987" width="9.140625" style="202" customWidth="1"/>
    <col min="9988" max="9988" width="8.42578125" style="202" customWidth="1"/>
    <col min="9989" max="9989" width="33.5703125" style="202" customWidth="1"/>
    <col min="9990" max="9990" width="11.140625" style="202" customWidth="1"/>
    <col min="9991" max="10240" width="11.42578125" style="202"/>
    <col min="10241" max="10241" width="5.42578125" style="202" customWidth="1"/>
    <col min="10242" max="10242" width="25.42578125" style="202" customWidth="1"/>
    <col min="10243" max="10243" width="9.140625" style="202" customWidth="1"/>
    <col min="10244" max="10244" width="8.42578125" style="202" customWidth="1"/>
    <col min="10245" max="10245" width="33.5703125" style="202" customWidth="1"/>
    <col min="10246" max="10246" width="11.140625" style="202" customWidth="1"/>
    <col min="10247" max="10496" width="11.42578125" style="202"/>
    <col min="10497" max="10497" width="5.42578125" style="202" customWidth="1"/>
    <col min="10498" max="10498" width="25.42578125" style="202" customWidth="1"/>
    <col min="10499" max="10499" width="9.140625" style="202" customWidth="1"/>
    <col min="10500" max="10500" width="8.42578125" style="202" customWidth="1"/>
    <col min="10501" max="10501" width="33.5703125" style="202" customWidth="1"/>
    <col min="10502" max="10502" width="11.140625" style="202" customWidth="1"/>
    <col min="10503" max="10752" width="11.42578125" style="202"/>
    <col min="10753" max="10753" width="5.42578125" style="202" customWidth="1"/>
    <col min="10754" max="10754" width="25.42578125" style="202" customWidth="1"/>
    <col min="10755" max="10755" width="9.140625" style="202" customWidth="1"/>
    <col min="10756" max="10756" width="8.42578125" style="202" customWidth="1"/>
    <col min="10757" max="10757" width="33.5703125" style="202" customWidth="1"/>
    <col min="10758" max="10758" width="11.140625" style="202" customWidth="1"/>
    <col min="10759" max="11008" width="11.42578125" style="202"/>
    <col min="11009" max="11009" width="5.42578125" style="202" customWidth="1"/>
    <col min="11010" max="11010" width="25.42578125" style="202" customWidth="1"/>
    <col min="11011" max="11011" width="9.140625" style="202" customWidth="1"/>
    <col min="11012" max="11012" width="8.42578125" style="202" customWidth="1"/>
    <col min="11013" max="11013" width="33.5703125" style="202" customWidth="1"/>
    <col min="11014" max="11014" width="11.140625" style="202" customWidth="1"/>
    <col min="11015" max="11264" width="11.42578125" style="202"/>
    <col min="11265" max="11265" width="5.42578125" style="202" customWidth="1"/>
    <col min="11266" max="11266" width="25.42578125" style="202" customWidth="1"/>
    <col min="11267" max="11267" width="9.140625" style="202" customWidth="1"/>
    <col min="11268" max="11268" width="8.42578125" style="202" customWidth="1"/>
    <col min="11269" max="11269" width="33.5703125" style="202" customWidth="1"/>
    <col min="11270" max="11270" width="11.140625" style="202" customWidth="1"/>
    <col min="11271" max="11520" width="11.42578125" style="202"/>
    <col min="11521" max="11521" width="5.42578125" style="202" customWidth="1"/>
    <col min="11522" max="11522" width="25.42578125" style="202" customWidth="1"/>
    <col min="11523" max="11523" width="9.140625" style="202" customWidth="1"/>
    <col min="11524" max="11524" width="8.42578125" style="202" customWidth="1"/>
    <col min="11525" max="11525" width="33.5703125" style="202" customWidth="1"/>
    <col min="11526" max="11526" width="11.140625" style="202" customWidth="1"/>
    <col min="11527" max="11776" width="11.42578125" style="202"/>
    <col min="11777" max="11777" width="5.42578125" style="202" customWidth="1"/>
    <col min="11778" max="11778" width="25.42578125" style="202" customWidth="1"/>
    <col min="11779" max="11779" width="9.140625" style="202" customWidth="1"/>
    <col min="11780" max="11780" width="8.42578125" style="202" customWidth="1"/>
    <col min="11781" max="11781" width="33.5703125" style="202" customWidth="1"/>
    <col min="11782" max="11782" width="11.140625" style="202" customWidth="1"/>
    <col min="11783" max="12032" width="11.42578125" style="202"/>
    <col min="12033" max="12033" width="5.42578125" style="202" customWidth="1"/>
    <col min="12034" max="12034" width="25.42578125" style="202" customWidth="1"/>
    <col min="12035" max="12035" width="9.140625" style="202" customWidth="1"/>
    <col min="12036" max="12036" width="8.42578125" style="202" customWidth="1"/>
    <col min="12037" max="12037" width="33.5703125" style="202" customWidth="1"/>
    <col min="12038" max="12038" width="11.140625" style="202" customWidth="1"/>
    <col min="12039" max="12288" width="11.42578125" style="202"/>
    <col min="12289" max="12289" width="5.42578125" style="202" customWidth="1"/>
    <col min="12290" max="12290" width="25.42578125" style="202" customWidth="1"/>
    <col min="12291" max="12291" width="9.140625" style="202" customWidth="1"/>
    <col min="12292" max="12292" width="8.42578125" style="202" customWidth="1"/>
    <col min="12293" max="12293" width="33.5703125" style="202" customWidth="1"/>
    <col min="12294" max="12294" width="11.140625" style="202" customWidth="1"/>
    <col min="12295" max="12544" width="11.42578125" style="202"/>
    <col min="12545" max="12545" width="5.42578125" style="202" customWidth="1"/>
    <col min="12546" max="12546" width="25.42578125" style="202" customWidth="1"/>
    <col min="12547" max="12547" width="9.140625" style="202" customWidth="1"/>
    <col min="12548" max="12548" width="8.42578125" style="202" customWidth="1"/>
    <col min="12549" max="12549" width="33.5703125" style="202" customWidth="1"/>
    <col min="12550" max="12550" width="11.140625" style="202" customWidth="1"/>
    <col min="12551" max="12800" width="11.42578125" style="202"/>
    <col min="12801" max="12801" width="5.42578125" style="202" customWidth="1"/>
    <col min="12802" max="12802" width="25.42578125" style="202" customWidth="1"/>
    <col min="12803" max="12803" width="9.140625" style="202" customWidth="1"/>
    <col min="12804" max="12804" width="8.42578125" style="202" customWidth="1"/>
    <col min="12805" max="12805" width="33.5703125" style="202" customWidth="1"/>
    <col min="12806" max="12806" width="11.140625" style="202" customWidth="1"/>
    <col min="12807" max="13056" width="11.42578125" style="202"/>
    <col min="13057" max="13057" width="5.42578125" style="202" customWidth="1"/>
    <col min="13058" max="13058" width="25.42578125" style="202" customWidth="1"/>
    <col min="13059" max="13059" width="9.140625" style="202" customWidth="1"/>
    <col min="13060" max="13060" width="8.42578125" style="202" customWidth="1"/>
    <col min="13061" max="13061" width="33.5703125" style="202" customWidth="1"/>
    <col min="13062" max="13062" width="11.140625" style="202" customWidth="1"/>
    <col min="13063" max="13312" width="11.42578125" style="202"/>
    <col min="13313" max="13313" width="5.42578125" style="202" customWidth="1"/>
    <col min="13314" max="13314" width="25.42578125" style="202" customWidth="1"/>
    <col min="13315" max="13315" width="9.140625" style="202" customWidth="1"/>
    <col min="13316" max="13316" width="8.42578125" style="202" customWidth="1"/>
    <col min="13317" max="13317" width="33.5703125" style="202" customWidth="1"/>
    <col min="13318" max="13318" width="11.140625" style="202" customWidth="1"/>
    <col min="13319" max="13568" width="11.42578125" style="202"/>
    <col min="13569" max="13569" width="5.42578125" style="202" customWidth="1"/>
    <col min="13570" max="13570" width="25.42578125" style="202" customWidth="1"/>
    <col min="13571" max="13571" width="9.140625" style="202" customWidth="1"/>
    <col min="13572" max="13572" width="8.42578125" style="202" customWidth="1"/>
    <col min="13573" max="13573" width="33.5703125" style="202" customWidth="1"/>
    <col min="13574" max="13574" width="11.140625" style="202" customWidth="1"/>
    <col min="13575" max="13824" width="11.42578125" style="202"/>
    <col min="13825" max="13825" width="5.42578125" style="202" customWidth="1"/>
    <col min="13826" max="13826" width="25.42578125" style="202" customWidth="1"/>
    <col min="13827" max="13827" width="9.140625" style="202" customWidth="1"/>
    <col min="13828" max="13828" width="8.42578125" style="202" customWidth="1"/>
    <col min="13829" max="13829" width="33.5703125" style="202" customWidth="1"/>
    <col min="13830" max="13830" width="11.140625" style="202" customWidth="1"/>
    <col min="13831" max="14080" width="11.42578125" style="202"/>
    <col min="14081" max="14081" width="5.42578125" style="202" customWidth="1"/>
    <col min="14082" max="14082" width="25.42578125" style="202" customWidth="1"/>
    <col min="14083" max="14083" width="9.140625" style="202" customWidth="1"/>
    <col min="14084" max="14084" width="8.42578125" style="202" customWidth="1"/>
    <col min="14085" max="14085" width="33.5703125" style="202" customWidth="1"/>
    <col min="14086" max="14086" width="11.140625" style="202" customWidth="1"/>
    <col min="14087" max="14336" width="11.42578125" style="202"/>
    <col min="14337" max="14337" width="5.42578125" style="202" customWidth="1"/>
    <col min="14338" max="14338" width="25.42578125" style="202" customWidth="1"/>
    <col min="14339" max="14339" width="9.140625" style="202" customWidth="1"/>
    <col min="14340" max="14340" width="8.42578125" style="202" customWidth="1"/>
    <col min="14341" max="14341" width="33.5703125" style="202" customWidth="1"/>
    <col min="14342" max="14342" width="11.140625" style="202" customWidth="1"/>
    <col min="14343" max="14592" width="11.42578125" style="202"/>
    <col min="14593" max="14593" width="5.42578125" style="202" customWidth="1"/>
    <col min="14594" max="14594" width="25.42578125" style="202" customWidth="1"/>
    <col min="14595" max="14595" width="9.140625" style="202" customWidth="1"/>
    <col min="14596" max="14596" width="8.42578125" style="202" customWidth="1"/>
    <col min="14597" max="14597" width="33.5703125" style="202" customWidth="1"/>
    <col min="14598" max="14598" width="11.140625" style="202" customWidth="1"/>
    <col min="14599" max="14848" width="11.42578125" style="202"/>
    <col min="14849" max="14849" width="5.42578125" style="202" customWidth="1"/>
    <col min="14850" max="14850" width="25.42578125" style="202" customWidth="1"/>
    <col min="14851" max="14851" width="9.140625" style="202" customWidth="1"/>
    <col min="14852" max="14852" width="8.42578125" style="202" customWidth="1"/>
    <col min="14853" max="14853" width="33.5703125" style="202" customWidth="1"/>
    <col min="14854" max="14854" width="11.140625" style="202" customWidth="1"/>
    <col min="14855" max="15104" width="11.42578125" style="202"/>
    <col min="15105" max="15105" width="5.42578125" style="202" customWidth="1"/>
    <col min="15106" max="15106" width="25.42578125" style="202" customWidth="1"/>
    <col min="15107" max="15107" width="9.140625" style="202" customWidth="1"/>
    <col min="15108" max="15108" width="8.42578125" style="202" customWidth="1"/>
    <col min="15109" max="15109" width="33.5703125" style="202" customWidth="1"/>
    <col min="15110" max="15110" width="11.140625" style="202" customWidth="1"/>
    <col min="15111" max="15360" width="11.42578125" style="202"/>
    <col min="15361" max="15361" width="5.42578125" style="202" customWidth="1"/>
    <col min="15362" max="15362" width="25.42578125" style="202" customWidth="1"/>
    <col min="15363" max="15363" width="9.140625" style="202" customWidth="1"/>
    <col min="15364" max="15364" width="8.42578125" style="202" customWidth="1"/>
    <col min="15365" max="15365" width="33.5703125" style="202" customWidth="1"/>
    <col min="15366" max="15366" width="11.140625" style="202" customWidth="1"/>
    <col min="15367" max="15616" width="11.42578125" style="202"/>
    <col min="15617" max="15617" width="5.42578125" style="202" customWidth="1"/>
    <col min="15618" max="15618" width="25.42578125" style="202" customWidth="1"/>
    <col min="15619" max="15619" width="9.140625" style="202" customWidth="1"/>
    <col min="15620" max="15620" width="8.42578125" style="202" customWidth="1"/>
    <col min="15621" max="15621" width="33.5703125" style="202" customWidth="1"/>
    <col min="15622" max="15622" width="11.140625" style="202" customWidth="1"/>
    <col min="15623" max="15872" width="11.42578125" style="202"/>
    <col min="15873" max="15873" width="5.42578125" style="202" customWidth="1"/>
    <col min="15874" max="15874" width="25.42578125" style="202" customWidth="1"/>
    <col min="15875" max="15875" width="9.140625" style="202" customWidth="1"/>
    <col min="15876" max="15876" width="8.42578125" style="202" customWidth="1"/>
    <col min="15877" max="15877" width="33.5703125" style="202" customWidth="1"/>
    <col min="15878" max="15878" width="11.140625" style="202" customWidth="1"/>
    <col min="15879" max="16128" width="11.42578125" style="202"/>
    <col min="16129" max="16129" width="5.42578125" style="202" customWidth="1"/>
    <col min="16130" max="16130" width="25.42578125" style="202" customWidth="1"/>
    <col min="16131" max="16131" width="9.140625" style="202" customWidth="1"/>
    <col min="16132" max="16132" width="8.42578125" style="202" customWidth="1"/>
    <col min="16133" max="16133" width="33.5703125" style="202" customWidth="1"/>
    <col min="16134" max="16134" width="11.140625" style="202" customWidth="1"/>
    <col min="16135" max="16384" width="11.42578125" style="202"/>
  </cols>
  <sheetData>
    <row r="1" spans="1:11" ht="8.25" customHeight="1"/>
    <row r="2" spans="1:11" ht="8.25" customHeight="1"/>
    <row r="3" spans="1:11" ht="8.25" customHeight="1"/>
    <row r="4" spans="1:11" ht="8.25" customHeight="1"/>
    <row r="5" spans="1:11" ht="8.25" customHeight="1"/>
    <row r="6" spans="1:11" ht="8.25" customHeight="1"/>
    <row r="7" spans="1:11" ht="15" customHeight="1"/>
    <row r="8" spans="1:11" ht="26.25" customHeight="1">
      <c r="A8" s="436" t="s">
        <v>251</v>
      </c>
      <c r="B8" s="436"/>
      <c r="C8" s="436"/>
      <c r="D8" s="436"/>
    </row>
    <row r="9" spans="1:11" ht="30" customHeight="1">
      <c r="A9" s="439" t="s">
        <v>231</v>
      </c>
      <c r="B9" s="439"/>
      <c r="C9" s="439"/>
      <c r="D9" s="439"/>
      <c r="E9" s="439"/>
      <c r="F9" s="439"/>
      <c r="G9" s="301"/>
      <c r="H9" s="301"/>
      <c r="I9" s="301"/>
      <c r="J9" s="301"/>
      <c r="K9" s="301"/>
    </row>
    <row r="10" spans="1:11" ht="1.5" customHeight="1">
      <c r="A10" s="301"/>
      <c r="B10" s="301"/>
      <c r="C10" s="301"/>
      <c r="D10" s="301"/>
      <c r="E10" s="301"/>
      <c r="F10" s="301"/>
      <c r="G10" s="301"/>
      <c r="H10" s="301"/>
      <c r="I10" s="301"/>
      <c r="J10" s="301"/>
      <c r="K10" s="301"/>
    </row>
    <row r="11" spans="1:11" ht="18.75" customHeight="1">
      <c r="B11" s="306"/>
      <c r="C11" s="307"/>
      <c r="D11" s="308"/>
      <c r="E11" s="309"/>
      <c r="F11" s="310"/>
      <c r="G11" s="301"/>
      <c r="H11" s="301"/>
      <c r="I11" s="301"/>
      <c r="J11" s="301"/>
      <c r="K11" s="301"/>
    </row>
    <row r="12" spans="1:11" ht="33" customHeight="1">
      <c r="A12" s="319" t="s">
        <v>151</v>
      </c>
      <c r="B12" s="319" t="s">
        <v>152</v>
      </c>
      <c r="C12" s="319">
        <v>2013</v>
      </c>
      <c r="D12" s="319" t="s">
        <v>153</v>
      </c>
      <c r="E12" s="422" t="s">
        <v>154</v>
      </c>
      <c r="F12" s="423"/>
      <c r="G12" s="301"/>
      <c r="H12" s="301"/>
      <c r="I12" s="301"/>
      <c r="J12" s="301"/>
      <c r="K12" s="301"/>
    </row>
    <row r="13" spans="1:11" ht="25.5" customHeight="1">
      <c r="A13" s="321">
        <v>1</v>
      </c>
      <c r="B13" s="322" t="s">
        <v>227</v>
      </c>
      <c r="C13" s="331">
        <v>216054</v>
      </c>
      <c r="D13" s="321" t="s">
        <v>229</v>
      </c>
      <c r="E13" s="303" t="s">
        <v>227</v>
      </c>
      <c r="F13" s="330">
        <v>216054</v>
      </c>
      <c r="G13" s="301"/>
      <c r="H13" s="301"/>
      <c r="I13" s="301"/>
      <c r="J13" s="301"/>
      <c r="K13" s="301"/>
    </row>
    <row r="14" spans="1:11" ht="25.5" customHeight="1">
      <c r="A14" s="424" t="s">
        <v>155</v>
      </c>
      <c r="B14" s="425"/>
      <c r="C14" s="426"/>
      <c r="D14" s="329"/>
      <c r="E14" s="329"/>
      <c r="F14" s="329"/>
      <c r="G14" s="301"/>
      <c r="H14" s="301"/>
      <c r="I14" s="301"/>
      <c r="J14" s="301"/>
      <c r="K14" s="301"/>
    </row>
    <row r="15" spans="1:11" ht="25.5" customHeight="1">
      <c r="A15" s="427">
        <v>2</v>
      </c>
      <c r="B15" s="428" t="s">
        <v>225</v>
      </c>
      <c r="C15" s="420">
        <f>'C-PSP'!F13</f>
        <v>22.998300429123407</v>
      </c>
      <c r="D15" s="421" t="s">
        <v>97</v>
      </c>
      <c r="E15" s="303" t="s">
        <v>98</v>
      </c>
      <c r="F15" s="312">
        <f>'C-PSP'!F11</f>
        <v>209872.83043</v>
      </c>
      <c r="G15" s="301"/>
      <c r="H15" s="301"/>
      <c r="I15" s="301"/>
      <c r="J15" s="301"/>
      <c r="K15" s="301"/>
    </row>
    <row r="16" spans="1:11" ht="25.5" customHeight="1">
      <c r="A16" s="427"/>
      <c r="B16" s="428"/>
      <c r="C16" s="420"/>
      <c r="D16" s="421"/>
      <c r="E16" s="303" t="s">
        <v>99</v>
      </c>
      <c r="F16" s="312">
        <f>'C-PSP'!F12</f>
        <v>912558</v>
      </c>
      <c r="G16" s="301"/>
      <c r="H16" s="301"/>
      <c r="I16" s="301"/>
      <c r="J16" s="301"/>
      <c r="K16" s="301"/>
    </row>
    <row r="17" spans="1:11" ht="25.5" customHeight="1">
      <c r="A17" s="429">
        <v>3</v>
      </c>
      <c r="B17" s="431" t="s">
        <v>224</v>
      </c>
      <c r="C17" s="433">
        <f>EPRT!F13</f>
        <v>93.00036861882019</v>
      </c>
      <c r="D17" s="435" t="s">
        <v>97</v>
      </c>
      <c r="E17" s="302" t="s">
        <v>106</v>
      </c>
      <c r="F17" s="305">
        <f>EPRT!F11</f>
        <v>912558</v>
      </c>
      <c r="G17" s="301"/>
      <c r="H17" s="301"/>
      <c r="I17" s="301"/>
      <c r="J17" s="301"/>
      <c r="K17" s="301"/>
    </row>
    <row r="18" spans="1:11" ht="25.5" customHeight="1">
      <c r="A18" s="430"/>
      <c r="B18" s="432"/>
      <c r="C18" s="434"/>
      <c r="D18" s="430"/>
      <c r="E18" s="302" t="s">
        <v>107</v>
      </c>
      <c r="F18" s="305">
        <f>EPRT!F12</f>
        <v>981241.272</v>
      </c>
      <c r="G18" s="301"/>
      <c r="H18" s="301"/>
      <c r="I18" s="301"/>
      <c r="J18" s="301"/>
      <c r="K18" s="301"/>
    </row>
    <row r="19" spans="1:11" ht="25.5" customHeight="1">
      <c r="A19" s="427">
        <v>4</v>
      </c>
      <c r="B19" s="428" t="s">
        <v>226</v>
      </c>
      <c r="C19" s="437">
        <f>EPR!F12</f>
        <v>96.978578960130136</v>
      </c>
      <c r="D19" s="421" t="s">
        <v>97</v>
      </c>
      <c r="E19" s="303" t="s">
        <v>110</v>
      </c>
      <c r="F19" s="312">
        <f>EPR!F10</f>
        <v>844181</v>
      </c>
      <c r="G19" s="301"/>
      <c r="H19" s="301"/>
      <c r="I19" s="301"/>
      <c r="J19" s="301"/>
      <c r="K19" s="301"/>
    </row>
    <row r="20" spans="1:11" ht="25.5" customHeight="1">
      <c r="A20" s="427"/>
      <c r="B20" s="428"/>
      <c r="C20" s="438"/>
      <c r="D20" s="421"/>
      <c r="E20" s="303" t="s">
        <v>111</v>
      </c>
      <c r="F20" s="312">
        <f>EPR!F11</f>
        <v>870481.924</v>
      </c>
      <c r="G20" s="301"/>
      <c r="H20" s="301"/>
      <c r="I20" s="301"/>
      <c r="J20" s="301"/>
      <c r="K20" s="301"/>
    </row>
    <row r="21" spans="1:11" ht="25.5" customHeight="1">
      <c r="A21" s="429">
        <v>5</v>
      </c>
      <c r="B21" s="431" t="s">
        <v>223</v>
      </c>
      <c r="C21" s="433">
        <f>EGC!F13</f>
        <v>92.920542834271373</v>
      </c>
      <c r="D21" s="435" t="s">
        <v>97</v>
      </c>
      <c r="E21" s="302" t="s">
        <v>114</v>
      </c>
      <c r="F21" s="305">
        <f>EGC!F11</f>
        <v>901370</v>
      </c>
      <c r="G21" s="301"/>
      <c r="H21" s="301"/>
      <c r="I21" s="301"/>
      <c r="J21" s="301"/>
      <c r="K21" s="301"/>
    </row>
    <row r="22" spans="1:11" ht="25.5" customHeight="1">
      <c r="A22" s="430"/>
      <c r="B22" s="432"/>
      <c r="C22" s="434"/>
      <c r="D22" s="430"/>
      <c r="E22" s="302" t="s">
        <v>186</v>
      </c>
      <c r="F22" s="305">
        <f>EGC!F12</f>
        <v>970043.83799999999</v>
      </c>
      <c r="G22" s="301"/>
      <c r="H22" s="301"/>
      <c r="I22" s="301"/>
      <c r="J22" s="301"/>
      <c r="K22" s="301"/>
    </row>
    <row r="23" spans="1:11" ht="25.5" customHeight="1">
      <c r="A23" s="427">
        <v>6</v>
      </c>
      <c r="B23" s="428" t="s">
        <v>222</v>
      </c>
      <c r="C23" s="420">
        <f>EGI!F13</f>
        <v>99.919160050418697</v>
      </c>
      <c r="D23" s="421" t="s">
        <v>97</v>
      </c>
      <c r="E23" s="303" t="s">
        <v>118</v>
      </c>
      <c r="F23" s="312">
        <f>EGI!F11</f>
        <v>11188.382</v>
      </c>
      <c r="G23" s="301"/>
      <c r="H23" s="301"/>
      <c r="I23" s="301"/>
      <c r="J23" s="301"/>
      <c r="K23" s="301"/>
    </row>
    <row r="24" spans="1:11" ht="25.5" customHeight="1">
      <c r="A24" s="427"/>
      <c r="B24" s="428"/>
      <c r="C24" s="420"/>
      <c r="D24" s="421"/>
      <c r="E24" s="303" t="s">
        <v>119</v>
      </c>
      <c r="F24" s="312">
        <f>EGI!F12</f>
        <v>11197.433999999999</v>
      </c>
      <c r="G24" s="301"/>
      <c r="H24" s="301"/>
      <c r="I24" s="301"/>
      <c r="J24" s="301"/>
      <c r="K24" s="304"/>
    </row>
    <row r="25" spans="1:11" ht="25.5" customHeight="1">
      <c r="A25" s="429">
        <v>7</v>
      </c>
      <c r="B25" s="431" t="s">
        <v>221</v>
      </c>
      <c r="C25" s="433">
        <f>AUTOF!F13</f>
        <v>7.4929705289965138</v>
      </c>
      <c r="D25" s="435" t="s">
        <v>97</v>
      </c>
      <c r="E25" s="302" t="s">
        <v>122</v>
      </c>
      <c r="F25" s="305">
        <f>AUTOF!F11</f>
        <v>68377.702000000005</v>
      </c>
      <c r="G25" s="301"/>
      <c r="H25" s="301"/>
      <c r="I25" s="301"/>
      <c r="J25" s="301"/>
      <c r="K25" s="301"/>
    </row>
    <row r="26" spans="1:11" ht="25.5" customHeight="1">
      <c r="A26" s="430"/>
      <c r="B26" s="432"/>
      <c r="C26" s="434"/>
      <c r="D26" s="430"/>
      <c r="E26" s="302" t="s">
        <v>123</v>
      </c>
      <c r="F26" s="305">
        <f>AUTOF!F12</f>
        <v>912558</v>
      </c>
      <c r="G26" s="301"/>
      <c r="H26" s="301"/>
      <c r="I26" s="301"/>
      <c r="J26" s="301"/>
      <c r="K26" s="301"/>
    </row>
    <row r="27" spans="1:11" ht="25.5" customHeight="1">
      <c r="A27" s="427">
        <v>8</v>
      </c>
      <c r="B27" s="428" t="s">
        <v>220</v>
      </c>
      <c r="C27" s="420">
        <f>CAIP!F13</f>
        <v>90.126335115298801</v>
      </c>
      <c r="D27" s="421" t="s">
        <v>97</v>
      </c>
      <c r="E27" s="303" t="s">
        <v>126</v>
      </c>
      <c r="F27" s="312">
        <f>CAIP!F11</f>
        <v>99823.341149999993</v>
      </c>
      <c r="G27" s="301"/>
      <c r="H27" s="301"/>
      <c r="I27" s="301"/>
      <c r="J27" s="301"/>
      <c r="K27" s="301"/>
    </row>
    <row r="28" spans="1:11" ht="25.5" customHeight="1">
      <c r="A28" s="427"/>
      <c r="B28" s="428"/>
      <c r="C28" s="420"/>
      <c r="D28" s="421"/>
      <c r="E28" s="303" t="s">
        <v>127</v>
      </c>
      <c r="F28" s="312">
        <f>CAIP!F12</f>
        <v>110759.348</v>
      </c>
      <c r="G28" s="301"/>
      <c r="H28" s="301"/>
      <c r="I28" s="301"/>
      <c r="J28" s="301"/>
      <c r="K28" s="301"/>
    </row>
    <row r="29" spans="1:11" ht="25.5" customHeight="1">
      <c r="A29" s="429">
        <v>9</v>
      </c>
      <c r="B29" s="431" t="s">
        <v>219</v>
      </c>
      <c r="C29" s="433">
        <f>CNPR!F13</f>
        <v>93.00036861882019</v>
      </c>
      <c r="D29" s="435" t="s">
        <v>97</v>
      </c>
      <c r="E29" s="302" t="s">
        <v>131</v>
      </c>
      <c r="F29" s="305">
        <f>CNPR!F11</f>
        <v>912558</v>
      </c>
      <c r="G29" s="301"/>
      <c r="H29" s="301"/>
      <c r="I29" s="301"/>
      <c r="J29" s="301"/>
      <c r="K29" s="301"/>
    </row>
    <row r="30" spans="1:11" ht="25.5" customHeight="1">
      <c r="A30" s="430"/>
      <c r="B30" s="432"/>
      <c r="C30" s="434"/>
      <c r="D30" s="430"/>
      <c r="E30" s="302" t="s">
        <v>132</v>
      </c>
      <c r="F30" s="305">
        <f>CNPR!F12</f>
        <v>981241.272</v>
      </c>
      <c r="G30" s="301"/>
      <c r="H30" s="301"/>
      <c r="I30" s="301"/>
      <c r="J30" s="301"/>
      <c r="K30" s="301"/>
    </row>
    <row r="31" spans="1:11" ht="24.95" customHeight="1">
      <c r="A31" s="301"/>
      <c r="B31" s="311"/>
      <c r="C31" s="301"/>
      <c r="D31" s="301"/>
      <c r="E31" s="301"/>
      <c r="F31" s="301"/>
      <c r="G31" s="301"/>
      <c r="H31" s="301"/>
      <c r="I31" s="301"/>
      <c r="J31" s="301"/>
      <c r="K31" s="301"/>
    </row>
    <row r="32" spans="1:11" ht="24.95" customHeight="1">
      <c r="A32" s="301"/>
      <c r="B32" s="301"/>
      <c r="C32" s="301"/>
      <c r="D32" s="301"/>
      <c r="E32" s="301"/>
      <c r="F32" s="301"/>
      <c r="G32" s="301"/>
      <c r="H32" s="301"/>
      <c r="I32" s="301"/>
      <c r="J32" s="301"/>
      <c r="K32" s="301"/>
    </row>
    <row r="33" spans="1:11" ht="24.95" customHeight="1">
      <c r="A33" s="301"/>
      <c r="B33" s="301"/>
      <c r="C33" s="301"/>
      <c r="D33" s="301"/>
      <c r="E33" s="301"/>
      <c r="F33" s="301"/>
      <c r="G33" s="301"/>
      <c r="H33" s="301"/>
      <c r="I33" s="301"/>
      <c r="J33" s="301"/>
      <c r="K33" s="301"/>
    </row>
    <row r="34" spans="1:11" ht="24.95" customHeight="1">
      <c r="A34" s="301"/>
      <c r="B34" s="301"/>
      <c r="C34" s="301"/>
      <c r="D34" s="301"/>
      <c r="E34" s="301"/>
      <c r="F34" s="301"/>
      <c r="G34" s="301"/>
      <c r="H34" s="301"/>
      <c r="I34" s="301"/>
      <c r="J34" s="301"/>
      <c r="K34" s="301"/>
    </row>
    <row r="35" spans="1:11" ht="24.95" customHeight="1">
      <c r="A35" s="301"/>
      <c r="B35" s="301"/>
      <c r="C35" s="301"/>
      <c r="D35" s="301"/>
      <c r="E35" s="301"/>
      <c r="F35" s="301"/>
      <c r="G35" s="301"/>
      <c r="H35" s="301"/>
      <c r="I35" s="301"/>
      <c r="J35" s="301"/>
      <c r="K35" s="301"/>
    </row>
    <row r="36" spans="1:11" ht="24.95" customHeight="1">
      <c r="A36" s="301"/>
      <c r="B36" s="301"/>
      <c r="C36" s="301"/>
      <c r="D36" s="301"/>
      <c r="E36" s="301"/>
      <c r="F36" s="301"/>
      <c r="G36" s="301"/>
      <c r="H36" s="301"/>
      <c r="I36" s="301"/>
      <c r="J36" s="301"/>
      <c r="K36" s="301"/>
    </row>
    <row r="37" spans="1:11" ht="24.95" customHeight="1">
      <c r="A37" s="301"/>
      <c r="B37" s="301"/>
      <c r="C37" s="301"/>
      <c r="D37" s="301"/>
      <c r="E37" s="301"/>
      <c r="F37" s="301"/>
      <c r="G37" s="301"/>
      <c r="H37" s="301"/>
      <c r="I37" s="301"/>
      <c r="J37" s="301"/>
      <c r="K37" s="301"/>
    </row>
    <row r="38" spans="1:11" ht="24.95" customHeight="1">
      <c r="A38" s="301"/>
      <c r="B38" s="301"/>
      <c r="C38" s="301"/>
      <c r="D38" s="301"/>
      <c r="E38" s="301"/>
      <c r="F38" s="301"/>
      <c r="G38" s="301"/>
      <c r="H38" s="301"/>
      <c r="I38" s="301"/>
      <c r="J38" s="301"/>
      <c r="K38" s="301"/>
    </row>
    <row r="39" spans="1:11" ht="24.95" customHeight="1">
      <c r="A39" s="301"/>
      <c r="B39" s="301"/>
      <c r="C39" s="301"/>
      <c r="D39" s="301"/>
      <c r="E39" s="301"/>
      <c r="F39" s="301"/>
      <c r="G39" s="301"/>
      <c r="H39" s="301"/>
      <c r="I39" s="301"/>
      <c r="J39" s="301"/>
      <c r="K39" s="301"/>
    </row>
    <row r="40" spans="1:11" ht="24.95" customHeight="1">
      <c r="A40" s="301"/>
      <c r="B40" s="301"/>
      <c r="C40" s="301"/>
      <c r="D40" s="301"/>
      <c r="E40" s="301"/>
      <c r="F40" s="301"/>
      <c r="G40" s="301"/>
      <c r="H40" s="301"/>
      <c r="I40" s="301"/>
      <c r="J40" s="301"/>
      <c r="K40" s="301"/>
    </row>
    <row r="41" spans="1:11" ht="24.95" customHeight="1">
      <c r="A41" s="301"/>
      <c r="B41" s="301"/>
      <c r="C41" s="301"/>
      <c r="D41" s="301"/>
      <c r="E41" s="301"/>
      <c r="F41" s="301"/>
      <c r="G41" s="301"/>
      <c r="H41" s="301"/>
      <c r="I41" s="301"/>
      <c r="J41" s="301"/>
      <c r="K41" s="301"/>
    </row>
    <row r="42" spans="1:11" ht="24.95" customHeight="1">
      <c r="A42" s="301"/>
      <c r="B42" s="301"/>
      <c r="C42" s="301"/>
      <c r="D42" s="301"/>
      <c r="E42" s="301"/>
      <c r="F42" s="301"/>
      <c r="G42" s="301"/>
      <c r="H42" s="301"/>
      <c r="I42" s="301"/>
      <c r="J42" s="301"/>
      <c r="K42" s="301"/>
    </row>
    <row r="43" spans="1:11" ht="24.95" customHeight="1">
      <c r="A43" s="301"/>
      <c r="B43" s="301"/>
      <c r="C43" s="301"/>
      <c r="D43" s="301"/>
      <c r="E43" s="301"/>
      <c r="F43" s="301"/>
      <c r="G43" s="301"/>
      <c r="H43" s="301"/>
      <c r="I43" s="301"/>
      <c r="J43" s="301"/>
      <c r="K43" s="301"/>
    </row>
    <row r="44" spans="1:11" ht="24.95" customHeight="1">
      <c r="A44" s="301"/>
      <c r="B44" s="301"/>
      <c r="C44" s="301"/>
      <c r="D44" s="301"/>
      <c r="E44" s="301"/>
      <c r="F44" s="301"/>
      <c r="G44" s="301"/>
      <c r="H44" s="301"/>
      <c r="I44" s="301"/>
      <c r="J44" s="301"/>
      <c r="K44" s="301"/>
    </row>
    <row r="45" spans="1:11" ht="24.95" customHeight="1">
      <c r="A45" s="301"/>
      <c r="B45" s="301"/>
      <c r="C45" s="301"/>
      <c r="D45" s="301"/>
      <c r="E45" s="301"/>
      <c r="F45" s="301"/>
      <c r="G45" s="301"/>
      <c r="H45" s="301"/>
      <c r="I45" s="301"/>
      <c r="J45" s="301"/>
      <c r="K45" s="301"/>
    </row>
    <row r="46" spans="1:11" ht="24.95" customHeight="1">
      <c r="A46" s="301"/>
      <c r="B46" s="301"/>
      <c r="C46" s="301"/>
      <c r="D46" s="301"/>
      <c r="E46" s="301"/>
      <c r="F46" s="301"/>
      <c r="G46" s="301"/>
      <c r="H46" s="301"/>
      <c r="I46" s="301"/>
      <c r="J46" s="301"/>
      <c r="K46" s="301"/>
    </row>
    <row r="47" spans="1:11" ht="24.95" customHeight="1">
      <c r="A47" s="301"/>
      <c r="B47" s="301"/>
      <c r="C47" s="301"/>
      <c r="D47" s="301"/>
      <c r="E47" s="301"/>
      <c r="F47" s="301"/>
      <c r="G47" s="301"/>
      <c r="H47" s="301"/>
      <c r="I47" s="301"/>
      <c r="J47" s="301"/>
      <c r="K47" s="301"/>
    </row>
    <row r="48" spans="1:11" ht="24.95" customHeight="1">
      <c r="A48" s="301"/>
      <c r="B48" s="301"/>
      <c r="C48" s="301"/>
      <c r="D48" s="301"/>
      <c r="E48" s="301"/>
      <c r="F48" s="301"/>
      <c r="G48" s="301"/>
      <c r="H48" s="301"/>
      <c r="I48" s="301"/>
      <c r="J48" s="301"/>
      <c r="K48" s="301"/>
    </row>
    <row r="49" spans="1:11" ht="24.95" customHeight="1">
      <c r="A49" s="301"/>
      <c r="B49" s="301"/>
      <c r="C49" s="301"/>
      <c r="D49" s="301"/>
      <c r="E49" s="301"/>
      <c r="F49" s="301"/>
      <c r="G49" s="301"/>
      <c r="H49" s="301"/>
      <c r="I49" s="301"/>
      <c r="J49" s="301"/>
      <c r="K49" s="301"/>
    </row>
    <row r="50" spans="1:11" ht="24.95" customHeight="1">
      <c r="A50" s="301"/>
      <c r="B50" s="301"/>
      <c r="C50" s="301"/>
      <c r="D50" s="301"/>
      <c r="E50" s="301"/>
      <c r="F50" s="301"/>
      <c r="G50" s="301"/>
      <c r="H50" s="301"/>
      <c r="I50" s="301"/>
      <c r="J50" s="301"/>
      <c r="K50" s="301"/>
    </row>
    <row r="51" spans="1:11" ht="24.95" customHeight="1">
      <c r="A51" s="301"/>
      <c r="B51" s="301"/>
      <c r="C51" s="301"/>
      <c r="D51" s="301"/>
      <c r="E51" s="301"/>
      <c r="F51" s="301"/>
      <c r="G51" s="301"/>
      <c r="H51" s="301"/>
      <c r="I51" s="301"/>
      <c r="J51" s="301"/>
      <c r="K51" s="301"/>
    </row>
    <row r="52" spans="1:11" ht="24.95" customHeight="1">
      <c r="A52" s="301"/>
      <c r="B52" s="301"/>
      <c r="C52" s="301"/>
      <c r="D52" s="301"/>
      <c r="E52" s="301"/>
      <c r="F52" s="301"/>
      <c r="G52" s="301"/>
      <c r="H52" s="301"/>
      <c r="I52" s="301"/>
      <c r="J52" s="301"/>
      <c r="K52" s="301"/>
    </row>
    <row r="53" spans="1:11" ht="24.95" customHeight="1">
      <c r="A53" s="301"/>
      <c r="B53" s="301"/>
      <c r="C53" s="301"/>
      <c r="D53" s="301"/>
      <c r="E53" s="301"/>
      <c r="F53" s="301"/>
      <c r="G53" s="301"/>
      <c r="H53" s="301"/>
      <c r="I53" s="301"/>
      <c r="J53" s="301"/>
      <c r="K53" s="301"/>
    </row>
    <row r="54" spans="1:11" ht="24.95" customHeight="1">
      <c r="A54" s="301"/>
      <c r="B54" s="301"/>
      <c r="C54" s="301"/>
      <c r="D54" s="301"/>
      <c r="E54" s="301"/>
      <c r="F54" s="301"/>
      <c r="G54" s="301"/>
      <c r="H54" s="301"/>
      <c r="I54" s="301"/>
      <c r="J54" s="301"/>
      <c r="K54" s="301"/>
    </row>
    <row r="55" spans="1:11" ht="24.95" customHeight="1">
      <c r="A55" s="301"/>
      <c r="B55" s="301"/>
      <c r="C55" s="301"/>
      <c r="D55" s="301"/>
      <c r="E55" s="301"/>
      <c r="F55" s="301"/>
      <c r="G55" s="301"/>
      <c r="H55" s="301"/>
      <c r="I55" s="301"/>
      <c r="J55" s="301"/>
      <c r="K55" s="301"/>
    </row>
    <row r="56" spans="1:11" ht="24.95" customHeight="1">
      <c r="A56" s="301"/>
      <c r="B56" s="301"/>
      <c r="C56" s="301"/>
      <c r="D56" s="301"/>
      <c r="E56" s="301"/>
      <c r="F56" s="301"/>
      <c r="G56" s="301"/>
      <c r="H56" s="301"/>
      <c r="I56" s="301"/>
      <c r="J56" s="301"/>
      <c r="K56" s="301"/>
    </row>
    <row r="57" spans="1:11" ht="24.95" customHeight="1">
      <c r="A57" s="301"/>
      <c r="B57" s="301"/>
      <c r="C57" s="301"/>
      <c r="D57" s="301"/>
      <c r="E57" s="301"/>
      <c r="F57" s="301"/>
      <c r="G57" s="301"/>
      <c r="H57" s="301"/>
      <c r="I57" s="301"/>
      <c r="J57" s="301"/>
      <c r="K57" s="301"/>
    </row>
    <row r="58" spans="1:11" ht="24.95" customHeight="1">
      <c r="A58" s="301"/>
      <c r="B58" s="301"/>
      <c r="C58" s="301"/>
      <c r="D58" s="301"/>
      <c r="E58" s="301"/>
      <c r="F58" s="301"/>
      <c r="G58" s="301"/>
      <c r="H58" s="301"/>
      <c r="I58" s="301"/>
      <c r="J58" s="301"/>
      <c r="K58" s="301"/>
    </row>
    <row r="59" spans="1:11" ht="24.95" customHeight="1">
      <c r="A59" s="301"/>
      <c r="B59" s="301"/>
      <c r="C59" s="301"/>
      <c r="D59" s="301"/>
      <c r="E59" s="301"/>
      <c r="F59" s="301"/>
      <c r="G59" s="301"/>
      <c r="H59" s="301"/>
      <c r="I59" s="301"/>
      <c r="J59" s="301"/>
      <c r="K59" s="301"/>
    </row>
    <row r="60" spans="1:11" ht="24.95" customHeight="1">
      <c r="A60" s="301"/>
      <c r="B60" s="301"/>
      <c r="C60" s="301"/>
      <c r="D60" s="301"/>
      <c r="E60" s="301"/>
      <c r="F60" s="301"/>
      <c r="G60" s="301"/>
      <c r="H60" s="301"/>
      <c r="I60" s="301"/>
      <c r="J60" s="301"/>
      <c r="K60" s="301"/>
    </row>
    <row r="61" spans="1:11" ht="24.95" customHeight="1">
      <c r="A61" s="301"/>
      <c r="B61" s="301"/>
      <c r="C61" s="301"/>
      <c r="D61" s="301"/>
      <c r="E61" s="301"/>
      <c r="F61" s="301"/>
      <c r="G61" s="301"/>
      <c r="H61" s="301"/>
      <c r="I61" s="301"/>
      <c r="J61" s="301"/>
      <c r="K61" s="301"/>
    </row>
    <row r="62" spans="1:11" ht="24.95" customHeight="1">
      <c r="A62" s="301"/>
      <c r="B62" s="301"/>
      <c r="C62" s="301"/>
      <c r="D62" s="301"/>
      <c r="E62" s="301"/>
      <c r="F62" s="301"/>
      <c r="G62" s="301"/>
      <c r="H62" s="301"/>
      <c r="I62" s="301"/>
      <c r="J62" s="301"/>
      <c r="K62" s="301"/>
    </row>
    <row r="63" spans="1:11" ht="24.95" customHeight="1">
      <c r="A63" s="301"/>
      <c r="B63" s="301"/>
      <c r="C63" s="301"/>
      <c r="D63" s="301"/>
      <c r="E63" s="301"/>
      <c r="F63" s="301"/>
      <c r="G63" s="301"/>
      <c r="H63" s="301"/>
      <c r="I63" s="301"/>
      <c r="J63" s="301"/>
      <c r="K63" s="301"/>
    </row>
    <row r="64" spans="1:11" ht="24.95" customHeight="1">
      <c r="A64" s="301"/>
      <c r="B64" s="301"/>
      <c r="C64" s="301"/>
      <c r="D64" s="301"/>
      <c r="E64" s="301"/>
      <c r="F64" s="301"/>
      <c r="G64" s="301"/>
      <c r="H64" s="301"/>
      <c r="I64" s="301"/>
      <c r="J64" s="301"/>
      <c r="K64" s="301"/>
    </row>
    <row r="65" spans="1:11" ht="24.95" customHeight="1">
      <c r="A65" s="301"/>
      <c r="B65" s="301"/>
      <c r="C65" s="301"/>
      <c r="D65" s="301"/>
      <c r="E65" s="301"/>
      <c r="F65" s="301"/>
      <c r="G65" s="301"/>
      <c r="H65" s="301"/>
      <c r="I65" s="301"/>
      <c r="J65" s="301"/>
      <c r="K65" s="301"/>
    </row>
    <row r="66" spans="1:11" ht="24.95" customHeight="1">
      <c r="A66" s="301"/>
      <c r="B66" s="301"/>
      <c r="C66" s="301"/>
      <c r="D66" s="301"/>
      <c r="E66" s="301"/>
      <c r="F66" s="301"/>
      <c r="G66" s="301"/>
      <c r="H66" s="301"/>
      <c r="I66" s="301"/>
      <c r="J66" s="301"/>
      <c r="K66" s="301"/>
    </row>
    <row r="67" spans="1:11" ht="24.95" customHeight="1">
      <c r="A67" s="301"/>
      <c r="B67" s="301"/>
      <c r="C67" s="301"/>
      <c r="D67" s="301"/>
      <c r="E67" s="301"/>
      <c r="F67" s="301"/>
      <c r="G67" s="301"/>
      <c r="H67" s="301"/>
      <c r="I67" s="301"/>
      <c r="J67" s="301"/>
      <c r="K67" s="301"/>
    </row>
    <row r="68" spans="1:11" ht="24.95" customHeight="1">
      <c r="A68" s="301"/>
      <c r="B68" s="301"/>
      <c r="C68" s="301"/>
      <c r="D68" s="301"/>
      <c r="E68" s="301"/>
      <c r="F68" s="301"/>
      <c r="G68" s="301"/>
      <c r="H68" s="301"/>
      <c r="I68" s="301"/>
      <c r="J68" s="301"/>
      <c r="K68" s="301"/>
    </row>
    <row r="69" spans="1:11" ht="24.95" customHeight="1">
      <c r="A69" s="301"/>
      <c r="B69" s="301"/>
      <c r="C69" s="301"/>
      <c r="D69" s="301"/>
      <c r="E69" s="301"/>
      <c r="F69" s="301"/>
      <c r="G69" s="301"/>
      <c r="H69" s="301"/>
      <c r="I69" s="301"/>
      <c r="J69" s="301"/>
      <c r="K69" s="301"/>
    </row>
    <row r="70" spans="1:11" ht="24.95" customHeight="1">
      <c r="A70" s="301"/>
      <c r="B70" s="301"/>
      <c r="C70" s="301"/>
      <c r="D70" s="301"/>
      <c r="E70" s="301"/>
      <c r="F70" s="301"/>
      <c r="G70" s="301"/>
      <c r="H70" s="301"/>
      <c r="I70" s="301"/>
      <c r="J70" s="301"/>
      <c r="K70" s="301"/>
    </row>
    <row r="71" spans="1:11" ht="24.95" customHeight="1">
      <c r="A71" s="301"/>
      <c r="B71" s="301"/>
      <c r="C71" s="301"/>
      <c r="D71" s="301"/>
      <c r="E71" s="301"/>
      <c r="F71" s="301"/>
      <c r="G71" s="301"/>
      <c r="H71" s="301"/>
      <c r="I71" s="301"/>
      <c r="J71" s="301"/>
      <c r="K71" s="301"/>
    </row>
    <row r="72" spans="1:11" ht="24.95" customHeight="1">
      <c r="A72" s="301"/>
      <c r="B72" s="301"/>
      <c r="C72" s="301"/>
      <c r="D72" s="301"/>
      <c r="E72" s="301"/>
      <c r="F72" s="301"/>
      <c r="G72" s="301"/>
      <c r="H72" s="301"/>
      <c r="I72" s="301"/>
      <c r="J72" s="301"/>
      <c r="K72" s="301"/>
    </row>
    <row r="73" spans="1:11" ht="24.95" customHeight="1">
      <c r="A73" s="301"/>
      <c r="B73" s="301"/>
      <c r="C73" s="301"/>
      <c r="D73" s="301"/>
      <c r="E73" s="301"/>
      <c r="F73" s="301"/>
      <c r="G73" s="301"/>
      <c r="H73" s="301"/>
      <c r="I73" s="301"/>
      <c r="J73" s="301"/>
      <c r="K73" s="301"/>
    </row>
    <row r="74" spans="1:11" ht="24.95" customHeight="1">
      <c r="A74" s="301"/>
      <c r="B74" s="301"/>
      <c r="C74" s="301"/>
      <c r="D74" s="301"/>
      <c r="E74" s="301"/>
      <c r="F74" s="301"/>
      <c r="G74" s="301"/>
      <c r="H74" s="301"/>
      <c r="I74" s="301"/>
      <c r="J74" s="301"/>
      <c r="K74" s="301"/>
    </row>
    <row r="75" spans="1:11" ht="24.95" customHeight="1">
      <c r="A75" s="301"/>
      <c r="B75" s="301"/>
      <c r="C75" s="301"/>
      <c r="D75" s="301"/>
      <c r="E75" s="301"/>
      <c r="F75" s="301"/>
      <c r="G75" s="301"/>
      <c r="H75" s="301"/>
      <c r="I75" s="301"/>
      <c r="J75" s="301"/>
      <c r="K75" s="301"/>
    </row>
    <row r="76" spans="1:11" ht="24.95" customHeight="1">
      <c r="A76" s="301"/>
      <c r="B76" s="301"/>
      <c r="C76" s="301"/>
      <c r="D76" s="301"/>
      <c r="E76" s="301"/>
      <c r="F76" s="301"/>
      <c r="G76" s="301"/>
      <c r="H76" s="301"/>
      <c r="I76" s="301"/>
      <c r="J76" s="301"/>
      <c r="K76" s="301"/>
    </row>
    <row r="77" spans="1:11" ht="24.95" customHeight="1">
      <c r="A77" s="301"/>
      <c r="B77" s="301"/>
      <c r="C77" s="301"/>
      <c r="D77" s="301"/>
      <c r="E77" s="301"/>
      <c r="F77" s="301"/>
      <c r="G77" s="301"/>
      <c r="H77" s="301"/>
      <c r="I77" s="301"/>
      <c r="J77" s="301"/>
      <c r="K77" s="301"/>
    </row>
    <row r="78" spans="1:11" ht="24.95" customHeight="1">
      <c r="A78" s="301"/>
      <c r="B78" s="301"/>
      <c r="C78" s="301"/>
      <c r="D78" s="301"/>
      <c r="E78" s="301"/>
      <c r="F78" s="301"/>
      <c r="G78" s="301"/>
      <c r="H78" s="301"/>
      <c r="I78" s="301"/>
      <c r="J78" s="301"/>
      <c r="K78" s="301"/>
    </row>
    <row r="79" spans="1:11" ht="24.95" customHeight="1">
      <c r="A79" s="301"/>
      <c r="B79" s="301"/>
      <c r="C79" s="301"/>
      <c r="D79" s="301"/>
      <c r="E79" s="301"/>
      <c r="F79" s="301"/>
      <c r="G79" s="301"/>
      <c r="H79" s="301"/>
      <c r="I79" s="301"/>
      <c r="J79" s="301"/>
      <c r="K79" s="301"/>
    </row>
    <row r="80" spans="1:11" ht="11.25" customHeight="1">
      <c r="A80" s="301"/>
      <c r="B80" s="301"/>
      <c r="C80" s="301"/>
      <c r="D80" s="301"/>
      <c r="E80" s="301"/>
      <c r="F80" s="301"/>
      <c r="G80" s="301"/>
      <c r="H80" s="301"/>
      <c r="I80" s="301"/>
      <c r="J80" s="301"/>
      <c r="K80" s="301"/>
    </row>
    <row r="81" spans="1:11" ht="11.25" customHeight="1">
      <c r="A81" s="301"/>
      <c r="B81" s="301"/>
      <c r="C81" s="301"/>
      <c r="D81" s="301"/>
      <c r="E81" s="301"/>
      <c r="F81" s="301"/>
      <c r="G81" s="301"/>
      <c r="H81" s="301"/>
      <c r="I81" s="301"/>
      <c r="J81" s="301"/>
      <c r="K81" s="301"/>
    </row>
    <row r="82" spans="1:11" ht="11.25" customHeight="1">
      <c r="A82" s="301"/>
      <c r="B82" s="301"/>
      <c r="C82" s="301"/>
      <c r="D82" s="301"/>
      <c r="E82" s="301"/>
      <c r="F82" s="301"/>
      <c r="G82" s="301"/>
      <c r="H82" s="301"/>
      <c r="I82" s="301"/>
      <c r="J82" s="301"/>
      <c r="K82" s="301"/>
    </row>
    <row r="83" spans="1:11" ht="11.25" customHeight="1">
      <c r="A83" s="301"/>
      <c r="B83" s="301"/>
      <c r="C83" s="301"/>
      <c r="D83" s="301"/>
      <c r="E83" s="301"/>
      <c r="F83" s="301"/>
      <c r="G83" s="301"/>
      <c r="H83" s="301"/>
      <c r="I83" s="301"/>
      <c r="J83" s="301"/>
      <c r="K83" s="301"/>
    </row>
    <row r="84" spans="1:11" ht="11.25" customHeight="1">
      <c r="A84" s="301"/>
      <c r="B84" s="301"/>
      <c r="C84" s="301"/>
      <c r="D84" s="301"/>
      <c r="E84" s="301"/>
      <c r="F84" s="301"/>
      <c r="G84" s="301"/>
      <c r="H84" s="301"/>
      <c r="I84" s="301"/>
      <c r="J84" s="301"/>
      <c r="K84" s="301"/>
    </row>
    <row r="85" spans="1:11" ht="11.25" customHeight="1">
      <c r="A85" s="301"/>
      <c r="B85" s="301"/>
      <c r="C85" s="301"/>
      <c r="D85" s="301"/>
      <c r="E85" s="301"/>
      <c r="F85" s="301"/>
      <c r="G85" s="301"/>
      <c r="H85" s="301"/>
      <c r="I85" s="301"/>
      <c r="J85" s="301"/>
      <c r="K85" s="301"/>
    </row>
    <row r="86" spans="1:11" ht="15">
      <c r="A86" s="301"/>
      <c r="B86" s="301"/>
      <c r="C86" s="301"/>
      <c r="D86" s="301"/>
      <c r="E86" s="301"/>
      <c r="F86" s="301"/>
      <c r="G86" s="301"/>
      <c r="H86" s="301"/>
      <c r="I86" s="301"/>
      <c r="J86" s="301"/>
      <c r="K86" s="301"/>
    </row>
    <row r="87" spans="1:11" ht="15">
      <c r="A87" s="301"/>
      <c r="B87" s="301"/>
      <c r="C87" s="301"/>
      <c r="D87" s="301"/>
      <c r="E87" s="301"/>
      <c r="F87" s="301"/>
      <c r="G87" s="301"/>
      <c r="H87" s="301"/>
      <c r="I87" s="301"/>
      <c r="J87" s="301"/>
      <c r="K87" s="301"/>
    </row>
    <row r="88" spans="1:11" ht="15">
      <c r="A88" s="301"/>
      <c r="B88" s="301"/>
      <c r="C88" s="301"/>
      <c r="D88" s="301"/>
      <c r="E88" s="301"/>
      <c r="F88" s="301"/>
      <c r="G88" s="301"/>
      <c r="H88" s="301"/>
      <c r="I88" s="301"/>
      <c r="J88" s="301"/>
      <c r="K88" s="301"/>
    </row>
    <row r="89" spans="1:11" ht="15">
      <c r="A89" s="301"/>
      <c r="B89" s="301"/>
      <c r="C89" s="301"/>
      <c r="D89" s="301"/>
      <c r="E89" s="301"/>
      <c r="F89" s="301"/>
      <c r="G89" s="301"/>
      <c r="H89" s="301"/>
      <c r="I89" s="301"/>
      <c r="J89" s="301"/>
      <c r="K89" s="301"/>
    </row>
    <row r="90" spans="1:11" ht="15">
      <c r="A90" s="301"/>
      <c r="B90" s="301"/>
      <c r="C90" s="301"/>
      <c r="D90" s="301"/>
      <c r="E90" s="301"/>
      <c r="F90" s="301"/>
      <c r="G90" s="301"/>
      <c r="H90" s="301"/>
      <c r="I90" s="301"/>
      <c r="J90" s="301"/>
      <c r="K90" s="301"/>
    </row>
    <row r="91" spans="1:11" ht="15">
      <c r="A91" s="301"/>
      <c r="B91" s="301"/>
      <c r="C91" s="301"/>
      <c r="D91" s="301"/>
      <c r="E91" s="301"/>
      <c r="F91" s="301"/>
      <c r="G91" s="301"/>
      <c r="H91" s="301"/>
      <c r="I91" s="301"/>
      <c r="J91" s="301"/>
      <c r="K91" s="301"/>
    </row>
    <row r="92" spans="1:11" ht="15">
      <c r="A92" s="301"/>
      <c r="B92" s="301"/>
      <c r="C92" s="301"/>
      <c r="D92" s="301"/>
      <c r="E92" s="301"/>
      <c r="F92" s="301"/>
      <c r="G92" s="301"/>
      <c r="H92" s="301"/>
      <c r="I92" s="301"/>
      <c r="J92" s="301"/>
      <c r="K92" s="301"/>
    </row>
    <row r="93" spans="1:11" ht="15">
      <c r="A93" s="301"/>
      <c r="B93" s="301"/>
      <c r="C93" s="301"/>
      <c r="D93" s="301"/>
      <c r="E93" s="301"/>
      <c r="F93" s="301"/>
      <c r="G93" s="301"/>
      <c r="H93" s="301"/>
      <c r="I93" s="301"/>
      <c r="J93" s="301"/>
      <c r="K93" s="301"/>
    </row>
    <row r="94" spans="1:11" ht="15">
      <c r="A94" s="301"/>
      <c r="B94" s="301"/>
      <c r="C94" s="301"/>
      <c r="D94" s="301"/>
      <c r="E94" s="301"/>
      <c r="F94" s="301"/>
      <c r="G94" s="301"/>
      <c r="H94" s="301"/>
      <c r="I94" s="301"/>
      <c r="J94" s="301"/>
      <c r="K94" s="301"/>
    </row>
    <row r="95" spans="1:11" ht="15">
      <c r="A95" s="301"/>
      <c r="B95" s="301"/>
      <c r="C95" s="301"/>
      <c r="D95" s="301"/>
      <c r="E95" s="301"/>
      <c r="F95" s="301"/>
      <c r="G95" s="301"/>
      <c r="H95" s="301"/>
      <c r="I95" s="301"/>
      <c r="J95" s="301"/>
      <c r="K95" s="301"/>
    </row>
    <row r="96" spans="1:11" ht="15">
      <c r="A96" s="301"/>
      <c r="B96" s="301"/>
      <c r="C96" s="301"/>
      <c r="D96" s="301"/>
      <c r="E96" s="301"/>
      <c r="F96" s="301"/>
      <c r="G96" s="301"/>
      <c r="H96" s="301"/>
      <c r="I96" s="301"/>
      <c r="J96" s="301"/>
      <c r="K96" s="301"/>
    </row>
    <row r="97" spans="1:11" ht="15">
      <c r="A97" s="301"/>
      <c r="B97" s="301"/>
      <c r="C97" s="301"/>
      <c r="D97" s="301"/>
      <c r="E97" s="301"/>
      <c r="F97" s="301"/>
      <c r="G97" s="301"/>
      <c r="H97" s="301"/>
      <c r="I97" s="301"/>
      <c r="J97" s="301"/>
      <c r="K97" s="301"/>
    </row>
    <row r="98" spans="1:11" ht="15">
      <c r="A98" s="301"/>
      <c r="B98" s="301"/>
      <c r="C98" s="301"/>
      <c r="D98" s="301"/>
      <c r="E98" s="301"/>
      <c r="F98" s="301"/>
      <c r="G98" s="301"/>
      <c r="H98" s="301"/>
      <c r="I98" s="301"/>
      <c r="J98" s="301"/>
      <c r="K98" s="301"/>
    </row>
    <row r="99" spans="1:11" ht="15">
      <c r="A99" s="301"/>
      <c r="B99" s="301"/>
      <c r="C99" s="301"/>
      <c r="D99" s="301"/>
      <c r="E99" s="301"/>
      <c r="F99" s="301"/>
      <c r="G99" s="301"/>
      <c r="H99" s="301"/>
      <c r="I99" s="301"/>
      <c r="J99" s="301"/>
      <c r="K99" s="301"/>
    </row>
    <row r="100" spans="1:11" ht="15">
      <c r="A100" s="301"/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</row>
    <row r="101" spans="1:11" ht="15">
      <c r="A101" s="301"/>
      <c r="B101" s="301"/>
      <c r="C101" s="301"/>
      <c r="D101" s="301"/>
      <c r="E101" s="301"/>
      <c r="F101" s="301"/>
      <c r="G101" s="301"/>
      <c r="H101" s="301"/>
      <c r="I101" s="301"/>
      <c r="J101" s="301"/>
      <c r="K101" s="301"/>
    </row>
    <row r="102" spans="1:11" ht="15">
      <c r="A102" s="301"/>
      <c r="B102" s="301"/>
      <c r="C102" s="301"/>
      <c r="D102" s="301"/>
      <c r="E102" s="301"/>
      <c r="F102" s="301"/>
      <c r="G102" s="301"/>
      <c r="H102" s="301"/>
      <c r="I102" s="301"/>
      <c r="J102" s="301"/>
      <c r="K102" s="301"/>
    </row>
    <row r="103" spans="1:11" ht="15">
      <c r="A103" s="301"/>
      <c r="B103" s="301"/>
      <c r="C103" s="301"/>
      <c r="D103" s="301"/>
      <c r="E103" s="301"/>
      <c r="F103" s="301"/>
      <c r="G103" s="301"/>
      <c r="H103" s="301"/>
      <c r="I103" s="301"/>
      <c r="J103" s="301"/>
      <c r="K103" s="301"/>
    </row>
    <row r="104" spans="1:11" ht="15">
      <c r="A104" s="301"/>
      <c r="B104" s="301"/>
      <c r="C104" s="301"/>
      <c r="D104" s="301"/>
      <c r="E104" s="301"/>
      <c r="F104" s="301"/>
      <c r="G104" s="301"/>
      <c r="H104" s="301"/>
      <c r="I104" s="301"/>
      <c r="J104" s="301"/>
      <c r="K104" s="301"/>
    </row>
    <row r="105" spans="1:11" ht="15">
      <c r="A105" s="301"/>
      <c r="B105" s="301"/>
      <c r="C105" s="301"/>
      <c r="D105" s="301"/>
      <c r="E105" s="301"/>
      <c r="F105" s="301"/>
      <c r="G105" s="301"/>
      <c r="H105" s="301"/>
      <c r="I105" s="301"/>
      <c r="J105" s="301"/>
      <c r="K105" s="301"/>
    </row>
    <row r="106" spans="1:11" ht="15">
      <c r="A106" s="301"/>
      <c r="B106" s="301"/>
      <c r="C106" s="301"/>
      <c r="D106" s="301"/>
      <c r="E106" s="301"/>
      <c r="F106" s="301"/>
      <c r="G106" s="301"/>
      <c r="H106" s="301"/>
      <c r="I106" s="301"/>
      <c r="J106" s="301"/>
      <c r="K106" s="301"/>
    </row>
    <row r="107" spans="1:11" ht="15">
      <c r="A107" s="301"/>
      <c r="B107" s="301"/>
      <c r="C107" s="301"/>
      <c r="D107" s="301"/>
      <c r="E107" s="301"/>
      <c r="F107" s="301"/>
      <c r="G107" s="301"/>
      <c r="H107" s="301"/>
      <c r="I107" s="301"/>
      <c r="J107" s="301"/>
      <c r="K107" s="301"/>
    </row>
    <row r="108" spans="1:11" ht="15">
      <c r="A108" s="301"/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</row>
    <row r="109" spans="1:11" ht="15">
      <c r="A109" s="301"/>
      <c r="B109" s="301"/>
      <c r="C109" s="301"/>
      <c r="D109" s="301"/>
      <c r="E109" s="301"/>
      <c r="F109" s="301"/>
      <c r="G109" s="301"/>
      <c r="H109" s="301"/>
      <c r="I109" s="301"/>
      <c r="J109" s="301"/>
      <c r="K109" s="301"/>
    </row>
    <row r="110" spans="1:11" ht="15">
      <c r="A110" s="301"/>
      <c r="B110" s="301"/>
      <c r="C110" s="301"/>
      <c r="D110" s="301"/>
      <c r="E110" s="301"/>
      <c r="F110" s="301"/>
      <c r="G110" s="301"/>
      <c r="H110" s="301"/>
      <c r="I110" s="301"/>
      <c r="J110" s="301"/>
      <c r="K110" s="301"/>
    </row>
    <row r="111" spans="1:11" ht="15">
      <c r="A111" s="301"/>
      <c r="B111" s="301"/>
      <c r="C111" s="301"/>
      <c r="D111" s="301"/>
      <c r="E111" s="301"/>
      <c r="F111" s="301"/>
      <c r="G111" s="301"/>
      <c r="H111" s="301"/>
      <c r="I111" s="301"/>
      <c r="J111" s="301"/>
      <c r="K111" s="301"/>
    </row>
    <row r="112" spans="1:11" ht="15">
      <c r="A112" s="301"/>
      <c r="B112" s="301"/>
      <c r="C112" s="301"/>
      <c r="D112" s="301"/>
      <c r="E112" s="301"/>
      <c r="F112" s="301"/>
      <c r="G112" s="301"/>
      <c r="H112" s="301"/>
      <c r="I112" s="301"/>
      <c r="J112" s="301"/>
      <c r="K112" s="301"/>
    </row>
    <row r="113" spans="1:11" ht="15">
      <c r="A113" s="301"/>
      <c r="B113" s="301"/>
      <c r="C113" s="301"/>
      <c r="D113" s="301"/>
      <c r="E113" s="301"/>
      <c r="F113" s="301"/>
      <c r="G113" s="301"/>
      <c r="H113" s="301"/>
      <c r="I113" s="301"/>
      <c r="J113" s="301"/>
      <c r="K113" s="301"/>
    </row>
    <row r="114" spans="1:11" ht="15">
      <c r="A114" s="301"/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</row>
    <row r="115" spans="1:11" ht="15">
      <c r="A115" s="301"/>
      <c r="B115" s="301"/>
      <c r="C115" s="301"/>
      <c r="D115" s="301"/>
      <c r="E115" s="301"/>
      <c r="F115" s="301"/>
      <c r="G115" s="301"/>
      <c r="H115" s="301"/>
      <c r="I115" s="301"/>
      <c r="J115" s="301"/>
      <c r="K115" s="301"/>
    </row>
    <row r="116" spans="1:11" ht="15">
      <c r="A116" s="301"/>
      <c r="B116" s="301"/>
      <c r="C116" s="301"/>
      <c r="D116" s="301"/>
      <c r="E116" s="301"/>
      <c r="F116" s="301"/>
      <c r="G116" s="301"/>
      <c r="H116" s="301"/>
      <c r="I116" s="301"/>
      <c r="J116" s="301"/>
      <c r="K116" s="301"/>
    </row>
    <row r="117" spans="1:11" ht="15">
      <c r="A117" s="301"/>
      <c r="B117" s="301"/>
      <c r="C117" s="301"/>
      <c r="D117" s="301"/>
      <c r="E117" s="301"/>
      <c r="F117" s="301"/>
      <c r="G117" s="301"/>
      <c r="H117" s="301"/>
      <c r="I117" s="301"/>
      <c r="J117" s="301"/>
      <c r="K117" s="301"/>
    </row>
    <row r="118" spans="1:11" ht="15">
      <c r="A118" s="301"/>
      <c r="B118" s="301"/>
      <c r="C118" s="301"/>
      <c r="D118" s="301"/>
      <c r="E118" s="301"/>
      <c r="F118" s="301"/>
      <c r="G118" s="301"/>
      <c r="H118" s="301"/>
      <c r="I118" s="301"/>
      <c r="J118" s="301"/>
      <c r="K118" s="301"/>
    </row>
  </sheetData>
  <mergeCells count="36">
    <mergeCell ref="A8:D8"/>
    <mergeCell ref="A21:A22"/>
    <mergeCell ref="B21:B22"/>
    <mergeCell ref="C21:C22"/>
    <mergeCell ref="D21:D22"/>
    <mergeCell ref="A17:A18"/>
    <mergeCell ref="B17:B18"/>
    <mergeCell ref="C17:C18"/>
    <mergeCell ref="D17:D18"/>
    <mergeCell ref="A19:A20"/>
    <mergeCell ref="B19:B20"/>
    <mergeCell ref="C19:C20"/>
    <mergeCell ref="D19:D20"/>
    <mergeCell ref="A9:F9"/>
    <mergeCell ref="A15:A16"/>
    <mergeCell ref="B15:B16"/>
    <mergeCell ref="A29:A30"/>
    <mergeCell ref="B29:B30"/>
    <mergeCell ref="C29:C30"/>
    <mergeCell ref="D29:D30"/>
    <mergeCell ref="A25:A26"/>
    <mergeCell ref="B25:B26"/>
    <mergeCell ref="C25:C26"/>
    <mergeCell ref="D25:D26"/>
    <mergeCell ref="A27:A28"/>
    <mergeCell ref="B27:B28"/>
    <mergeCell ref="C27:C28"/>
    <mergeCell ref="D27:D28"/>
    <mergeCell ref="C15:C16"/>
    <mergeCell ref="D15:D16"/>
    <mergeCell ref="E12:F12"/>
    <mergeCell ref="A14:C14"/>
    <mergeCell ref="A23:A24"/>
    <mergeCell ref="B23:B24"/>
    <mergeCell ref="C23:C24"/>
    <mergeCell ref="D23:D24"/>
  </mergeCells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view="pageLayout" topLeftCell="A18" workbookViewId="0">
      <selection activeCell="E17" sqref="E17:F48"/>
    </sheetView>
  </sheetViews>
  <sheetFormatPr baseColWidth="10" defaultRowHeight="14.25"/>
  <cols>
    <col min="1" max="1" width="21.140625" style="106" customWidth="1"/>
    <col min="2" max="2" width="14.140625" style="106" customWidth="1"/>
    <col min="3" max="3" width="11.5703125" style="92" customWidth="1"/>
    <col min="4" max="4" width="17.42578125" style="92" customWidth="1"/>
    <col min="5" max="5" width="18.42578125" style="92" bestFit="1" customWidth="1"/>
    <col min="6" max="254" width="11.42578125" style="92"/>
    <col min="255" max="255" width="21.140625" style="92" customWidth="1"/>
    <col min="256" max="256" width="14.140625" style="92" customWidth="1"/>
    <col min="257" max="257" width="12" style="92" customWidth="1"/>
    <col min="258" max="258" width="11.5703125" style="92" customWidth="1"/>
    <col min="259" max="259" width="12.28515625" style="92" customWidth="1"/>
    <col min="260" max="260" width="26.140625" style="92" customWidth="1"/>
    <col min="261" max="510" width="11.42578125" style="92"/>
    <col min="511" max="511" width="21.140625" style="92" customWidth="1"/>
    <col min="512" max="512" width="14.140625" style="92" customWidth="1"/>
    <col min="513" max="513" width="12" style="92" customWidth="1"/>
    <col min="514" max="514" width="11.5703125" style="92" customWidth="1"/>
    <col min="515" max="515" width="12.28515625" style="92" customWidth="1"/>
    <col min="516" max="516" width="26.140625" style="92" customWidth="1"/>
    <col min="517" max="766" width="11.42578125" style="92"/>
    <col min="767" max="767" width="21.140625" style="92" customWidth="1"/>
    <col min="768" max="768" width="14.140625" style="92" customWidth="1"/>
    <col min="769" max="769" width="12" style="92" customWidth="1"/>
    <col min="770" max="770" width="11.5703125" style="92" customWidth="1"/>
    <col min="771" max="771" width="12.28515625" style="92" customWidth="1"/>
    <col min="772" max="772" width="26.140625" style="92" customWidth="1"/>
    <col min="773" max="1022" width="11.42578125" style="92"/>
    <col min="1023" max="1023" width="21.140625" style="92" customWidth="1"/>
    <col min="1024" max="1024" width="14.140625" style="92" customWidth="1"/>
    <col min="1025" max="1025" width="12" style="92" customWidth="1"/>
    <col min="1026" max="1026" width="11.5703125" style="92" customWidth="1"/>
    <col min="1027" max="1027" width="12.28515625" style="92" customWidth="1"/>
    <col min="1028" max="1028" width="26.140625" style="92" customWidth="1"/>
    <col min="1029" max="1278" width="11.42578125" style="92"/>
    <col min="1279" max="1279" width="21.140625" style="92" customWidth="1"/>
    <col min="1280" max="1280" width="14.140625" style="92" customWidth="1"/>
    <col min="1281" max="1281" width="12" style="92" customWidth="1"/>
    <col min="1282" max="1282" width="11.5703125" style="92" customWidth="1"/>
    <col min="1283" max="1283" width="12.28515625" style="92" customWidth="1"/>
    <col min="1284" max="1284" width="26.140625" style="92" customWidth="1"/>
    <col min="1285" max="1534" width="11.42578125" style="92"/>
    <col min="1535" max="1535" width="21.140625" style="92" customWidth="1"/>
    <col min="1536" max="1536" width="14.140625" style="92" customWidth="1"/>
    <col min="1537" max="1537" width="12" style="92" customWidth="1"/>
    <col min="1538" max="1538" width="11.5703125" style="92" customWidth="1"/>
    <col min="1539" max="1539" width="12.28515625" style="92" customWidth="1"/>
    <col min="1540" max="1540" width="26.140625" style="92" customWidth="1"/>
    <col min="1541" max="1790" width="11.42578125" style="92"/>
    <col min="1791" max="1791" width="21.140625" style="92" customWidth="1"/>
    <col min="1792" max="1792" width="14.140625" style="92" customWidth="1"/>
    <col min="1793" max="1793" width="12" style="92" customWidth="1"/>
    <col min="1794" max="1794" width="11.5703125" style="92" customWidth="1"/>
    <col min="1795" max="1795" width="12.28515625" style="92" customWidth="1"/>
    <col min="1796" max="1796" width="26.140625" style="92" customWidth="1"/>
    <col min="1797" max="2046" width="11.42578125" style="92"/>
    <col min="2047" max="2047" width="21.140625" style="92" customWidth="1"/>
    <col min="2048" max="2048" width="14.140625" style="92" customWidth="1"/>
    <col min="2049" max="2049" width="12" style="92" customWidth="1"/>
    <col min="2050" max="2050" width="11.5703125" style="92" customWidth="1"/>
    <col min="2051" max="2051" width="12.28515625" style="92" customWidth="1"/>
    <col min="2052" max="2052" width="26.140625" style="92" customWidth="1"/>
    <col min="2053" max="2302" width="11.42578125" style="92"/>
    <col min="2303" max="2303" width="21.140625" style="92" customWidth="1"/>
    <col min="2304" max="2304" width="14.140625" style="92" customWidth="1"/>
    <col min="2305" max="2305" width="12" style="92" customWidth="1"/>
    <col min="2306" max="2306" width="11.5703125" style="92" customWidth="1"/>
    <col min="2307" max="2307" width="12.28515625" style="92" customWidth="1"/>
    <col min="2308" max="2308" width="26.140625" style="92" customWidth="1"/>
    <col min="2309" max="2558" width="11.42578125" style="92"/>
    <col min="2559" max="2559" width="21.140625" style="92" customWidth="1"/>
    <col min="2560" max="2560" width="14.140625" style="92" customWidth="1"/>
    <col min="2561" max="2561" width="12" style="92" customWidth="1"/>
    <col min="2562" max="2562" width="11.5703125" style="92" customWidth="1"/>
    <col min="2563" max="2563" width="12.28515625" style="92" customWidth="1"/>
    <col min="2564" max="2564" width="26.140625" style="92" customWidth="1"/>
    <col min="2565" max="2814" width="11.42578125" style="92"/>
    <col min="2815" max="2815" width="21.140625" style="92" customWidth="1"/>
    <col min="2816" max="2816" width="14.140625" style="92" customWidth="1"/>
    <col min="2817" max="2817" width="12" style="92" customWidth="1"/>
    <col min="2818" max="2818" width="11.5703125" style="92" customWidth="1"/>
    <col min="2819" max="2819" width="12.28515625" style="92" customWidth="1"/>
    <col min="2820" max="2820" width="26.140625" style="92" customWidth="1"/>
    <col min="2821" max="3070" width="11.42578125" style="92"/>
    <col min="3071" max="3071" width="21.140625" style="92" customWidth="1"/>
    <col min="3072" max="3072" width="14.140625" style="92" customWidth="1"/>
    <col min="3073" max="3073" width="12" style="92" customWidth="1"/>
    <col min="3074" max="3074" width="11.5703125" style="92" customWidth="1"/>
    <col min="3075" max="3075" width="12.28515625" style="92" customWidth="1"/>
    <col min="3076" max="3076" width="26.140625" style="92" customWidth="1"/>
    <col min="3077" max="3326" width="11.42578125" style="92"/>
    <col min="3327" max="3327" width="21.140625" style="92" customWidth="1"/>
    <col min="3328" max="3328" width="14.140625" style="92" customWidth="1"/>
    <col min="3329" max="3329" width="12" style="92" customWidth="1"/>
    <col min="3330" max="3330" width="11.5703125" style="92" customWidth="1"/>
    <col min="3331" max="3331" width="12.28515625" style="92" customWidth="1"/>
    <col min="3332" max="3332" width="26.140625" style="92" customWidth="1"/>
    <col min="3333" max="3582" width="11.42578125" style="92"/>
    <col min="3583" max="3583" width="21.140625" style="92" customWidth="1"/>
    <col min="3584" max="3584" width="14.140625" style="92" customWidth="1"/>
    <col min="3585" max="3585" width="12" style="92" customWidth="1"/>
    <col min="3586" max="3586" width="11.5703125" style="92" customWidth="1"/>
    <col min="3587" max="3587" width="12.28515625" style="92" customWidth="1"/>
    <col min="3588" max="3588" width="26.140625" style="92" customWidth="1"/>
    <col min="3589" max="3838" width="11.42578125" style="92"/>
    <col min="3839" max="3839" width="21.140625" style="92" customWidth="1"/>
    <col min="3840" max="3840" width="14.140625" style="92" customWidth="1"/>
    <col min="3841" max="3841" width="12" style="92" customWidth="1"/>
    <col min="3842" max="3842" width="11.5703125" style="92" customWidth="1"/>
    <col min="3843" max="3843" width="12.28515625" style="92" customWidth="1"/>
    <col min="3844" max="3844" width="26.140625" style="92" customWidth="1"/>
    <col min="3845" max="4094" width="11.42578125" style="92"/>
    <col min="4095" max="4095" width="21.140625" style="92" customWidth="1"/>
    <col min="4096" max="4096" width="14.140625" style="92" customWidth="1"/>
    <col min="4097" max="4097" width="12" style="92" customWidth="1"/>
    <col min="4098" max="4098" width="11.5703125" style="92" customWidth="1"/>
    <col min="4099" max="4099" width="12.28515625" style="92" customWidth="1"/>
    <col min="4100" max="4100" width="26.140625" style="92" customWidth="1"/>
    <col min="4101" max="4350" width="11.42578125" style="92"/>
    <col min="4351" max="4351" width="21.140625" style="92" customWidth="1"/>
    <col min="4352" max="4352" width="14.140625" style="92" customWidth="1"/>
    <col min="4353" max="4353" width="12" style="92" customWidth="1"/>
    <col min="4354" max="4354" width="11.5703125" style="92" customWidth="1"/>
    <col min="4355" max="4355" width="12.28515625" style="92" customWidth="1"/>
    <col min="4356" max="4356" width="26.140625" style="92" customWidth="1"/>
    <col min="4357" max="4606" width="11.42578125" style="92"/>
    <col min="4607" max="4607" width="21.140625" style="92" customWidth="1"/>
    <col min="4608" max="4608" width="14.140625" style="92" customWidth="1"/>
    <col min="4609" max="4609" width="12" style="92" customWidth="1"/>
    <col min="4610" max="4610" width="11.5703125" style="92" customWidth="1"/>
    <col min="4611" max="4611" width="12.28515625" style="92" customWidth="1"/>
    <col min="4612" max="4612" width="26.140625" style="92" customWidth="1"/>
    <col min="4613" max="4862" width="11.42578125" style="92"/>
    <col min="4863" max="4863" width="21.140625" style="92" customWidth="1"/>
    <col min="4864" max="4864" width="14.140625" style="92" customWidth="1"/>
    <col min="4865" max="4865" width="12" style="92" customWidth="1"/>
    <col min="4866" max="4866" width="11.5703125" style="92" customWidth="1"/>
    <col min="4867" max="4867" width="12.28515625" style="92" customWidth="1"/>
    <col min="4868" max="4868" width="26.140625" style="92" customWidth="1"/>
    <col min="4869" max="5118" width="11.42578125" style="92"/>
    <col min="5119" max="5119" width="21.140625" style="92" customWidth="1"/>
    <col min="5120" max="5120" width="14.140625" style="92" customWidth="1"/>
    <col min="5121" max="5121" width="12" style="92" customWidth="1"/>
    <col min="5122" max="5122" width="11.5703125" style="92" customWidth="1"/>
    <col min="5123" max="5123" width="12.28515625" style="92" customWidth="1"/>
    <col min="5124" max="5124" width="26.140625" style="92" customWidth="1"/>
    <col min="5125" max="5374" width="11.42578125" style="92"/>
    <col min="5375" max="5375" width="21.140625" style="92" customWidth="1"/>
    <col min="5376" max="5376" width="14.140625" style="92" customWidth="1"/>
    <col min="5377" max="5377" width="12" style="92" customWidth="1"/>
    <col min="5378" max="5378" width="11.5703125" style="92" customWidth="1"/>
    <col min="5379" max="5379" width="12.28515625" style="92" customWidth="1"/>
    <col min="5380" max="5380" width="26.140625" style="92" customWidth="1"/>
    <col min="5381" max="5630" width="11.42578125" style="92"/>
    <col min="5631" max="5631" width="21.140625" style="92" customWidth="1"/>
    <col min="5632" max="5632" width="14.140625" style="92" customWidth="1"/>
    <col min="5633" max="5633" width="12" style="92" customWidth="1"/>
    <col min="5634" max="5634" width="11.5703125" style="92" customWidth="1"/>
    <col min="5635" max="5635" width="12.28515625" style="92" customWidth="1"/>
    <col min="5636" max="5636" width="26.140625" style="92" customWidth="1"/>
    <col min="5637" max="5886" width="11.42578125" style="92"/>
    <col min="5887" max="5887" width="21.140625" style="92" customWidth="1"/>
    <col min="5888" max="5888" width="14.140625" style="92" customWidth="1"/>
    <col min="5889" max="5889" width="12" style="92" customWidth="1"/>
    <col min="5890" max="5890" width="11.5703125" style="92" customWidth="1"/>
    <col min="5891" max="5891" width="12.28515625" style="92" customWidth="1"/>
    <col min="5892" max="5892" width="26.140625" style="92" customWidth="1"/>
    <col min="5893" max="6142" width="11.42578125" style="92"/>
    <col min="6143" max="6143" width="21.140625" style="92" customWidth="1"/>
    <col min="6144" max="6144" width="14.140625" style="92" customWidth="1"/>
    <col min="6145" max="6145" width="12" style="92" customWidth="1"/>
    <col min="6146" max="6146" width="11.5703125" style="92" customWidth="1"/>
    <col min="6147" max="6147" width="12.28515625" style="92" customWidth="1"/>
    <col min="6148" max="6148" width="26.140625" style="92" customWidth="1"/>
    <col min="6149" max="6398" width="11.42578125" style="92"/>
    <col min="6399" max="6399" width="21.140625" style="92" customWidth="1"/>
    <col min="6400" max="6400" width="14.140625" style="92" customWidth="1"/>
    <col min="6401" max="6401" width="12" style="92" customWidth="1"/>
    <col min="6402" max="6402" width="11.5703125" style="92" customWidth="1"/>
    <col min="6403" max="6403" width="12.28515625" style="92" customWidth="1"/>
    <col min="6404" max="6404" width="26.140625" style="92" customWidth="1"/>
    <col min="6405" max="6654" width="11.42578125" style="92"/>
    <col min="6655" max="6655" width="21.140625" style="92" customWidth="1"/>
    <col min="6656" max="6656" width="14.140625" style="92" customWidth="1"/>
    <col min="6657" max="6657" width="12" style="92" customWidth="1"/>
    <col min="6658" max="6658" width="11.5703125" style="92" customWidth="1"/>
    <col min="6659" max="6659" width="12.28515625" style="92" customWidth="1"/>
    <col min="6660" max="6660" width="26.140625" style="92" customWidth="1"/>
    <col min="6661" max="6910" width="11.42578125" style="92"/>
    <col min="6911" max="6911" width="21.140625" style="92" customWidth="1"/>
    <col min="6912" max="6912" width="14.140625" style="92" customWidth="1"/>
    <col min="6913" max="6913" width="12" style="92" customWidth="1"/>
    <col min="6914" max="6914" width="11.5703125" style="92" customWidth="1"/>
    <col min="6915" max="6915" width="12.28515625" style="92" customWidth="1"/>
    <col min="6916" max="6916" width="26.140625" style="92" customWidth="1"/>
    <col min="6917" max="7166" width="11.42578125" style="92"/>
    <col min="7167" max="7167" width="21.140625" style="92" customWidth="1"/>
    <col min="7168" max="7168" width="14.140625" style="92" customWidth="1"/>
    <col min="7169" max="7169" width="12" style="92" customWidth="1"/>
    <col min="7170" max="7170" width="11.5703125" style="92" customWidth="1"/>
    <col min="7171" max="7171" width="12.28515625" style="92" customWidth="1"/>
    <col min="7172" max="7172" width="26.140625" style="92" customWidth="1"/>
    <col min="7173" max="7422" width="11.42578125" style="92"/>
    <col min="7423" max="7423" width="21.140625" style="92" customWidth="1"/>
    <col min="7424" max="7424" width="14.140625" style="92" customWidth="1"/>
    <col min="7425" max="7425" width="12" style="92" customWidth="1"/>
    <col min="7426" max="7426" width="11.5703125" style="92" customWidth="1"/>
    <col min="7427" max="7427" width="12.28515625" style="92" customWidth="1"/>
    <col min="7428" max="7428" width="26.140625" style="92" customWidth="1"/>
    <col min="7429" max="7678" width="11.42578125" style="92"/>
    <col min="7679" max="7679" width="21.140625" style="92" customWidth="1"/>
    <col min="7680" max="7680" width="14.140625" style="92" customWidth="1"/>
    <col min="7681" max="7681" width="12" style="92" customWidth="1"/>
    <col min="7682" max="7682" width="11.5703125" style="92" customWidth="1"/>
    <col min="7683" max="7683" width="12.28515625" style="92" customWidth="1"/>
    <col min="7684" max="7684" width="26.140625" style="92" customWidth="1"/>
    <col min="7685" max="7934" width="11.42578125" style="92"/>
    <col min="7935" max="7935" width="21.140625" style="92" customWidth="1"/>
    <col min="7936" max="7936" width="14.140625" style="92" customWidth="1"/>
    <col min="7937" max="7937" width="12" style="92" customWidth="1"/>
    <col min="7938" max="7938" width="11.5703125" style="92" customWidth="1"/>
    <col min="7939" max="7939" width="12.28515625" style="92" customWidth="1"/>
    <col min="7940" max="7940" width="26.140625" style="92" customWidth="1"/>
    <col min="7941" max="8190" width="11.42578125" style="92"/>
    <col min="8191" max="8191" width="21.140625" style="92" customWidth="1"/>
    <col min="8192" max="8192" width="14.140625" style="92" customWidth="1"/>
    <col min="8193" max="8193" width="12" style="92" customWidth="1"/>
    <col min="8194" max="8194" width="11.5703125" style="92" customWidth="1"/>
    <col min="8195" max="8195" width="12.28515625" style="92" customWidth="1"/>
    <col min="8196" max="8196" width="26.140625" style="92" customWidth="1"/>
    <col min="8197" max="8446" width="11.42578125" style="92"/>
    <col min="8447" max="8447" width="21.140625" style="92" customWidth="1"/>
    <col min="8448" max="8448" width="14.140625" style="92" customWidth="1"/>
    <col min="8449" max="8449" width="12" style="92" customWidth="1"/>
    <col min="8450" max="8450" width="11.5703125" style="92" customWidth="1"/>
    <col min="8451" max="8451" width="12.28515625" style="92" customWidth="1"/>
    <col min="8452" max="8452" width="26.140625" style="92" customWidth="1"/>
    <col min="8453" max="8702" width="11.42578125" style="92"/>
    <col min="8703" max="8703" width="21.140625" style="92" customWidth="1"/>
    <col min="8704" max="8704" width="14.140625" style="92" customWidth="1"/>
    <col min="8705" max="8705" width="12" style="92" customWidth="1"/>
    <col min="8706" max="8706" width="11.5703125" style="92" customWidth="1"/>
    <col min="8707" max="8707" width="12.28515625" style="92" customWidth="1"/>
    <col min="8708" max="8708" width="26.140625" style="92" customWidth="1"/>
    <col min="8709" max="8958" width="11.42578125" style="92"/>
    <col min="8959" max="8959" width="21.140625" style="92" customWidth="1"/>
    <col min="8960" max="8960" width="14.140625" style="92" customWidth="1"/>
    <col min="8961" max="8961" width="12" style="92" customWidth="1"/>
    <col min="8962" max="8962" width="11.5703125" style="92" customWidth="1"/>
    <col min="8963" max="8963" width="12.28515625" style="92" customWidth="1"/>
    <col min="8964" max="8964" width="26.140625" style="92" customWidth="1"/>
    <col min="8965" max="9214" width="11.42578125" style="92"/>
    <col min="9215" max="9215" width="21.140625" style="92" customWidth="1"/>
    <col min="9216" max="9216" width="14.140625" style="92" customWidth="1"/>
    <col min="9217" max="9217" width="12" style="92" customWidth="1"/>
    <col min="9218" max="9218" width="11.5703125" style="92" customWidth="1"/>
    <col min="9219" max="9219" width="12.28515625" style="92" customWidth="1"/>
    <col min="9220" max="9220" width="26.140625" style="92" customWidth="1"/>
    <col min="9221" max="9470" width="11.42578125" style="92"/>
    <col min="9471" max="9471" width="21.140625" style="92" customWidth="1"/>
    <col min="9472" max="9472" width="14.140625" style="92" customWidth="1"/>
    <col min="9473" max="9473" width="12" style="92" customWidth="1"/>
    <col min="9474" max="9474" width="11.5703125" style="92" customWidth="1"/>
    <col min="9475" max="9475" width="12.28515625" style="92" customWidth="1"/>
    <col min="9476" max="9476" width="26.140625" style="92" customWidth="1"/>
    <col min="9477" max="9726" width="11.42578125" style="92"/>
    <col min="9727" max="9727" width="21.140625" style="92" customWidth="1"/>
    <col min="9728" max="9728" width="14.140625" style="92" customWidth="1"/>
    <col min="9729" max="9729" width="12" style="92" customWidth="1"/>
    <col min="9730" max="9730" width="11.5703125" style="92" customWidth="1"/>
    <col min="9731" max="9731" width="12.28515625" style="92" customWidth="1"/>
    <col min="9732" max="9732" width="26.140625" style="92" customWidth="1"/>
    <col min="9733" max="9982" width="11.42578125" style="92"/>
    <col min="9983" max="9983" width="21.140625" style="92" customWidth="1"/>
    <col min="9984" max="9984" width="14.140625" style="92" customWidth="1"/>
    <col min="9985" max="9985" width="12" style="92" customWidth="1"/>
    <col min="9986" max="9986" width="11.5703125" style="92" customWidth="1"/>
    <col min="9987" max="9987" width="12.28515625" style="92" customWidth="1"/>
    <col min="9988" max="9988" width="26.140625" style="92" customWidth="1"/>
    <col min="9989" max="10238" width="11.42578125" style="92"/>
    <col min="10239" max="10239" width="21.140625" style="92" customWidth="1"/>
    <col min="10240" max="10240" width="14.140625" style="92" customWidth="1"/>
    <col min="10241" max="10241" width="12" style="92" customWidth="1"/>
    <col min="10242" max="10242" width="11.5703125" style="92" customWidth="1"/>
    <col min="10243" max="10243" width="12.28515625" style="92" customWidth="1"/>
    <col min="10244" max="10244" width="26.140625" style="92" customWidth="1"/>
    <col min="10245" max="10494" width="11.42578125" style="92"/>
    <col min="10495" max="10495" width="21.140625" style="92" customWidth="1"/>
    <col min="10496" max="10496" width="14.140625" style="92" customWidth="1"/>
    <col min="10497" max="10497" width="12" style="92" customWidth="1"/>
    <col min="10498" max="10498" width="11.5703125" style="92" customWidth="1"/>
    <col min="10499" max="10499" width="12.28515625" style="92" customWidth="1"/>
    <col min="10500" max="10500" width="26.140625" style="92" customWidth="1"/>
    <col min="10501" max="10750" width="11.42578125" style="92"/>
    <col min="10751" max="10751" width="21.140625" style="92" customWidth="1"/>
    <col min="10752" max="10752" width="14.140625" style="92" customWidth="1"/>
    <col min="10753" max="10753" width="12" style="92" customWidth="1"/>
    <col min="10754" max="10754" width="11.5703125" style="92" customWidth="1"/>
    <col min="10755" max="10755" width="12.28515625" style="92" customWidth="1"/>
    <col min="10756" max="10756" width="26.140625" style="92" customWidth="1"/>
    <col min="10757" max="11006" width="11.42578125" style="92"/>
    <col min="11007" max="11007" width="21.140625" style="92" customWidth="1"/>
    <col min="11008" max="11008" width="14.140625" style="92" customWidth="1"/>
    <col min="11009" max="11009" width="12" style="92" customWidth="1"/>
    <col min="11010" max="11010" width="11.5703125" style="92" customWidth="1"/>
    <col min="11011" max="11011" width="12.28515625" style="92" customWidth="1"/>
    <col min="11012" max="11012" width="26.140625" style="92" customWidth="1"/>
    <col min="11013" max="11262" width="11.42578125" style="92"/>
    <col min="11263" max="11263" width="21.140625" style="92" customWidth="1"/>
    <col min="11264" max="11264" width="14.140625" style="92" customWidth="1"/>
    <col min="11265" max="11265" width="12" style="92" customWidth="1"/>
    <col min="11266" max="11266" width="11.5703125" style="92" customWidth="1"/>
    <col min="11267" max="11267" width="12.28515625" style="92" customWidth="1"/>
    <col min="11268" max="11268" width="26.140625" style="92" customWidth="1"/>
    <col min="11269" max="11518" width="11.42578125" style="92"/>
    <col min="11519" max="11519" width="21.140625" style="92" customWidth="1"/>
    <col min="11520" max="11520" width="14.140625" style="92" customWidth="1"/>
    <col min="11521" max="11521" width="12" style="92" customWidth="1"/>
    <col min="11522" max="11522" width="11.5703125" style="92" customWidth="1"/>
    <col min="11523" max="11523" width="12.28515625" style="92" customWidth="1"/>
    <col min="11524" max="11524" width="26.140625" style="92" customWidth="1"/>
    <col min="11525" max="11774" width="11.42578125" style="92"/>
    <col min="11775" max="11775" width="21.140625" style="92" customWidth="1"/>
    <col min="11776" max="11776" width="14.140625" style="92" customWidth="1"/>
    <col min="11777" max="11777" width="12" style="92" customWidth="1"/>
    <col min="11778" max="11778" width="11.5703125" style="92" customWidth="1"/>
    <col min="11779" max="11779" width="12.28515625" style="92" customWidth="1"/>
    <col min="11780" max="11780" width="26.140625" style="92" customWidth="1"/>
    <col min="11781" max="12030" width="11.42578125" style="92"/>
    <col min="12031" max="12031" width="21.140625" style="92" customWidth="1"/>
    <col min="12032" max="12032" width="14.140625" style="92" customWidth="1"/>
    <col min="12033" max="12033" width="12" style="92" customWidth="1"/>
    <col min="12034" max="12034" width="11.5703125" style="92" customWidth="1"/>
    <col min="12035" max="12035" width="12.28515625" style="92" customWidth="1"/>
    <col min="12036" max="12036" width="26.140625" style="92" customWidth="1"/>
    <col min="12037" max="12286" width="11.42578125" style="92"/>
    <col min="12287" max="12287" width="21.140625" style="92" customWidth="1"/>
    <col min="12288" max="12288" width="14.140625" style="92" customWidth="1"/>
    <col min="12289" max="12289" width="12" style="92" customWidth="1"/>
    <col min="12290" max="12290" width="11.5703125" style="92" customWidth="1"/>
    <col min="12291" max="12291" width="12.28515625" style="92" customWidth="1"/>
    <col min="12292" max="12292" width="26.140625" style="92" customWidth="1"/>
    <col min="12293" max="12542" width="11.42578125" style="92"/>
    <col min="12543" max="12543" width="21.140625" style="92" customWidth="1"/>
    <col min="12544" max="12544" width="14.140625" style="92" customWidth="1"/>
    <col min="12545" max="12545" width="12" style="92" customWidth="1"/>
    <col min="12546" max="12546" width="11.5703125" style="92" customWidth="1"/>
    <col min="12547" max="12547" width="12.28515625" style="92" customWidth="1"/>
    <col min="12548" max="12548" width="26.140625" style="92" customWidth="1"/>
    <col min="12549" max="12798" width="11.42578125" style="92"/>
    <col min="12799" max="12799" width="21.140625" style="92" customWidth="1"/>
    <col min="12800" max="12800" width="14.140625" style="92" customWidth="1"/>
    <col min="12801" max="12801" width="12" style="92" customWidth="1"/>
    <col min="12802" max="12802" width="11.5703125" style="92" customWidth="1"/>
    <col min="12803" max="12803" width="12.28515625" style="92" customWidth="1"/>
    <col min="12804" max="12804" width="26.140625" style="92" customWidth="1"/>
    <col min="12805" max="13054" width="11.42578125" style="92"/>
    <col min="13055" max="13055" width="21.140625" style="92" customWidth="1"/>
    <col min="13056" max="13056" width="14.140625" style="92" customWidth="1"/>
    <col min="13057" max="13057" width="12" style="92" customWidth="1"/>
    <col min="13058" max="13058" width="11.5703125" style="92" customWidth="1"/>
    <col min="13059" max="13059" width="12.28515625" style="92" customWidth="1"/>
    <col min="13060" max="13060" width="26.140625" style="92" customWidth="1"/>
    <col min="13061" max="13310" width="11.42578125" style="92"/>
    <col min="13311" max="13311" width="21.140625" style="92" customWidth="1"/>
    <col min="13312" max="13312" width="14.140625" style="92" customWidth="1"/>
    <col min="13313" max="13313" width="12" style="92" customWidth="1"/>
    <col min="13314" max="13314" width="11.5703125" style="92" customWidth="1"/>
    <col min="13315" max="13315" width="12.28515625" style="92" customWidth="1"/>
    <col min="13316" max="13316" width="26.140625" style="92" customWidth="1"/>
    <col min="13317" max="13566" width="11.42578125" style="92"/>
    <col min="13567" max="13567" width="21.140625" style="92" customWidth="1"/>
    <col min="13568" max="13568" width="14.140625" style="92" customWidth="1"/>
    <col min="13569" max="13569" width="12" style="92" customWidth="1"/>
    <col min="13570" max="13570" width="11.5703125" style="92" customWidth="1"/>
    <col min="13571" max="13571" width="12.28515625" style="92" customWidth="1"/>
    <col min="13572" max="13572" width="26.140625" style="92" customWidth="1"/>
    <col min="13573" max="13822" width="11.42578125" style="92"/>
    <col min="13823" max="13823" width="21.140625" style="92" customWidth="1"/>
    <col min="13824" max="13824" width="14.140625" style="92" customWidth="1"/>
    <col min="13825" max="13825" width="12" style="92" customWidth="1"/>
    <col min="13826" max="13826" width="11.5703125" style="92" customWidth="1"/>
    <col min="13827" max="13827" width="12.28515625" style="92" customWidth="1"/>
    <col min="13828" max="13828" width="26.140625" style="92" customWidth="1"/>
    <col min="13829" max="14078" width="11.42578125" style="92"/>
    <col min="14079" max="14079" width="21.140625" style="92" customWidth="1"/>
    <col min="14080" max="14080" width="14.140625" style="92" customWidth="1"/>
    <col min="14081" max="14081" width="12" style="92" customWidth="1"/>
    <col min="14082" max="14082" width="11.5703125" style="92" customWidth="1"/>
    <col min="14083" max="14083" width="12.28515625" style="92" customWidth="1"/>
    <col min="14084" max="14084" width="26.140625" style="92" customWidth="1"/>
    <col min="14085" max="14334" width="11.42578125" style="92"/>
    <col min="14335" max="14335" width="21.140625" style="92" customWidth="1"/>
    <col min="14336" max="14336" width="14.140625" style="92" customWidth="1"/>
    <col min="14337" max="14337" width="12" style="92" customWidth="1"/>
    <col min="14338" max="14338" width="11.5703125" style="92" customWidth="1"/>
    <col min="14339" max="14339" width="12.28515625" style="92" customWidth="1"/>
    <col min="14340" max="14340" width="26.140625" style="92" customWidth="1"/>
    <col min="14341" max="14590" width="11.42578125" style="92"/>
    <col min="14591" max="14591" width="21.140625" style="92" customWidth="1"/>
    <col min="14592" max="14592" width="14.140625" style="92" customWidth="1"/>
    <col min="14593" max="14593" width="12" style="92" customWidth="1"/>
    <col min="14594" max="14594" width="11.5703125" style="92" customWidth="1"/>
    <col min="14595" max="14595" width="12.28515625" style="92" customWidth="1"/>
    <col min="14596" max="14596" width="26.140625" style="92" customWidth="1"/>
    <col min="14597" max="14846" width="11.42578125" style="92"/>
    <col min="14847" max="14847" width="21.140625" style="92" customWidth="1"/>
    <col min="14848" max="14848" width="14.140625" style="92" customWidth="1"/>
    <col min="14849" max="14849" width="12" style="92" customWidth="1"/>
    <col min="14850" max="14850" width="11.5703125" style="92" customWidth="1"/>
    <col min="14851" max="14851" width="12.28515625" style="92" customWidth="1"/>
    <col min="14852" max="14852" width="26.140625" style="92" customWidth="1"/>
    <col min="14853" max="15102" width="11.42578125" style="92"/>
    <col min="15103" max="15103" width="21.140625" style="92" customWidth="1"/>
    <col min="15104" max="15104" width="14.140625" style="92" customWidth="1"/>
    <col min="15105" max="15105" width="12" style="92" customWidth="1"/>
    <col min="15106" max="15106" width="11.5703125" style="92" customWidth="1"/>
    <col min="15107" max="15107" width="12.28515625" style="92" customWidth="1"/>
    <col min="15108" max="15108" width="26.140625" style="92" customWidth="1"/>
    <col min="15109" max="15358" width="11.42578125" style="92"/>
    <col min="15359" max="15359" width="21.140625" style="92" customWidth="1"/>
    <col min="15360" max="15360" width="14.140625" style="92" customWidth="1"/>
    <col min="15361" max="15361" width="12" style="92" customWidth="1"/>
    <col min="15362" max="15362" width="11.5703125" style="92" customWidth="1"/>
    <col min="15363" max="15363" width="12.28515625" style="92" customWidth="1"/>
    <col min="15364" max="15364" width="26.140625" style="92" customWidth="1"/>
    <col min="15365" max="15614" width="11.42578125" style="92"/>
    <col min="15615" max="15615" width="21.140625" style="92" customWidth="1"/>
    <col min="15616" max="15616" width="14.140625" style="92" customWidth="1"/>
    <col min="15617" max="15617" width="12" style="92" customWidth="1"/>
    <col min="15618" max="15618" width="11.5703125" style="92" customWidth="1"/>
    <col min="15619" max="15619" width="12.28515625" style="92" customWidth="1"/>
    <col min="15620" max="15620" width="26.140625" style="92" customWidth="1"/>
    <col min="15621" max="15870" width="11.42578125" style="92"/>
    <col min="15871" max="15871" width="21.140625" style="92" customWidth="1"/>
    <col min="15872" max="15872" width="14.140625" style="92" customWidth="1"/>
    <col min="15873" max="15873" width="12" style="92" customWidth="1"/>
    <col min="15874" max="15874" width="11.5703125" style="92" customWidth="1"/>
    <col min="15875" max="15875" width="12.28515625" style="92" customWidth="1"/>
    <col min="15876" max="15876" width="26.140625" style="92" customWidth="1"/>
    <col min="15877" max="16126" width="11.42578125" style="92"/>
    <col min="16127" max="16127" width="21.140625" style="92" customWidth="1"/>
    <col min="16128" max="16128" width="14.140625" style="92" customWidth="1"/>
    <col min="16129" max="16129" width="12" style="92" customWidth="1"/>
    <col min="16130" max="16130" width="11.5703125" style="92" customWidth="1"/>
    <col min="16131" max="16131" width="12.28515625" style="92" customWidth="1"/>
    <col min="16132" max="16132" width="26.140625" style="92" customWidth="1"/>
    <col min="16133" max="16384" width="11.42578125" style="92"/>
  </cols>
  <sheetData>
    <row r="1" spans="1:4">
      <c r="A1" s="1"/>
      <c r="B1" s="2"/>
      <c r="C1" s="1"/>
      <c r="D1" s="1"/>
    </row>
    <row r="2" spans="1:4">
      <c r="A2" s="1"/>
      <c r="B2" s="2"/>
      <c r="C2" s="1"/>
      <c r="D2" s="1"/>
    </row>
    <row r="3" spans="1:4">
      <c r="A3" s="1"/>
      <c r="B3" s="4"/>
      <c r="C3" s="5"/>
      <c r="D3" s="5"/>
    </row>
    <row r="4" spans="1:4">
      <c r="A4" s="449"/>
      <c r="B4" s="449"/>
      <c r="C4" s="449"/>
      <c r="D4" s="449"/>
    </row>
    <row r="5" spans="1:4">
      <c r="A5" s="166"/>
      <c r="B5" s="166"/>
      <c r="C5" s="166"/>
      <c r="D5" s="166"/>
    </row>
    <row r="6" spans="1:4" ht="17.25" customHeight="1">
      <c r="A6" s="450" t="s">
        <v>142</v>
      </c>
      <c r="B6" s="450"/>
      <c r="C6" s="450"/>
      <c r="D6" s="450"/>
    </row>
    <row r="7" spans="1:4" ht="8.25" customHeight="1">
      <c r="A7" s="168"/>
      <c r="B7" s="168"/>
      <c r="C7" s="168"/>
      <c r="D7" s="168"/>
    </row>
    <row r="8" spans="1:4" ht="21" customHeight="1">
      <c r="A8" s="93"/>
      <c r="B8" s="93"/>
      <c r="C8" s="96" t="s">
        <v>143</v>
      </c>
      <c r="D8" s="189">
        <v>13</v>
      </c>
    </row>
    <row r="9" spans="1:4" ht="21" customHeight="1">
      <c r="A9" s="93"/>
      <c r="B9" s="93"/>
      <c r="C9" s="96" t="s">
        <v>144</v>
      </c>
      <c r="D9" s="189">
        <f>D16</f>
        <v>10.828094932649135</v>
      </c>
    </row>
    <row r="10" spans="1:4" ht="21" customHeight="1">
      <c r="A10" s="96" t="s">
        <v>165</v>
      </c>
      <c r="B10" s="187">
        <f>D16</f>
        <v>10.828094932649135</v>
      </c>
      <c r="C10" s="96" t="s">
        <v>5</v>
      </c>
      <c r="D10" s="190">
        <f>D9-D8</f>
        <v>-2.1719050673508651</v>
      </c>
    </row>
    <row r="11" spans="1:4" ht="15" customHeight="1">
      <c r="A11" s="93"/>
      <c r="B11" s="93"/>
      <c r="C11" s="99"/>
      <c r="D11" s="99"/>
    </row>
    <row r="12" spans="1:4" ht="24" customHeight="1">
      <c r="A12" s="451" t="s">
        <v>6</v>
      </c>
      <c r="B12" s="453" t="s">
        <v>145</v>
      </c>
      <c r="C12" s="451" t="s">
        <v>8</v>
      </c>
      <c r="D12" s="191" t="s">
        <v>10</v>
      </c>
    </row>
    <row r="13" spans="1:4" ht="24" customHeight="1">
      <c r="A13" s="452"/>
      <c r="B13" s="454"/>
      <c r="C13" s="452"/>
      <c r="D13" s="191" t="s">
        <v>10</v>
      </c>
    </row>
    <row r="14" spans="1:4" ht="10.5" customHeight="1">
      <c r="A14" s="93"/>
      <c r="B14" s="93"/>
      <c r="C14" s="99"/>
      <c r="D14" s="99"/>
    </row>
    <row r="15" spans="1:4" ht="46.5" customHeight="1">
      <c r="A15" s="96" t="s">
        <v>12</v>
      </c>
      <c r="B15" s="126" t="s">
        <v>166</v>
      </c>
      <c r="C15" s="126" t="s">
        <v>146</v>
      </c>
      <c r="D15" s="96" t="s">
        <v>145</v>
      </c>
    </row>
    <row r="16" spans="1:4" ht="15.75" customHeight="1">
      <c r="A16" s="102" t="s">
        <v>15</v>
      </c>
      <c r="B16" s="125">
        <f>SUM(B17:B48)</f>
        <v>303858</v>
      </c>
      <c r="C16" s="125">
        <f>SUM(C17:C48)</f>
        <v>28062</v>
      </c>
      <c r="D16" s="205">
        <f>IF(C16=0,0,(B16/C16))</f>
        <v>10.828094932649135</v>
      </c>
    </row>
    <row r="17" spans="1:4" ht="12" customHeight="1">
      <c r="A17" s="117" t="s">
        <v>16</v>
      </c>
      <c r="B17" s="199">
        <v>4876</v>
      </c>
      <c r="C17" s="199">
        <v>403</v>
      </c>
      <c r="D17" s="206">
        <f t="shared" ref="D17:D48" si="0">IF(C17=0,0,(B17/C17))</f>
        <v>12.099255583126551</v>
      </c>
    </row>
    <row r="18" spans="1:4" ht="12" customHeight="1">
      <c r="A18" s="117" t="s">
        <v>17</v>
      </c>
      <c r="B18" s="199">
        <v>8368</v>
      </c>
      <c r="C18" s="199">
        <v>696</v>
      </c>
      <c r="D18" s="206">
        <f t="shared" si="0"/>
        <v>12.022988505747126</v>
      </c>
    </row>
    <row r="19" spans="1:4" ht="12" customHeight="1">
      <c r="A19" s="117" t="s">
        <v>18</v>
      </c>
      <c r="B19" s="199">
        <v>1902</v>
      </c>
      <c r="C19" s="200">
        <v>217</v>
      </c>
      <c r="D19" s="206">
        <f t="shared" si="0"/>
        <v>8.7649769585253452</v>
      </c>
    </row>
    <row r="20" spans="1:4" ht="12" customHeight="1">
      <c r="A20" s="117" t="s">
        <v>19</v>
      </c>
      <c r="B20" s="199">
        <v>1863</v>
      </c>
      <c r="C20" s="199">
        <v>264</v>
      </c>
      <c r="D20" s="206">
        <f t="shared" si="0"/>
        <v>7.0568181818181817</v>
      </c>
    </row>
    <row r="21" spans="1:4" ht="12" customHeight="1">
      <c r="A21" s="117" t="s">
        <v>20</v>
      </c>
      <c r="B21" s="199">
        <v>7730</v>
      </c>
      <c r="C21" s="199">
        <v>666</v>
      </c>
      <c r="D21" s="206">
        <f t="shared" si="0"/>
        <v>11.606606606606606</v>
      </c>
    </row>
    <row r="22" spans="1:4" ht="12" customHeight="1">
      <c r="A22" s="117" t="s">
        <v>21</v>
      </c>
      <c r="B22" s="199">
        <v>9183</v>
      </c>
      <c r="C22" s="199">
        <v>866</v>
      </c>
      <c r="D22" s="206">
        <f t="shared" si="0"/>
        <v>10.603926096997691</v>
      </c>
    </row>
    <row r="23" spans="1:4" ht="12" customHeight="1">
      <c r="A23" s="117" t="s">
        <v>22</v>
      </c>
      <c r="B23" s="199">
        <v>8067</v>
      </c>
      <c r="C23" s="199">
        <v>774</v>
      </c>
      <c r="D23" s="206">
        <f t="shared" si="0"/>
        <v>10.422480620155039</v>
      </c>
    </row>
    <row r="24" spans="1:4" ht="12" customHeight="1">
      <c r="A24" s="117" t="s">
        <v>23</v>
      </c>
      <c r="B24" s="199">
        <v>1864</v>
      </c>
      <c r="C24" s="199">
        <v>258</v>
      </c>
      <c r="D24" s="206">
        <f t="shared" si="0"/>
        <v>7.224806201550388</v>
      </c>
    </row>
    <row r="25" spans="1:4" ht="12" customHeight="1">
      <c r="A25" s="117" t="s">
        <v>24</v>
      </c>
      <c r="B25" s="199">
        <v>43638</v>
      </c>
      <c r="C25" s="200">
        <v>3057</v>
      </c>
      <c r="D25" s="206">
        <f t="shared" si="0"/>
        <v>14.274779195289499</v>
      </c>
    </row>
    <row r="26" spans="1:4" ht="12" customHeight="1">
      <c r="A26" s="117" t="s">
        <v>25</v>
      </c>
      <c r="B26" s="199">
        <v>2386</v>
      </c>
      <c r="C26" s="199">
        <v>254</v>
      </c>
      <c r="D26" s="206">
        <f t="shared" si="0"/>
        <v>9.3937007874015741</v>
      </c>
    </row>
    <row r="27" spans="1:4" ht="12" customHeight="1">
      <c r="A27" s="117" t="s">
        <v>26</v>
      </c>
      <c r="B27" s="199">
        <v>16609</v>
      </c>
      <c r="C27" s="199">
        <v>1787</v>
      </c>
      <c r="D27" s="206">
        <f t="shared" si="0"/>
        <v>9.2943480693900398</v>
      </c>
    </row>
    <row r="28" spans="1:4" ht="12" customHeight="1">
      <c r="A28" s="117" t="s">
        <v>27</v>
      </c>
      <c r="B28" s="199">
        <v>7047</v>
      </c>
      <c r="C28" s="199">
        <v>509</v>
      </c>
      <c r="D28" s="206">
        <f t="shared" si="0"/>
        <v>13.844793713163066</v>
      </c>
    </row>
    <row r="29" spans="1:4" ht="12" customHeight="1">
      <c r="A29" s="117" t="s">
        <v>28</v>
      </c>
      <c r="B29" s="199">
        <v>3690</v>
      </c>
      <c r="C29" s="199">
        <v>347</v>
      </c>
      <c r="D29" s="206">
        <f t="shared" si="0"/>
        <v>10.63400576368876</v>
      </c>
    </row>
    <row r="30" spans="1:4" ht="12" customHeight="1">
      <c r="A30" s="117" t="s">
        <v>29</v>
      </c>
      <c r="B30" s="199">
        <v>15407</v>
      </c>
      <c r="C30" s="199">
        <v>1888</v>
      </c>
      <c r="D30" s="206">
        <f t="shared" si="0"/>
        <v>8.1604872881355934</v>
      </c>
    </row>
    <row r="31" spans="1:4" ht="12" customHeight="1">
      <c r="A31" s="117" t="s">
        <v>30</v>
      </c>
      <c r="B31" s="199">
        <v>48214</v>
      </c>
      <c r="C31" s="199">
        <v>3996</v>
      </c>
      <c r="D31" s="206">
        <f t="shared" si="0"/>
        <v>12.065565565565565</v>
      </c>
    </row>
    <row r="32" spans="1:4" ht="12" customHeight="1">
      <c r="A32" s="117" t="s">
        <v>31</v>
      </c>
      <c r="B32" s="199">
        <v>12281</v>
      </c>
      <c r="C32" s="199">
        <v>940</v>
      </c>
      <c r="D32" s="206">
        <f t="shared" si="0"/>
        <v>13.064893617021276</v>
      </c>
    </row>
    <row r="33" spans="1:4" ht="12" customHeight="1">
      <c r="A33" s="117" t="s">
        <v>32</v>
      </c>
      <c r="B33" s="199">
        <v>5011</v>
      </c>
      <c r="C33" s="199">
        <v>515</v>
      </c>
      <c r="D33" s="206">
        <f t="shared" si="0"/>
        <v>9.7300970873786401</v>
      </c>
    </row>
    <row r="34" spans="1:4" ht="12" customHeight="1">
      <c r="A34" s="117" t="s">
        <v>33</v>
      </c>
      <c r="B34" s="199">
        <v>3043</v>
      </c>
      <c r="C34" s="200">
        <v>334</v>
      </c>
      <c r="D34" s="206">
        <f t="shared" si="0"/>
        <v>9.1107784431137731</v>
      </c>
    </row>
    <row r="35" spans="1:4" ht="12" customHeight="1">
      <c r="A35" s="117" t="s">
        <v>34</v>
      </c>
      <c r="B35" s="199">
        <v>16396</v>
      </c>
      <c r="C35" s="199">
        <v>1827</v>
      </c>
      <c r="D35" s="206">
        <f t="shared" si="0"/>
        <v>8.9742747673782155</v>
      </c>
    </row>
    <row r="36" spans="1:4" ht="12" customHeight="1">
      <c r="A36" s="117" t="s">
        <v>35</v>
      </c>
      <c r="B36" s="199">
        <v>6750</v>
      </c>
      <c r="C36" s="199">
        <v>460</v>
      </c>
      <c r="D36" s="206">
        <f t="shared" si="0"/>
        <v>14.673913043478262</v>
      </c>
    </row>
    <row r="37" spans="1:4" ht="12" customHeight="1">
      <c r="A37" s="117" t="s">
        <v>36</v>
      </c>
      <c r="B37" s="199">
        <v>7538</v>
      </c>
      <c r="C37" s="199">
        <v>1035</v>
      </c>
      <c r="D37" s="206">
        <f t="shared" si="0"/>
        <v>7.2830917874396137</v>
      </c>
    </row>
    <row r="38" spans="1:4" ht="12" customHeight="1">
      <c r="A38" s="117" t="s">
        <v>37</v>
      </c>
      <c r="B38" s="199">
        <v>3014</v>
      </c>
      <c r="C38" s="199">
        <v>283</v>
      </c>
      <c r="D38" s="206">
        <f t="shared" si="0"/>
        <v>10.650176678445229</v>
      </c>
    </row>
    <row r="39" spans="1:4" ht="12" customHeight="1">
      <c r="A39" s="117" t="s">
        <v>38</v>
      </c>
      <c r="B39" s="199">
        <v>8662</v>
      </c>
      <c r="C39" s="200">
        <v>704</v>
      </c>
      <c r="D39" s="206">
        <f t="shared" si="0"/>
        <v>12.303977272727273</v>
      </c>
    </row>
    <row r="40" spans="1:4" ht="12" customHeight="1">
      <c r="A40" s="117" t="s">
        <v>39</v>
      </c>
      <c r="B40" s="199">
        <v>5471</v>
      </c>
      <c r="C40" s="199">
        <v>445</v>
      </c>
      <c r="D40" s="206">
        <f t="shared" si="0"/>
        <v>12.294382022471909</v>
      </c>
    </row>
    <row r="41" spans="1:4" ht="12" customHeight="1">
      <c r="A41" s="117" t="s">
        <v>40</v>
      </c>
      <c r="B41" s="199">
        <v>9564</v>
      </c>
      <c r="C41" s="199">
        <v>957</v>
      </c>
      <c r="D41" s="206">
        <f t="shared" si="0"/>
        <v>9.9937304075235112</v>
      </c>
    </row>
    <row r="42" spans="1:4" ht="12" customHeight="1">
      <c r="A42" s="117" t="s">
        <v>41</v>
      </c>
      <c r="B42" s="199">
        <v>12561</v>
      </c>
      <c r="C42" s="199">
        <v>961</v>
      </c>
      <c r="D42" s="206">
        <f t="shared" si="0"/>
        <v>13.070759625390219</v>
      </c>
    </row>
    <row r="43" spans="1:4" ht="12" customHeight="1">
      <c r="A43" s="117" t="s">
        <v>42</v>
      </c>
      <c r="B43" s="199">
        <v>5305</v>
      </c>
      <c r="C43" s="200">
        <v>388</v>
      </c>
      <c r="D43" s="206">
        <f t="shared" si="0"/>
        <v>13.672680412371134</v>
      </c>
    </row>
    <row r="44" spans="1:4" ht="12" customHeight="1">
      <c r="A44" s="117" t="s">
        <v>43</v>
      </c>
      <c r="B44" s="199">
        <v>8923</v>
      </c>
      <c r="C44" s="200">
        <v>958</v>
      </c>
      <c r="D44" s="206">
        <f t="shared" si="0"/>
        <v>9.3141962421711906</v>
      </c>
    </row>
    <row r="45" spans="1:4" ht="12" customHeight="1">
      <c r="A45" s="117" t="s">
        <v>44</v>
      </c>
      <c r="B45" s="199">
        <v>3109</v>
      </c>
      <c r="C45" s="199">
        <v>401</v>
      </c>
      <c r="D45" s="206">
        <f t="shared" si="0"/>
        <v>7.7531172069825436</v>
      </c>
    </row>
    <row r="46" spans="1:4" ht="12" customHeight="1">
      <c r="A46" s="117" t="s">
        <v>45</v>
      </c>
      <c r="B46" s="199">
        <v>9255</v>
      </c>
      <c r="C46" s="199">
        <v>1350</v>
      </c>
      <c r="D46" s="206">
        <f t="shared" si="0"/>
        <v>6.8555555555555552</v>
      </c>
    </row>
    <row r="47" spans="1:4" ht="12" customHeight="1">
      <c r="A47" s="117" t="s">
        <v>46</v>
      </c>
      <c r="B47" s="199">
        <v>4409</v>
      </c>
      <c r="C47" s="200">
        <v>367</v>
      </c>
      <c r="D47" s="206">
        <f t="shared" si="0"/>
        <v>12.013623978201634</v>
      </c>
    </row>
    <row r="48" spans="1:4" ht="12" customHeight="1">
      <c r="A48" s="117" t="s">
        <v>47</v>
      </c>
      <c r="B48" s="199">
        <v>1722</v>
      </c>
      <c r="C48" s="199">
        <v>155</v>
      </c>
      <c r="D48" s="206">
        <f t="shared" si="0"/>
        <v>11.109677419354838</v>
      </c>
    </row>
    <row r="49" spans="1:4">
      <c r="A49" s="188" t="s">
        <v>74</v>
      </c>
      <c r="B49" s="167"/>
      <c r="C49" s="167"/>
      <c r="D49" s="95"/>
    </row>
    <row r="50" spans="1:4">
      <c r="A50" s="504"/>
      <c r="B50" s="505"/>
      <c r="C50" s="505"/>
      <c r="D50" s="506"/>
    </row>
    <row r="51" spans="1:4">
      <c r="A51" s="507"/>
      <c r="B51" s="508"/>
      <c r="C51" s="508"/>
      <c r="D51" s="509"/>
    </row>
    <row r="52" spans="1:4">
      <c r="A52" s="507"/>
      <c r="B52" s="508"/>
      <c r="C52" s="508"/>
      <c r="D52" s="509"/>
    </row>
    <row r="53" spans="1:4">
      <c r="A53" s="507"/>
      <c r="B53" s="508"/>
      <c r="C53" s="508"/>
      <c r="D53" s="509"/>
    </row>
    <row r="54" spans="1:4">
      <c r="A54" s="507"/>
      <c r="B54" s="508"/>
      <c r="C54" s="508"/>
      <c r="D54" s="509"/>
    </row>
    <row r="55" spans="1:4">
      <c r="A55" s="507"/>
      <c r="B55" s="508"/>
      <c r="C55" s="508"/>
      <c r="D55" s="509"/>
    </row>
    <row r="56" spans="1:4">
      <c r="A56" s="507"/>
      <c r="B56" s="508"/>
      <c r="C56" s="508"/>
      <c r="D56" s="509"/>
    </row>
    <row r="57" spans="1:4">
      <c r="A57" s="507"/>
      <c r="B57" s="508"/>
      <c r="C57" s="508"/>
      <c r="D57" s="509"/>
    </row>
    <row r="58" spans="1:4">
      <c r="A58" s="510"/>
      <c r="B58" s="511"/>
      <c r="C58" s="511"/>
      <c r="D58" s="512"/>
    </row>
  </sheetData>
  <sheetProtection selectLockedCells="1"/>
  <sortState ref="A17:D48">
    <sortCondition ref="A17:A48"/>
  </sortState>
  <mergeCells count="6">
    <mergeCell ref="A50:D58"/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57"/>
  <sheetViews>
    <sheetView view="pageLayout" topLeftCell="A13" workbookViewId="0">
      <selection activeCell="C16" sqref="C16"/>
    </sheetView>
  </sheetViews>
  <sheetFormatPr baseColWidth="10" defaultRowHeight="14.25"/>
  <cols>
    <col min="1" max="1" width="21.140625" style="106" customWidth="1"/>
    <col min="2" max="2" width="14.140625" style="106" customWidth="1"/>
    <col min="3" max="3" width="16.140625" style="92" customWidth="1"/>
    <col min="4" max="4" width="26.140625" style="92" customWidth="1"/>
    <col min="5" max="254" width="11.42578125" style="92"/>
    <col min="255" max="255" width="21.140625" style="92" customWidth="1"/>
    <col min="256" max="256" width="14.140625" style="92" customWidth="1"/>
    <col min="257" max="257" width="12" style="92" customWidth="1"/>
    <col min="258" max="258" width="11.5703125" style="92" customWidth="1"/>
    <col min="259" max="259" width="12.28515625" style="92" customWidth="1"/>
    <col min="260" max="260" width="26.140625" style="92" customWidth="1"/>
    <col min="261" max="510" width="11.42578125" style="92"/>
    <col min="511" max="511" width="21.140625" style="92" customWidth="1"/>
    <col min="512" max="512" width="14.140625" style="92" customWidth="1"/>
    <col min="513" max="513" width="12" style="92" customWidth="1"/>
    <col min="514" max="514" width="11.5703125" style="92" customWidth="1"/>
    <col min="515" max="515" width="12.28515625" style="92" customWidth="1"/>
    <col min="516" max="516" width="26.140625" style="92" customWidth="1"/>
    <col min="517" max="766" width="11.42578125" style="92"/>
    <col min="767" max="767" width="21.140625" style="92" customWidth="1"/>
    <col min="768" max="768" width="14.140625" style="92" customWidth="1"/>
    <col min="769" max="769" width="12" style="92" customWidth="1"/>
    <col min="770" max="770" width="11.5703125" style="92" customWidth="1"/>
    <col min="771" max="771" width="12.28515625" style="92" customWidth="1"/>
    <col min="772" max="772" width="26.140625" style="92" customWidth="1"/>
    <col min="773" max="1022" width="11.42578125" style="92"/>
    <col min="1023" max="1023" width="21.140625" style="92" customWidth="1"/>
    <col min="1024" max="1024" width="14.140625" style="92" customWidth="1"/>
    <col min="1025" max="1025" width="12" style="92" customWidth="1"/>
    <col min="1026" max="1026" width="11.5703125" style="92" customWidth="1"/>
    <col min="1027" max="1027" width="12.28515625" style="92" customWidth="1"/>
    <col min="1028" max="1028" width="26.140625" style="92" customWidth="1"/>
    <col min="1029" max="1278" width="11.42578125" style="92"/>
    <col min="1279" max="1279" width="21.140625" style="92" customWidth="1"/>
    <col min="1280" max="1280" width="14.140625" style="92" customWidth="1"/>
    <col min="1281" max="1281" width="12" style="92" customWidth="1"/>
    <col min="1282" max="1282" width="11.5703125" style="92" customWidth="1"/>
    <col min="1283" max="1283" width="12.28515625" style="92" customWidth="1"/>
    <col min="1284" max="1284" width="26.140625" style="92" customWidth="1"/>
    <col min="1285" max="1534" width="11.42578125" style="92"/>
    <col min="1535" max="1535" width="21.140625" style="92" customWidth="1"/>
    <col min="1536" max="1536" width="14.140625" style="92" customWidth="1"/>
    <col min="1537" max="1537" width="12" style="92" customWidth="1"/>
    <col min="1538" max="1538" width="11.5703125" style="92" customWidth="1"/>
    <col min="1539" max="1539" width="12.28515625" style="92" customWidth="1"/>
    <col min="1540" max="1540" width="26.140625" style="92" customWidth="1"/>
    <col min="1541" max="1790" width="11.42578125" style="92"/>
    <col min="1791" max="1791" width="21.140625" style="92" customWidth="1"/>
    <col min="1792" max="1792" width="14.140625" style="92" customWidth="1"/>
    <col min="1793" max="1793" width="12" style="92" customWidth="1"/>
    <col min="1794" max="1794" width="11.5703125" style="92" customWidth="1"/>
    <col min="1795" max="1795" width="12.28515625" style="92" customWidth="1"/>
    <col min="1796" max="1796" width="26.140625" style="92" customWidth="1"/>
    <col min="1797" max="2046" width="11.42578125" style="92"/>
    <col min="2047" max="2047" width="21.140625" style="92" customWidth="1"/>
    <col min="2048" max="2048" width="14.140625" style="92" customWidth="1"/>
    <col min="2049" max="2049" width="12" style="92" customWidth="1"/>
    <col min="2050" max="2050" width="11.5703125" style="92" customWidth="1"/>
    <col min="2051" max="2051" width="12.28515625" style="92" customWidth="1"/>
    <col min="2052" max="2052" width="26.140625" style="92" customWidth="1"/>
    <col min="2053" max="2302" width="11.42578125" style="92"/>
    <col min="2303" max="2303" width="21.140625" style="92" customWidth="1"/>
    <col min="2304" max="2304" width="14.140625" style="92" customWidth="1"/>
    <col min="2305" max="2305" width="12" style="92" customWidth="1"/>
    <col min="2306" max="2306" width="11.5703125" style="92" customWidth="1"/>
    <col min="2307" max="2307" width="12.28515625" style="92" customWidth="1"/>
    <col min="2308" max="2308" width="26.140625" style="92" customWidth="1"/>
    <col min="2309" max="2558" width="11.42578125" style="92"/>
    <col min="2559" max="2559" width="21.140625" style="92" customWidth="1"/>
    <col min="2560" max="2560" width="14.140625" style="92" customWidth="1"/>
    <col min="2561" max="2561" width="12" style="92" customWidth="1"/>
    <col min="2562" max="2562" width="11.5703125" style="92" customWidth="1"/>
    <col min="2563" max="2563" width="12.28515625" style="92" customWidth="1"/>
    <col min="2564" max="2564" width="26.140625" style="92" customWidth="1"/>
    <col min="2565" max="2814" width="11.42578125" style="92"/>
    <col min="2815" max="2815" width="21.140625" style="92" customWidth="1"/>
    <col min="2816" max="2816" width="14.140625" style="92" customWidth="1"/>
    <col min="2817" max="2817" width="12" style="92" customWidth="1"/>
    <col min="2818" max="2818" width="11.5703125" style="92" customWidth="1"/>
    <col min="2819" max="2819" width="12.28515625" style="92" customWidth="1"/>
    <col min="2820" max="2820" width="26.140625" style="92" customWidth="1"/>
    <col min="2821" max="3070" width="11.42578125" style="92"/>
    <col min="3071" max="3071" width="21.140625" style="92" customWidth="1"/>
    <col min="3072" max="3072" width="14.140625" style="92" customWidth="1"/>
    <col min="3073" max="3073" width="12" style="92" customWidth="1"/>
    <col min="3074" max="3074" width="11.5703125" style="92" customWidth="1"/>
    <col min="3075" max="3075" width="12.28515625" style="92" customWidth="1"/>
    <col min="3076" max="3076" width="26.140625" style="92" customWidth="1"/>
    <col min="3077" max="3326" width="11.42578125" style="92"/>
    <col min="3327" max="3327" width="21.140625" style="92" customWidth="1"/>
    <col min="3328" max="3328" width="14.140625" style="92" customWidth="1"/>
    <col min="3329" max="3329" width="12" style="92" customWidth="1"/>
    <col min="3330" max="3330" width="11.5703125" style="92" customWidth="1"/>
    <col min="3331" max="3331" width="12.28515625" style="92" customWidth="1"/>
    <col min="3332" max="3332" width="26.140625" style="92" customWidth="1"/>
    <col min="3333" max="3582" width="11.42578125" style="92"/>
    <col min="3583" max="3583" width="21.140625" style="92" customWidth="1"/>
    <col min="3584" max="3584" width="14.140625" style="92" customWidth="1"/>
    <col min="3585" max="3585" width="12" style="92" customWidth="1"/>
    <col min="3586" max="3586" width="11.5703125" style="92" customWidth="1"/>
    <col min="3587" max="3587" width="12.28515625" style="92" customWidth="1"/>
    <col min="3588" max="3588" width="26.140625" style="92" customWidth="1"/>
    <col min="3589" max="3838" width="11.42578125" style="92"/>
    <col min="3839" max="3839" width="21.140625" style="92" customWidth="1"/>
    <col min="3840" max="3840" width="14.140625" style="92" customWidth="1"/>
    <col min="3841" max="3841" width="12" style="92" customWidth="1"/>
    <col min="3842" max="3842" width="11.5703125" style="92" customWidth="1"/>
    <col min="3843" max="3843" width="12.28515625" style="92" customWidth="1"/>
    <col min="3844" max="3844" width="26.140625" style="92" customWidth="1"/>
    <col min="3845" max="4094" width="11.42578125" style="92"/>
    <col min="4095" max="4095" width="21.140625" style="92" customWidth="1"/>
    <col min="4096" max="4096" width="14.140625" style="92" customWidth="1"/>
    <col min="4097" max="4097" width="12" style="92" customWidth="1"/>
    <col min="4098" max="4098" width="11.5703125" style="92" customWidth="1"/>
    <col min="4099" max="4099" width="12.28515625" style="92" customWidth="1"/>
    <col min="4100" max="4100" width="26.140625" style="92" customWidth="1"/>
    <col min="4101" max="4350" width="11.42578125" style="92"/>
    <col min="4351" max="4351" width="21.140625" style="92" customWidth="1"/>
    <col min="4352" max="4352" width="14.140625" style="92" customWidth="1"/>
    <col min="4353" max="4353" width="12" style="92" customWidth="1"/>
    <col min="4354" max="4354" width="11.5703125" style="92" customWidth="1"/>
    <col min="4355" max="4355" width="12.28515625" style="92" customWidth="1"/>
    <col min="4356" max="4356" width="26.140625" style="92" customWidth="1"/>
    <col min="4357" max="4606" width="11.42578125" style="92"/>
    <col min="4607" max="4607" width="21.140625" style="92" customWidth="1"/>
    <col min="4608" max="4608" width="14.140625" style="92" customWidth="1"/>
    <col min="4609" max="4609" width="12" style="92" customWidth="1"/>
    <col min="4610" max="4610" width="11.5703125" style="92" customWidth="1"/>
    <col min="4611" max="4611" width="12.28515625" style="92" customWidth="1"/>
    <col min="4612" max="4612" width="26.140625" style="92" customWidth="1"/>
    <col min="4613" max="4862" width="11.42578125" style="92"/>
    <col min="4863" max="4863" width="21.140625" style="92" customWidth="1"/>
    <col min="4864" max="4864" width="14.140625" style="92" customWidth="1"/>
    <col min="4865" max="4865" width="12" style="92" customWidth="1"/>
    <col min="4866" max="4866" width="11.5703125" style="92" customWidth="1"/>
    <col min="4867" max="4867" width="12.28515625" style="92" customWidth="1"/>
    <col min="4868" max="4868" width="26.140625" style="92" customWidth="1"/>
    <col min="4869" max="5118" width="11.42578125" style="92"/>
    <col min="5119" max="5119" width="21.140625" style="92" customWidth="1"/>
    <col min="5120" max="5120" width="14.140625" style="92" customWidth="1"/>
    <col min="5121" max="5121" width="12" style="92" customWidth="1"/>
    <col min="5122" max="5122" width="11.5703125" style="92" customWidth="1"/>
    <col min="5123" max="5123" width="12.28515625" style="92" customWidth="1"/>
    <col min="5124" max="5124" width="26.140625" style="92" customWidth="1"/>
    <col min="5125" max="5374" width="11.42578125" style="92"/>
    <col min="5375" max="5375" width="21.140625" style="92" customWidth="1"/>
    <col min="5376" max="5376" width="14.140625" style="92" customWidth="1"/>
    <col min="5377" max="5377" width="12" style="92" customWidth="1"/>
    <col min="5378" max="5378" width="11.5703125" style="92" customWidth="1"/>
    <col min="5379" max="5379" width="12.28515625" style="92" customWidth="1"/>
    <col min="5380" max="5380" width="26.140625" style="92" customWidth="1"/>
    <col min="5381" max="5630" width="11.42578125" style="92"/>
    <col min="5631" max="5631" width="21.140625" style="92" customWidth="1"/>
    <col min="5632" max="5632" width="14.140625" style="92" customWidth="1"/>
    <col min="5633" max="5633" width="12" style="92" customWidth="1"/>
    <col min="5634" max="5634" width="11.5703125" style="92" customWidth="1"/>
    <col min="5635" max="5635" width="12.28515625" style="92" customWidth="1"/>
    <col min="5636" max="5636" width="26.140625" style="92" customWidth="1"/>
    <col min="5637" max="5886" width="11.42578125" style="92"/>
    <col min="5887" max="5887" width="21.140625" style="92" customWidth="1"/>
    <col min="5888" max="5888" width="14.140625" style="92" customWidth="1"/>
    <col min="5889" max="5889" width="12" style="92" customWidth="1"/>
    <col min="5890" max="5890" width="11.5703125" style="92" customWidth="1"/>
    <col min="5891" max="5891" width="12.28515625" style="92" customWidth="1"/>
    <col min="5892" max="5892" width="26.140625" style="92" customWidth="1"/>
    <col min="5893" max="6142" width="11.42578125" style="92"/>
    <col min="6143" max="6143" width="21.140625" style="92" customWidth="1"/>
    <col min="6144" max="6144" width="14.140625" style="92" customWidth="1"/>
    <col min="6145" max="6145" width="12" style="92" customWidth="1"/>
    <col min="6146" max="6146" width="11.5703125" style="92" customWidth="1"/>
    <col min="6147" max="6147" width="12.28515625" style="92" customWidth="1"/>
    <col min="6148" max="6148" width="26.140625" style="92" customWidth="1"/>
    <col min="6149" max="6398" width="11.42578125" style="92"/>
    <col min="6399" max="6399" width="21.140625" style="92" customWidth="1"/>
    <col min="6400" max="6400" width="14.140625" style="92" customWidth="1"/>
    <col min="6401" max="6401" width="12" style="92" customWidth="1"/>
    <col min="6402" max="6402" width="11.5703125" style="92" customWidth="1"/>
    <col min="6403" max="6403" width="12.28515625" style="92" customWidth="1"/>
    <col min="6404" max="6404" width="26.140625" style="92" customWidth="1"/>
    <col min="6405" max="6654" width="11.42578125" style="92"/>
    <col min="6655" max="6655" width="21.140625" style="92" customWidth="1"/>
    <col min="6656" max="6656" width="14.140625" style="92" customWidth="1"/>
    <col min="6657" max="6657" width="12" style="92" customWidth="1"/>
    <col min="6658" max="6658" width="11.5703125" style="92" customWidth="1"/>
    <col min="6659" max="6659" width="12.28515625" style="92" customWidth="1"/>
    <col min="6660" max="6660" width="26.140625" style="92" customWidth="1"/>
    <col min="6661" max="6910" width="11.42578125" style="92"/>
    <col min="6911" max="6911" width="21.140625" style="92" customWidth="1"/>
    <col min="6912" max="6912" width="14.140625" style="92" customWidth="1"/>
    <col min="6913" max="6913" width="12" style="92" customWidth="1"/>
    <col min="6914" max="6914" width="11.5703125" style="92" customWidth="1"/>
    <col min="6915" max="6915" width="12.28515625" style="92" customWidth="1"/>
    <col min="6916" max="6916" width="26.140625" style="92" customWidth="1"/>
    <col min="6917" max="7166" width="11.42578125" style="92"/>
    <col min="7167" max="7167" width="21.140625" style="92" customWidth="1"/>
    <col min="7168" max="7168" width="14.140625" style="92" customWidth="1"/>
    <col min="7169" max="7169" width="12" style="92" customWidth="1"/>
    <col min="7170" max="7170" width="11.5703125" style="92" customWidth="1"/>
    <col min="7171" max="7171" width="12.28515625" style="92" customWidth="1"/>
    <col min="7172" max="7172" width="26.140625" style="92" customWidth="1"/>
    <col min="7173" max="7422" width="11.42578125" style="92"/>
    <col min="7423" max="7423" width="21.140625" style="92" customWidth="1"/>
    <col min="7424" max="7424" width="14.140625" style="92" customWidth="1"/>
    <col min="7425" max="7425" width="12" style="92" customWidth="1"/>
    <col min="7426" max="7426" width="11.5703125" style="92" customWidth="1"/>
    <col min="7427" max="7427" width="12.28515625" style="92" customWidth="1"/>
    <col min="7428" max="7428" width="26.140625" style="92" customWidth="1"/>
    <col min="7429" max="7678" width="11.42578125" style="92"/>
    <col min="7679" max="7679" width="21.140625" style="92" customWidth="1"/>
    <col min="7680" max="7680" width="14.140625" style="92" customWidth="1"/>
    <col min="7681" max="7681" width="12" style="92" customWidth="1"/>
    <col min="7682" max="7682" width="11.5703125" style="92" customWidth="1"/>
    <col min="7683" max="7683" width="12.28515625" style="92" customWidth="1"/>
    <col min="7684" max="7684" width="26.140625" style="92" customWidth="1"/>
    <col min="7685" max="7934" width="11.42578125" style="92"/>
    <col min="7935" max="7935" width="21.140625" style="92" customWidth="1"/>
    <col min="7936" max="7936" width="14.140625" style="92" customWidth="1"/>
    <col min="7937" max="7937" width="12" style="92" customWidth="1"/>
    <col min="7938" max="7938" width="11.5703125" style="92" customWidth="1"/>
    <col min="7939" max="7939" width="12.28515625" style="92" customWidth="1"/>
    <col min="7940" max="7940" width="26.140625" style="92" customWidth="1"/>
    <col min="7941" max="8190" width="11.42578125" style="92"/>
    <col min="8191" max="8191" width="21.140625" style="92" customWidth="1"/>
    <col min="8192" max="8192" width="14.140625" style="92" customWidth="1"/>
    <col min="8193" max="8193" width="12" style="92" customWidth="1"/>
    <col min="8194" max="8194" width="11.5703125" style="92" customWidth="1"/>
    <col min="8195" max="8195" width="12.28515625" style="92" customWidth="1"/>
    <col min="8196" max="8196" width="26.140625" style="92" customWidth="1"/>
    <col min="8197" max="8446" width="11.42578125" style="92"/>
    <col min="8447" max="8447" width="21.140625" style="92" customWidth="1"/>
    <col min="8448" max="8448" width="14.140625" style="92" customWidth="1"/>
    <col min="8449" max="8449" width="12" style="92" customWidth="1"/>
    <col min="8450" max="8450" width="11.5703125" style="92" customWidth="1"/>
    <col min="8451" max="8451" width="12.28515625" style="92" customWidth="1"/>
    <col min="8452" max="8452" width="26.140625" style="92" customWidth="1"/>
    <col min="8453" max="8702" width="11.42578125" style="92"/>
    <col min="8703" max="8703" width="21.140625" style="92" customWidth="1"/>
    <col min="8704" max="8704" width="14.140625" style="92" customWidth="1"/>
    <col min="8705" max="8705" width="12" style="92" customWidth="1"/>
    <col min="8706" max="8706" width="11.5703125" style="92" customWidth="1"/>
    <col min="8707" max="8707" width="12.28515625" style="92" customWidth="1"/>
    <col min="8708" max="8708" width="26.140625" style="92" customWidth="1"/>
    <col min="8709" max="8958" width="11.42578125" style="92"/>
    <col min="8959" max="8959" width="21.140625" style="92" customWidth="1"/>
    <col min="8960" max="8960" width="14.140625" style="92" customWidth="1"/>
    <col min="8961" max="8961" width="12" style="92" customWidth="1"/>
    <col min="8962" max="8962" width="11.5703125" style="92" customWidth="1"/>
    <col min="8963" max="8963" width="12.28515625" style="92" customWidth="1"/>
    <col min="8964" max="8964" width="26.140625" style="92" customWidth="1"/>
    <col min="8965" max="9214" width="11.42578125" style="92"/>
    <col min="9215" max="9215" width="21.140625" style="92" customWidth="1"/>
    <col min="9216" max="9216" width="14.140625" style="92" customWidth="1"/>
    <col min="9217" max="9217" width="12" style="92" customWidth="1"/>
    <col min="9218" max="9218" width="11.5703125" style="92" customWidth="1"/>
    <col min="9219" max="9219" width="12.28515625" style="92" customWidth="1"/>
    <col min="9220" max="9220" width="26.140625" style="92" customWidth="1"/>
    <col min="9221" max="9470" width="11.42578125" style="92"/>
    <col min="9471" max="9471" width="21.140625" style="92" customWidth="1"/>
    <col min="9472" max="9472" width="14.140625" style="92" customWidth="1"/>
    <col min="9473" max="9473" width="12" style="92" customWidth="1"/>
    <col min="9474" max="9474" width="11.5703125" style="92" customWidth="1"/>
    <col min="9475" max="9475" width="12.28515625" style="92" customWidth="1"/>
    <col min="9476" max="9476" width="26.140625" style="92" customWidth="1"/>
    <col min="9477" max="9726" width="11.42578125" style="92"/>
    <col min="9727" max="9727" width="21.140625" style="92" customWidth="1"/>
    <col min="9728" max="9728" width="14.140625" style="92" customWidth="1"/>
    <col min="9729" max="9729" width="12" style="92" customWidth="1"/>
    <col min="9730" max="9730" width="11.5703125" style="92" customWidth="1"/>
    <col min="9731" max="9731" width="12.28515625" style="92" customWidth="1"/>
    <col min="9732" max="9732" width="26.140625" style="92" customWidth="1"/>
    <col min="9733" max="9982" width="11.42578125" style="92"/>
    <col min="9983" max="9983" width="21.140625" style="92" customWidth="1"/>
    <col min="9984" max="9984" width="14.140625" style="92" customWidth="1"/>
    <col min="9985" max="9985" width="12" style="92" customWidth="1"/>
    <col min="9986" max="9986" width="11.5703125" style="92" customWidth="1"/>
    <col min="9987" max="9987" width="12.28515625" style="92" customWidth="1"/>
    <col min="9988" max="9988" width="26.140625" style="92" customWidth="1"/>
    <col min="9989" max="10238" width="11.42578125" style="92"/>
    <col min="10239" max="10239" width="21.140625" style="92" customWidth="1"/>
    <col min="10240" max="10240" width="14.140625" style="92" customWidth="1"/>
    <col min="10241" max="10241" width="12" style="92" customWidth="1"/>
    <col min="10242" max="10242" width="11.5703125" style="92" customWidth="1"/>
    <col min="10243" max="10243" width="12.28515625" style="92" customWidth="1"/>
    <col min="10244" max="10244" width="26.140625" style="92" customWidth="1"/>
    <col min="10245" max="10494" width="11.42578125" style="92"/>
    <col min="10495" max="10495" width="21.140625" style="92" customWidth="1"/>
    <col min="10496" max="10496" width="14.140625" style="92" customWidth="1"/>
    <col min="10497" max="10497" width="12" style="92" customWidth="1"/>
    <col min="10498" max="10498" width="11.5703125" style="92" customWidth="1"/>
    <col min="10499" max="10499" width="12.28515625" style="92" customWidth="1"/>
    <col min="10500" max="10500" width="26.140625" style="92" customWidth="1"/>
    <col min="10501" max="10750" width="11.42578125" style="92"/>
    <col min="10751" max="10751" width="21.140625" style="92" customWidth="1"/>
    <col min="10752" max="10752" width="14.140625" style="92" customWidth="1"/>
    <col min="10753" max="10753" width="12" style="92" customWidth="1"/>
    <col min="10754" max="10754" width="11.5703125" style="92" customWidth="1"/>
    <col min="10755" max="10755" width="12.28515625" style="92" customWidth="1"/>
    <col min="10756" max="10756" width="26.140625" style="92" customWidth="1"/>
    <col min="10757" max="11006" width="11.42578125" style="92"/>
    <col min="11007" max="11007" width="21.140625" style="92" customWidth="1"/>
    <col min="11008" max="11008" width="14.140625" style="92" customWidth="1"/>
    <col min="11009" max="11009" width="12" style="92" customWidth="1"/>
    <col min="11010" max="11010" width="11.5703125" style="92" customWidth="1"/>
    <col min="11011" max="11011" width="12.28515625" style="92" customWidth="1"/>
    <col min="11012" max="11012" width="26.140625" style="92" customWidth="1"/>
    <col min="11013" max="11262" width="11.42578125" style="92"/>
    <col min="11263" max="11263" width="21.140625" style="92" customWidth="1"/>
    <col min="11264" max="11264" width="14.140625" style="92" customWidth="1"/>
    <col min="11265" max="11265" width="12" style="92" customWidth="1"/>
    <col min="11266" max="11266" width="11.5703125" style="92" customWidth="1"/>
    <col min="11267" max="11267" width="12.28515625" style="92" customWidth="1"/>
    <col min="11268" max="11268" width="26.140625" style="92" customWidth="1"/>
    <col min="11269" max="11518" width="11.42578125" style="92"/>
    <col min="11519" max="11519" width="21.140625" style="92" customWidth="1"/>
    <col min="11520" max="11520" width="14.140625" style="92" customWidth="1"/>
    <col min="11521" max="11521" width="12" style="92" customWidth="1"/>
    <col min="11522" max="11522" width="11.5703125" style="92" customWidth="1"/>
    <col min="11523" max="11523" width="12.28515625" style="92" customWidth="1"/>
    <col min="11524" max="11524" width="26.140625" style="92" customWidth="1"/>
    <col min="11525" max="11774" width="11.42578125" style="92"/>
    <col min="11775" max="11775" width="21.140625" style="92" customWidth="1"/>
    <col min="11776" max="11776" width="14.140625" style="92" customWidth="1"/>
    <col min="11777" max="11777" width="12" style="92" customWidth="1"/>
    <col min="11778" max="11778" width="11.5703125" style="92" customWidth="1"/>
    <col min="11779" max="11779" width="12.28515625" style="92" customWidth="1"/>
    <col min="11780" max="11780" width="26.140625" style="92" customWidth="1"/>
    <col min="11781" max="12030" width="11.42578125" style="92"/>
    <col min="12031" max="12031" width="21.140625" style="92" customWidth="1"/>
    <col min="12032" max="12032" width="14.140625" style="92" customWidth="1"/>
    <col min="12033" max="12033" width="12" style="92" customWidth="1"/>
    <col min="12034" max="12034" width="11.5703125" style="92" customWidth="1"/>
    <col min="12035" max="12035" width="12.28515625" style="92" customWidth="1"/>
    <col min="12036" max="12036" width="26.140625" style="92" customWidth="1"/>
    <col min="12037" max="12286" width="11.42578125" style="92"/>
    <col min="12287" max="12287" width="21.140625" style="92" customWidth="1"/>
    <col min="12288" max="12288" width="14.140625" style="92" customWidth="1"/>
    <col min="12289" max="12289" width="12" style="92" customWidth="1"/>
    <col min="12290" max="12290" width="11.5703125" style="92" customWidth="1"/>
    <col min="12291" max="12291" width="12.28515625" style="92" customWidth="1"/>
    <col min="12292" max="12292" width="26.140625" style="92" customWidth="1"/>
    <col min="12293" max="12542" width="11.42578125" style="92"/>
    <col min="12543" max="12543" width="21.140625" style="92" customWidth="1"/>
    <col min="12544" max="12544" width="14.140625" style="92" customWidth="1"/>
    <col min="12545" max="12545" width="12" style="92" customWidth="1"/>
    <col min="12546" max="12546" width="11.5703125" style="92" customWidth="1"/>
    <col min="12547" max="12547" width="12.28515625" style="92" customWidth="1"/>
    <col min="12548" max="12548" width="26.140625" style="92" customWidth="1"/>
    <col min="12549" max="12798" width="11.42578125" style="92"/>
    <col min="12799" max="12799" width="21.140625" style="92" customWidth="1"/>
    <col min="12800" max="12800" width="14.140625" style="92" customWidth="1"/>
    <col min="12801" max="12801" width="12" style="92" customWidth="1"/>
    <col min="12802" max="12802" width="11.5703125" style="92" customWidth="1"/>
    <col min="12803" max="12803" width="12.28515625" style="92" customWidth="1"/>
    <col min="12804" max="12804" width="26.140625" style="92" customWidth="1"/>
    <col min="12805" max="13054" width="11.42578125" style="92"/>
    <col min="13055" max="13055" width="21.140625" style="92" customWidth="1"/>
    <col min="13056" max="13056" width="14.140625" style="92" customWidth="1"/>
    <col min="13057" max="13057" width="12" style="92" customWidth="1"/>
    <col min="13058" max="13058" width="11.5703125" style="92" customWidth="1"/>
    <col min="13059" max="13059" width="12.28515625" style="92" customWidth="1"/>
    <col min="13060" max="13060" width="26.140625" style="92" customWidth="1"/>
    <col min="13061" max="13310" width="11.42578125" style="92"/>
    <col min="13311" max="13311" width="21.140625" style="92" customWidth="1"/>
    <col min="13312" max="13312" width="14.140625" style="92" customWidth="1"/>
    <col min="13313" max="13313" width="12" style="92" customWidth="1"/>
    <col min="13314" max="13314" width="11.5703125" style="92" customWidth="1"/>
    <col min="13315" max="13315" width="12.28515625" style="92" customWidth="1"/>
    <col min="13316" max="13316" width="26.140625" style="92" customWidth="1"/>
    <col min="13317" max="13566" width="11.42578125" style="92"/>
    <col min="13567" max="13567" width="21.140625" style="92" customWidth="1"/>
    <col min="13568" max="13568" width="14.140625" style="92" customWidth="1"/>
    <col min="13569" max="13569" width="12" style="92" customWidth="1"/>
    <col min="13570" max="13570" width="11.5703125" style="92" customWidth="1"/>
    <col min="13571" max="13571" width="12.28515625" style="92" customWidth="1"/>
    <col min="13572" max="13572" width="26.140625" style="92" customWidth="1"/>
    <col min="13573" max="13822" width="11.42578125" style="92"/>
    <col min="13823" max="13823" width="21.140625" style="92" customWidth="1"/>
    <col min="13824" max="13824" width="14.140625" style="92" customWidth="1"/>
    <col min="13825" max="13825" width="12" style="92" customWidth="1"/>
    <col min="13826" max="13826" width="11.5703125" style="92" customWidth="1"/>
    <col min="13827" max="13827" width="12.28515625" style="92" customWidth="1"/>
    <col min="13828" max="13828" width="26.140625" style="92" customWidth="1"/>
    <col min="13829" max="14078" width="11.42578125" style="92"/>
    <col min="14079" max="14079" width="21.140625" style="92" customWidth="1"/>
    <col min="14080" max="14080" width="14.140625" style="92" customWidth="1"/>
    <col min="14081" max="14081" width="12" style="92" customWidth="1"/>
    <col min="14082" max="14082" width="11.5703125" style="92" customWidth="1"/>
    <col min="14083" max="14083" width="12.28515625" style="92" customWidth="1"/>
    <col min="14084" max="14084" width="26.140625" style="92" customWidth="1"/>
    <col min="14085" max="14334" width="11.42578125" style="92"/>
    <col min="14335" max="14335" width="21.140625" style="92" customWidth="1"/>
    <col min="14336" max="14336" width="14.140625" style="92" customWidth="1"/>
    <col min="14337" max="14337" width="12" style="92" customWidth="1"/>
    <col min="14338" max="14338" width="11.5703125" style="92" customWidth="1"/>
    <col min="14339" max="14339" width="12.28515625" style="92" customWidth="1"/>
    <col min="14340" max="14340" width="26.140625" style="92" customWidth="1"/>
    <col min="14341" max="14590" width="11.42578125" style="92"/>
    <col min="14591" max="14591" width="21.140625" style="92" customWidth="1"/>
    <col min="14592" max="14592" width="14.140625" style="92" customWidth="1"/>
    <col min="14593" max="14593" width="12" style="92" customWidth="1"/>
    <col min="14594" max="14594" width="11.5703125" style="92" customWidth="1"/>
    <col min="14595" max="14595" width="12.28515625" style="92" customWidth="1"/>
    <col min="14596" max="14596" width="26.140625" style="92" customWidth="1"/>
    <col min="14597" max="14846" width="11.42578125" style="92"/>
    <col min="14847" max="14847" width="21.140625" style="92" customWidth="1"/>
    <col min="14848" max="14848" width="14.140625" style="92" customWidth="1"/>
    <col min="14849" max="14849" width="12" style="92" customWidth="1"/>
    <col min="14850" max="14850" width="11.5703125" style="92" customWidth="1"/>
    <col min="14851" max="14851" width="12.28515625" style="92" customWidth="1"/>
    <col min="14852" max="14852" width="26.140625" style="92" customWidth="1"/>
    <col min="14853" max="15102" width="11.42578125" style="92"/>
    <col min="15103" max="15103" width="21.140625" style="92" customWidth="1"/>
    <col min="15104" max="15104" width="14.140625" style="92" customWidth="1"/>
    <col min="15105" max="15105" width="12" style="92" customWidth="1"/>
    <col min="15106" max="15106" width="11.5703125" style="92" customWidth="1"/>
    <col min="15107" max="15107" width="12.28515625" style="92" customWidth="1"/>
    <col min="15108" max="15108" width="26.140625" style="92" customWidth="1"/>
    <col min="15109" max="15358" width="11.42578125" style="92"/>
    <col min="15359" max="15359" width="21.140625" style="92" customWidth="1"/>
    <col min="15360" max="15360" width="14.140625" style="92" customWidth="1"/>
    <col min="15361" max="15361" width="12" style="92" customWidth="1"/>
    <col min="15362" max="15362" width="11.5703125" style="92" customWidth="1"/>
    <col min="15363" max="15363" width="12.28515625" style="92" customWidth="1"/>
    <col min="15364" max="15364" width="26.140625" style="92" customWidth="1"/>
    <col min="15365" max="15614" width="11.42578125" style="92"/>
    <col min="15615" max="15615" width="21.140625" style="92" customWidth="1"/>
    <col min="15616" max="15616" width="14.140625" style="92" customWidth="1"/>
    <col min="15617" max="15617" width="12" style="92" customWidth="1"/>
    <col min="15618" max="15618" width="11.5703125" style="92" customWidth="1"/>
    <col min="15619" max="15619" width="12.28515625" style="92" customWidth="1"/>
    <col min="15620" max="15620" width="26.140625" style="92" customWidth="1"/>
    <col min="15621" max="15870" width="11.42578125" style="92"/>
    <col min="15871" max="15871" width="21.140625" style="92" customWidth="1"/>
    <col min="15872" max="15872" width="14.140625" style="92" customWidth="1"/>
    <col min="15873" max="15873" width="12" style="92" customWidth="1"/>
    <col min="15874" max="15874" width="11.5703125" style="92" customWidth="1"/>
    <col min="15875" max="15875" width="12.28515625" style="92" customWidth="1"/>
    <col min="15876" max="15876" width="26.140625" style="92" customWidth="1"/>
    <col min="15877" max="16126" width="11.42578125" style="92"/>
    <col min="16127" max="16127" width="21.140625" style="92" customWidth="1"/>
    <col min="16128" max="16128" width="14.140625" style="92" customWidth="1"/>
    <col min="16129" max="16129" width="12" style="92" customWidth="1"/>
    <col min="16130" max="16130" width="11.5703125" style="92" customWidth="1"/>
    <col min="16131" max="16131" width="12.28515625" style="92" customWidth="1"/>
    <col min="16132" max="16132" width="26.140625" style="92" customWidth="1"/>
    <col min="16133" max="16384" width="11.42578125" style="92"/>
  </cols>
  <sheetData>
    <row r="1" spans="1:8">
      <c r="A1" s="1"/>
      <c r="B1" s="2"/>
      <c r="C1" s="1"/>
      <c r="D1" s="1"/>
    </row>
    <row r="2" spans="1:8">
      <c r="A2" s="1"/>
      <c r="B2" s="2"/>
      <c r="C2" s="1"/>
      <c r="D2" s="1"/>
    </row>
    <row r="3" spans="1:8">
      <c r="A3" s="1"/>
      <c r="B3" s="4"/>
      <c r="C3" s="5"/>
      <c r="D3" s="5"/>
    </row>
    <row r="4" spans="1:8">
      <c r="A4" s="449"/>
      <c r="B4" s="449"/>
      <c r="C4" s="449"/>
      <c r="D4" s="449"/>
    </row>
    <row r="5" spans="1:8">
      <c r="A5" s="166"/>
      <c r="B5" s="166"/>
      <c r="C5" s="166"/>
      <c r="D5" s="166"/>
    </row>
    <row r="6" spans="1:8" ht="17.25" customHeight="1">
      <c r="A6" s="450" t="s">
        <v>142</v>
      </c>
      <c r="B6" s="450"/>
      <c r="C6" s="450"/>
      <c r="D6" s="450"/>
    </row>
    <row r="7" spans="1:8" ht="8.25" customHeight="1">
      <c r="A7" s="168"/>
      <c r="B7" s="168"/>
      <c r="C7" s="168"/>
      <c r="D7" s="168"/>
    </row>
    <row r="8" spans="1:8" ht="21" customHeight="1">
      <c r="A8" s="101"/>
      <c r="B8" s="101"/>
      <c r="C8" s="101"/>
      <c r="D8" s="101"/>
    </row>
    <row r="9" spans="1:8" ht="21" customHeight="1">
      <c r="A9" s="186" t="s">
        <v>185</v>
      </c>
      <c r="B9" s="187">
        <f>D15</f>
        <v>1.6325742956387495</v>
      </c>
      <c r="C9" s="101"/>
      <c r="D9" s="101"/>
    </row>
    <row r="10" spans="1:8" ht="15" customHeight="1">
      <c r="A10" s="101"/>
      <c r="B10" s="101"/>
      <c r="C10" s="95"/>
      <c r="D10" s="95"/>
    </row>
    <row r="11" spans="1:8" ht="24" customHeight="1">
      <c r="A11" s="513" t="s">
        <v>6</v>
      </c>
      <c r="B11" s="474" t="s">
        <v>147</v>
      </c>
      <c r="C11" s="513" t="s">
        <v>8</v>
      </c>
      <c r="D11" s="194"/>
    </row>
    <row r="12" spans="1:8" ht="24" customHeight="1">
      <c r="A12" s="514"/>
      <c r="B12" s="476"/>
      <c r="C12" s="514"/>
      <c r="D12" s="194" t="s">
        <v>10</v>
      </c>
    </row>
    <row r="13" spans="1:8" ht="10.5" customHeight="1">
      <c r="A13" s="101"/>
      <c r="B13" s="101"/>
      <c r="C13" s="95"/>
      <c r="D13" s="95"/>
    </row>
    <row r="14" spans="1:8" ht="46.5" customHeight="1">
      <c r="A14" s="96" t="s">
        <v>12</v>
      </c>
      <c r="B14" s="126" t="s">
        <v>148</v>
      </c>
      <c r="C14" s="126" t="s">
        <v>149</v>
      </c>
      <c r="D14" s="96" t="s">
        <v>150</v>
      </c>
    </row>
    <row r="15" spans="1:8" ht="15.75" customHeight="1">
      <c r="A15" s="102" t="s">
        <v>15</v>
      </c>
      <c r="B15" s="125">
        <f>SUM(B16:B47)</f>
        <v>8460</v>
      </c>
      <c r="C15" s="125">
        <f>SUM(C16:C47)</f>
        <v>5182</v>
      </c>
      <c r="D15" s="192">
        <f t="shared" ref="D15:D47" si="0">IF(C15=0,0,(B15/C15))</f>
        <v>1.6325742956387495</v>
      </c>
      <c r="G15" s="92">
        <f>SUM(G16:G47)</f>
        <v>0</v>
      </c>
    </row>
    <row r="16" spans="1:8" ht="12" customHeight="1">
      <c r="A16" s="117" t="s">
        <v>16</v>
      </c>
      <c r="B16" s="197">
        <v>113</v>
      </c>
      <c r="C16" s="198">
        <v>62</v>
      </c>
      <c r="D16" s="193">
        <f t="shared" si="0"/>
        <v>1.8225806451612903</v>
      </c>
      <c r="F16" s="195">
        <v>62</v>
      </c>
      <c r="G16" s="195"/>
      <c r="H16" s="92">
        <v>1.8225806451612903</v>
      </c>
    </row>
    <row r="17" spans="1:8" ht="12" customHeight="1">
      <c r="A17" s="117" t="s">
        <v>17</v>
      </c>
      <c r="B17" s="197">
        <v>199</v>
      </c>
      <c r="C17" s="198">
        <v>133</v>
      </c>
      <c r="D17" s="193">
        <f t="shared" si="0"/>
        <v>1.4962406015037595</v>
      </c>
      <c r="F17" s="195">
        <v>133</v>
      </c>
      <c r="G17" s="195"/>
      <c r="H17" s="92">
        <v>1.4962406015037595</v>
      </c>
    </row>
    <row r="18" spans="1:8" ht="12" customHeight="1">
      <c r="A18" s="117" t="s">
        <v>18</v>
      </c>
      <c r="B18" s="197">
        <v>61</v>
      </c>
      <c r="C18" s="198">
        <v>36</v>
      </c>
      <c r="D18" s="193">
        <f t="shared" si="0"/>
        <v>1.6944444444444444</v>
      </c>
      <c r="F18" s="195">
        <v>36</v>
      </c>
      <c r="G18" s="195"/>
      <c r="H18" s="92">
        <v>1.6944444444444444</v>
      </c>
    </row>
    <row r="19" spans="1:8" ht="12" customHeight="1">
      <c r="A19" s="117" t="s">
        <v>19</v>
      </c>
      <c r="B19" s="197">
        <v>70</v>
      </c>
      <c r="C19" s="198">
        <v>29</v>
      </c>
      <c r="D19" s="193">
        <f t="shared" si="0"/>
        <v>2.4137931034482758</v>
      </c>
      <c r="F19" s="195">
        <v>29</v>
      </c>
      <c r="G19" s="195"/>
      <c r="H19" s="92">
        <v>2.4137931034482758</v>
      </c>
    </row>
    <row r="20" spans="1:8" ht="12" customHeight="1">
      <c r="A20" s="117" t="s">
        <v>20</v>
      </c>
      <c r="B20" s="197">
        <v>215</v>
      </c>
      <c r="C20" s="198">
        <v>96</v>
      </c>
      <c r="D20" s="193">
        <f t="shared" si="0"/>
        <v>2.2395833333333335</v>
      </c>
      <c r="F20" s="195">
        <v>96</v>
      </c>
      <c r="G20" s="195"/>
      <c r="H20" s="92">
        <v>2.2395833333333335</v>
      </c>
    </row>
    <row r="21" spans="1:8" ht="12" customHeight="1">
      <c r="A21" s="117" t="s">
        <v>21</v>
      </c>
      <c r="B21" s="197">
        <v>217</v>
      </c>
      <c r="C21" s="198">
        <v>152</v>
      </c>
      <c r="D21" s="193">
        <f t="shared" si="0"/>
        <v>1.4276315789473684</v>
      </c>
      <c r="F21" s="195">
        <v>152</v>
      </c>
      <c r="G21" s="195"/>
      <c r="H21" s="92">
        <v>1.4276315789473684</v>
      </c>
    </row>
    <row r="22" spans="1:8" ht="12" customHeight="1">
      <c r="A22" s="117" t="s">
        <v>22</v>
      </c>
      <c r="B22" s="197">
        <v>223</v>
      </c>
      <c r="C22" s="198">
        <v>121</v>
      </c>
      <c r="D22" s="193">
        <f t="shared" si="0"/>
        <v>1.8429752066115703</v>
      </c>
      <c r="F22" s="195">
        <v>121</v>
      </c>
      <c r="G22" s="195"/>
      <c r="H22" s="92">
        <v>1.8429752066115703</v>
      </c>
    </row>
    <row r="23" spans="1:8" ht="12" customHeight="1">
      <c r="A23" s="117" t="s">
        <v>23</v>
      </c>
      <c r="B23" s="197">
        <v>59</v>
      </c>
      <c r="C23" s="198">
        <v>44</v>
      </c>
      <c r="D23" s="193">
        <f t="shared" si="0"/>
        <v>1.3409090909090908</v>
      </c>
      <c r="F23" s="195">
        <v>44</v>
      </c>
      <c r="G23" s="195"/>
      <c r="H23" s="92">
        <v>1.3409090909090908</v>
      </c>
    </row>
    <row r="24" spans="1:8" ht="12" customHeight="1">
      <c r="A24" s="117" t="s">
        <v>24</v>
      </c>
      <c r="B24" s="197">
        <v>1261</v>
      </c>
      <c r="C24" s="198">
        <v>718</v>
      </c>
      <c r="D24" s="193">
        <f t="shared" si="0"/>
        <v>1.756267409470752</v>
      </c>
      <c r="F24" s="196">
        <v>718</v>
      </c>
      <c r="G24" s="195"/>
      <c r="H24" s="92">
        <v>1.756267409470752</v>
      </c>
    </row>
    <row r="25" spans="1:8" ht="12" customHeight="1">
      <c r="A25" s="117" t="s">
        <v>25</v>
      </c>
      <c r="B25" s="197">
        <v>62</v>
      </c>
      <c r="C25" s="198">
        <v>38</v>
      </c>
      <c r="D25" s="193">
        <f t="shared" si="0"/>
        <v>1.631578947368421</v>
      </c>
      <c r="F25" s="195">
        <v>38</v>
      </c>
      <c r="G25" s="195"/>
      <c r="H25" s="92">
        <v>1.631578947368421</v>
      </c>
    </row>
    <row r="26" spans="1:8" ht="12" customHeight="1">
      <c r="A26" s="117" t="s">
        <v>26</v>
      </c>
      <c r="B26" s="197">
        <v>379</v>
      </c>
      <c r="C26" s="198">
        <v>227</v>
      </c>
      <c r="D26" s="193">
        <f t="shared" si="0"/>
        <v>1.669603524229075</v>
      </c>
      <c r="F26" s="195">
        <v>227</v>
      </c>
      <c r="G26" s="195"/>
      <c r="H26" s="92">
        <v>1.669603524229075</v>
      </c>
    </row>
    <row r="27" spans="1:8" ht="12" customHeight="1">
      <c r="A27" s="117" t="s">
        <v>27</v>
      </c>
      <c r="B27" s="197">
        <v>228</v>
      </c>
      <c r="C27" s="198">
        <v>139</v>
      </c>
      <c r="D27" s="193">
        <f t="shared" si="0"/>
        <v>1.6402877697841727</v>
      </c>
      <c r="F27" s="195">
        <v>139</v>
      </c>
      <c r="G27" s="195"/>
      <c r="H27" s="92">
        <v>1.6402877697841727</v>
      </c>
    </row>
    <row r="28" spans="1:8" ht="12" customHeight="1">
      <c r="A28" s="117" t="s">
        <v>28</v>
      </c>
      <c r="B28" s="197">
        <v>137</v>
      </c>
      <c r="C28" s="198">
        <v>38</v>
      </c>
      <c r="D28" s="193">
        <f t="shared" si="0"/>
        <v>3.6052631578947367</v>
      </c>
      <c r="F28" s="195">
        <v>38</v>
      </c>
      <c r="G28" s="195"/>
      <c r="H28" s="92">
        <v>3.6052631578947367</v>
      </c>
    </row>
    <row r="29" spans="1:8" ht="12" customHeight="1">
      <c r="A29" s="117" t="s">
        <v>29</v>
      </c>
      <c r="B29" s="197">
        <v>463</v>
      </c>
      <c r="C29" s="198">
        <v>272</v>
      </c>
      <c r="D29" s="193">
        <f t="shared" si="0"/>
        <v>1.7022058823529411</v>
      </c>
      <c r="F29" s="195">
        <v>272</v>
      </c>
      <c r="G29" s="195"/>
      <c r="H29" s="92">
        <v>1.7022058823529411</v>
      </c>
    </row>
    <row r="30" spans="1:8" ht="12" customHeight="1">
      <c r="A30" s="117" t="s">
        <v>30</v>
      </c>
      <c r="B30" s="197">
        <v>1317</v>
      </c>
      <c r="C30" s="198">
        <v>909</v>
      </c>
      <c r="D30" s="193">
        <f t="shared" si="0"/>
        <v>1.4488448844884489</v>
      </c>
      <c r="F30" s="195">
        <v>909</v>
      </c>
      <c r="G30" s="195"/>
      <c r="H30" s="92">
        <v>1.4488448844884489</v>
      </c>
    </row>
    <row r="31" spans="1:8" ht="12" customHeight="1">
      <c r="A31" s="117" t="s">
        <v>31</v>
      </c>
      <c r="B31" s="197">
        <v>357</v>
      </c>
      <c r="C31" s="198">
        <v>196</v>
      </c>
      <c r="D31" s="193">
        <f t="shared" si="0"/>
        <v>1.8214285714285714</v>
      </c>
      <c r="F31" s="195">
        <v>196</v>
      </c>
      <c r="G31" s="195"/>
      <c r="H31" s="92">
        <v>1.8214285714285714</v>
      </c>
    </row>
    <row r="32" spans="1:8" ht="12" customHeight="1">
      <c r="A32" s="117" t="s">
        <v>32</v>
      </c>
      <c r="B32" s="197">
        <v>106</v>
      </c>
      <c r="C32" s="198">
        <v>77</v>
      </c>
      <c r="D32" s="193">
        <f t="shared" si="0"/>
        <v>1.3766233766233766</v>
      </c>
      <c r="F32" s="195">
        <v>77</v>
      </c>
      <c r="G32" s="195"/>
      <c r="H32" s="92">
        <v>1.3766233766233766</v>
      </c>
    </row>
    <row r="33" spans="1:8" ht="12" customHeight="1">
      <c r="A33" s="117" t="s">
        <v>33</v>
      </c>
      <c r="B33" s="197">
        <v>75</v>
      </c>
      <c r="C33" s="198">
        <v>34</v>
      </c>
      <c r="D33" s="193">
        <f t="shared" si="0"/>
        <v>2.2058823529411766</v>
      </c>
      <c r="F33" s="195">
        <v>34</v>
      </c>
      <c r="G33" s="195"/>
      <c r="H33" s="92">
        <v>2.2058823529411766</v>
      </c>
    </row>
    <row r="34" spans="1:8" ht="12" customHeight="1">
      <c r="A34" s="117" t="s">
        <v>34</v>
      </c>
      <c r="B34" s="197">
        <v>264</v>
      </c>
      <c r="C34" s="198">
        <v>223</v>
      </c>
      <c r="D34" s="193">
        <f t="shared" si="0"/>
        <v>1.1838565022421526</v>
      </c>
      <c r="F34" s="195">
        <v>223</v>
      </c>
      <c r="G34" s="195"/>
      <c r="H34" s="92">
        <v>1.1838565022421526</v>
      </c>
    </row>
    <row r="35" spans="1:8" ht="12" customHeight="1">
      <c r="A35" s="117" t="s">
        <v>35</v>
      </c>
      <c r="B35" s="197">
        <v>202</v>
      </c>
      <c r="C35" s="198">
        <v>79</v>
      </c>
      <c r="D35" s="193">
        <f t="shared" si="0"/>
        <v>2.5569620253164556</v>
      </c>
      <c r="F35" s="195">
        <v>79</v>
      </c>
      <c r="G35" s="195"/>
      <c r="H35" s="92">
        <v>2.5569620253164556</v>
      </c>
    </row>
    <row r="36" spans="1:8" ht="12" customHeight="1">
      <c r="A36" s="117" t="s">
        <v>36</v>
      </c>
      <c r="B36" s="197">
        <v>200</v>
      </c>
      <c r="C36" s="198">
        <v>205</v>
      </c>
      <c r="D36" s="193">
        <f t="shared" si="0"/>
        <v>0.97560975609756095</v>
      </c>
      <c r="F36" s="195">
        <v>205</v>
      </c>
      <c r="G36" s="195"/>
      <c r="H36" s="92">
        <v>0.97560975609756095</v>
      </c>
    </row>
    <row r="37" spans="1:8" ht="12" customHeight="1">
      <c r="A37" s="117" t="s">
        <v>37</v>
      </c>
      <c r="B37" s="197">
        <v>82</v>
      </c>
      <c r="C37" s="198">
        <v>62</v>
      </c>
      <c r="D37" s="193">
        <f t="shared" si="0"/>
        <v>1.3225806451612903</v>
      </c>
      <c r="F37" s="195">
        <v>62</v>
      </c>
      <c r="G37" s="195"/>
      <c r="H37" s="92">
        <v>1.3225806451612903</v>
      </c>
    </row>
    <row r="38" spans="1:8" ht="12" customHeight="1">
      <c r="A38" s="117" t="s">
        <v>38</v>
      </c>
      <c r="B38" s="197">
        <v>126</v>
      </c>
      <c r="C38" s="201">
        <v>76</v>
      </c>
      <c r="D38" s="193">
        <f t="shared" si="0"/>
        <v>1.6578947368421053</v>
      </c>
      <c r="F38" s="195">
        <v>76</v>
      </c>
      <c r="G38" s="195"/>
      <c r="H38" s="92">
        <v>1.6578947368421053</v>
      </c>
    </row>
    <row r="39" spans="1:8" ht="12" customHeight="1">
      <c r="A39" s="117" t="s">
        <v>39</v>
      </c>
      <c r="B39" s="197">
        <v>147</v>
      </c>
      <c r="C39" s="198">
        <v>169</v>
      </c>
      <c r="D39" s="193">
        <f t="shared" si="0"/>
        <v>0.86982248520710059</v>
      </c>
      <c r="F39" s="195">
        <v>169</v>
      </c>
      <c r="G39" s="195"/>
      <c r="H39" s="92">
        <v>0.86982248520710059</v>
      </c>
    </row>
    <row r="40" spans="1:8" ht="12" customHeight="1">
      <c r="A40" s="117" t="s">
        <v>40</v>
      </c>
      <c r="B40" s="197">
        <v>405</v>
      </c>
      <c r="C40" s="198">
        <v>197</v>
      </c>
      <c r="D40" s="193">
        <f t="shared" si="0"/>
        <v>2.0558375634517767</v>
      </c>
      <c r="F40" s="195">
        <v>197</v>
      </c>
      <c r="G40" s="195"/>
      <c r="H40" s="92">
        <v>2.0558375634517767</v>
      </c>
    </row>
    <row r="41" spans="1:8" ht="12" customHeight="1">
      <c r="A41" s="117" t="s">
        <v>41</v>
      </c>
      <c r="B41" s="197">
        <v>407</v>
      </c>
      <c r="C41" s="198">
        <v>246</v>
      </c>
      <c r="D41" s="193">
        <f t="shared" si="0"/>
        <v>1.6544715447154472</v>
      </c>
      <c r="F41" s="195">
        <v>246</v>
      </c>
      <c r="G41" s="195"/>
      <c r="H41" s="92">
        <v>1.6544715447154472</v>
      </c>
    </row>
    <row r="42" spans="1:8" ht="12" customHeight="1">
      <c r="A42" s="117" t="s">
        <v>42</v>
      </c>
      <c r="B42" s="197">
        <v>170</v>
      </c>
      <c r="C42" s="201">
        <v>85</v>
      </c>
      <c r="D42" s="193">
        <f t="shared" si="0"/>
        <v>2</v>
      </c>
      <c r="F42" s="195">
        <v>85</v>
      </c>
      <c r="G42" s="195"/>
      <c r="H42" s="92">
        <v>2</v>
      </c>
    </row>
    <row r="43" spans="1:8" ht="12" customHeight="1">
      <c r="A43" s="117" t="s">
        <v>43</v>
      </c>
      <c r="B43" s="197">
        <v>277</v>
      </c>
      <c r="C43" s="201">
        <v>128</v>
      </c>
      <c r="D43" s="193">
        <f t="shared" si="0"/>
        <v>2.1640625</v>
      </c>
      <c r="F43" s="195">
        <v>128</v>
      </c>
      <c r="G43" s="195"/>
      <c r="H43" s="92">
        <v>2.1640625</v>
      </c>
    </row>
    <row r="44" spans="1:8" ht="12" customHeight="1">
      <c r="A44" s="117" t="s">
        <v>44</v>
      </c>
      <c r="B44" s="197">
        <v>67</v>
      </c>
      <c r="C44" s="198">
        <v>49</v>
      </c>
      <c r="D44" s="193">
        <f t="shared" si="0"/>
        <v>1.3673469387755102</v>
      </c>
      <c r="F44" s="195">
        <v>49</v>
      </c>
      <c r="G44" s="195"/>
      <c r="H44" s="92">
        <v>1.3673469387755102</v>
      </c>
    </row>
    <row r="45" spans="1:8" ht="12" customHeight="1">
      <c r="A45" s="117" t="s">
        <v>45</v>
      </c>
      <c r="B45" s="197">
        <v>377</v>
      </c>
      <c r="C45" s="198">
        <v>219</v>
      </c>
      <c r="D45" s="193">
        <f t="shared" si="0"/>
        <v>1.7214611872146119</v>
      </c>
      <c r="F45" s="195">
        <v>219</v>
      </c>
      <c r="G45" s="195"/>
      <c r="H45" s="92">
        <v>1.7214611872146119</v>
      </c>
    </row>
    <row r="46" spans="1:8" ht="12" customHeight="1">
      <c r="A46" s="117" t="s">
        <v>46</v>
      </c>
      <c r="B46" s="197">
        <v>137</v>
      </c>
      <c r="C46" s="198">
        <v>81</v>
      </c>
      <c r="D46" s="193">
        <f t="shared" si="0"/>
        <v>1.691358024691358</v>
      </c>
      <c r="F46" s="195">
        <v>81</v>
      </c>
      <c r="G46" s="195"/>
      <c r="H46" s="92">
        <v>1.691358024691358</v>
      </c>
    </row>
    <row r="47" spans="1:8" ht="12" customHeight="1">
      <c r="A47" s="117" t="s">
        <v>47</v>
      </c>
      <c r="B47" s="197">
        <v>57</v>
      </c>
      <c r="C47" s="198">
        <v>42</v>
      </c>
      <c r="D47" s="193">
        <f t="shared" si="0"/>
        <v>1.3571428571428572</v>
      </c>
      <c r="F47" s="195">
        <v>42</v>
      </c>
      <c r="G47" s="195"/>
      <c r="H47" s="92">
        <v>1.3571428571428572</v>
      </c>
    </row>
    <row r="48" spans="1:8">
      <c r="A48" s="188" t="s">
        <v>74</v>
      </c>
      <c r="B48" s="167"/>
      <c r="C48" s="167"/>
      <c r="D48" s="95"/>
      <c r="F48" s="92">
        <f>SUM(F16:F47)</f>
        <v>5182</v>
      </c>
    </row>
    <row r="49" spans="1:4">
      <c r="A49" s="504"/>
      <c r="B49" s="505"/>
      <c r="C49" s="505"/>
      <c r="D49" s="506"/>
    </row>
    <row r="50" spans="1:4">
      <c r="A50" s="507"/>
      <c r="B50" s="508"/>
      <c r="C50" s="508"/>
      <c r="D50" s="509"/>
    </row>
    <row r="51" spans="1:4">
      <c r="A51" s="507"/>
      <c r="B51" s="508"/>
      <c r="C51" s="508"/>
      <c r="D51" s="509"/>
    </row>
    <row r="52" spans="1:4">
      <c r="A52" s="507"/>
      <c r="B52" s="508"/>
      <c r="C52" s="508"/>
      <c r="D52" s="509"/>
    </row>
    <row r="53" spans="1:4">
      <c r="A53" s="507"/>
      <c r="B53" s="508"/>
      <c r="C53" s="508"/>
      <c r="D53" s="509"/>
    </row>
    <row r="54" spans="1:4">
      <c r="A54" s="507"/>
      <c r="B54" s="508"/>
      <c r="C54" s="508"/>
      <c r="D54" s="509"/>
    </row>
    <row r="55" spans="1:4">
      <c r="A55" s="507"/>
      <c r="B55" s="508"/>
      <c r="C55" s="508"/>
      <c r="D55" s="509"/>
    </row>
    <row r="56" spans="1:4">
      <c r="A56" s="507"/>
      <c r="B56" s="508"/>
      <c r="C56" s="508"/>
      <c r="D56" s="509"/>
    </row>
    <row r="57" spans="1:4">
      <c r="A57" s="510"/>
      <c r="B57" s="511"/>
      <c r="C57" s="511"/>
      <c r="D57" s="512"/>
    </row>
  </sheetData>
  <sheetProtection selectLockedCells="1"/>
  <sortState ref="A16:D47">
    <sortCondition ref="A16:A47"/>
  </sortState>
  <mergeCells count="6">
    <mergeCell ref="A49:D57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58"/>
  <sheetViews>
    <sheetView view="pageBreakPreview" zoomScaleSheetLayoutView="100" workbookViewId="0">
      <selection activeCell="B49" sqref="B49"/>
    </sheetView>
  </sheetViews>
  <sheetFormatPr baseColWidth="10" defaultRowHeight="15"/>
  <cols>
    <col min="1" max="1" width="21.140625" style="38" customWidth="1"/>
    <col min="2" max="3" width="15" style="38" customWidth="1"/>
    <col min="4" max="5" width="13.5703125" style="3" customWidth="1"/>
    <col min="6" max="6" width="16.7109375" style="3" customWidth="1"/>
    <col min="7" max="7" width="11.85546875" style="3" bestFit="1" customWidth="1"/>
    <col min="8" max="16384" width="11.42578125" style="3"/>
  </cols>
  <sheetData>
    <row r="1" spans="1:10">
      <c r="A1" s="1"/>
      <c r="B1" s="2"/>
      <c r="C1" s="2"/>
      <c r="D1" s="1"/>
      <c r="E1" s="1"/>
      <c r="F1" s="1"/>
    </row>
    <row r="2" spans="1:10">
      <c r="A2" s="1"/>
      <c r="B2" s="2"/>
      <c r="C2" s="2"/>
      <c r="D2" s="1"/>
      <c r="E2" s="1"/>
      <c r="F2" s="1"/>
    </row>
    <row r="3" spans="1:10">
      <c r="A3" s="1"/>
      <c r="B3" s="4"/>
      <c r="C3" s="4"/>
      <c r="D3" s="5"/>
      <c r="E3" s="6"/>
      <c r="F3" s="5"/>
    </row>
    <row r="4" spans="1:10">
      <c r="A4" s="449"/>
      <c r="B4" s="449"/>
      <c r="C4" s="449"/>
      <c r="D4" s="449"/>
      <c r="E4" s="449"/>
      <c r="F4" s="449"/>
    </row>
    <row r="5" spans="1:10">
      <c r="A5" s="7"/>
      <c r="B5" s="7"/>
      <c r="C5" s="7"/>
      <c r="D5" s="7"/>
      <c r="E5" s="7"/>
      <c r="F5" s="7"/>
    </row>
    <row r="6" spans="1:10" ht="17.25" customHeight="1">
      <c r="A6" s="524" t="s">
        <v>0</v>
      </c>
      <c r="B6" s="524"/>
      <c r="C6" s="524"/>
      <c r="D6" s="524"/>
      <c r="E6" s="524"/>
      <c r="F6" s="524"/>
    </row>
    <row r="7" spans="1:10" ht="8.25" customHeight="1">
      <c r="A7" s="8"/>
      <c r="B7" s="8"/>
      <c r="C7" s="8"/>
      <c r="D7" s="8"/>
      <c r="E7" s="8"/>
      <c r="F7" s="8"/>
    </row>
    <row r="8" spans="1:10" s="12" customFormat="1" ht="17.25" customHeight="1">
      <c r="A8" s="9"/>
      <c r="B8" s="9"/>
      <c r="C8" s="8"/>
      <c r="D8" s="455" t="s">
        <v>1</v>
      </c>
      <c r="E8" s="455"/>
      <c r="F8" s="10">
        <v>189156</v>
      </c>
    </row>
    <row r="9" spans="1:10" s="12" customFormat="1" ht="17.25" customHeight="1">
      <c r="A9" s="9"/>
      <c r="B9" s="9"/>
      <c r="C9" s="8"/>
      <c r="D9" s="455" t="s">
        <v>2</v>
      </c>
      <c r="E9" s="455"/>
      <c r="F9" s="10">
        <f>D17</f>
        <v>292866</v>
      </c>
      <c r="H9" s="13"/>
      <c r="I9" s="13"/>
      <c r="J9" s="13"/>
    </row>
    <row r="10" spans="1:10" s="12" customFormat="1" ht="17.25" customHeight="1">
      <c r="A10" s="14" t="s">
        <v>3</v>
      </c>
      <c r="B10" s="15">
        <f>D17</f>
        <v>292866</v>
      </c>
      <c r="C10" s="8"/>
      <c r="D10" s="455" t="s">
        <v>4</v>
      </c>
      <c r="E10" s="455"/>
      <c r="F10" s="16">
        <f>F9/F8*100</f>
        <v>154.82776121296709</v>
      </c>
    </row>
    <row r="11" spans="1:10" s="12" customFormat="1" ht="13.5" customHeight="1">
      <c r="A11" s="18"/>
      <c r="B11" s="18"/>
      <c r="C11" s="18"/>
      <c r="D11" s="455" t="s">
        <v>5</v>
      </c>
      <c r="E11" s="455"/>
      <c r="F11" s="19">
        <f>F9-F8</f>
        <v>103710</v>
      </c>
    </row>
    <row r="12" spans="1:10">
      <c r="A12" s="18"/>
      <c r="B12" s="18"/>
      <c r="C12" s="18"/>
      <c r="D12" s="9"/>
      <c r="E12" s="9"/>
      <c r="F12" s="9"/>
    </row>
    <row r="13" spans="1:10">
      <c r="A13" s="466" t="s">
        <v>6</v>
      </c>
      <c r="B13" s="453" t="s">
        <v>7</v>
      </c>
      <c r="C13" s="464"/>
      <c r="D13" s="466" t="s">
        <v>8</v>
      </c>
      <c r="E13" s="20" t="s">
        <v>9</v>
      </c>
      <c r="F13" s="21" t="s">
        <v>10</v>
      </c>
    </row>
    <row r="14" spans="1:10">
      <c r="A14" s="467"/>
      <c r="B14" s="454"/>
      <c r="C14" s="465"/>
      <c r="D14" s="467"/>
      <c r="E14" s="20" t="s">
        <v>11</v>
      </c>
      <c r="F14" s="20" t="s">
        <v>10</v>
      </c>
    </row>
    <row r="15" spans="1:10" ht="10.5" customHeight="1">
      <c r="A15" s="9"/>
      <c r="B15" s="9"/>
      <c r="C15" s="9"/>
      <c r="D15" s="18"/>
      <c r="E15" s="18"/>
      <c r="F15" s="18"/>
    </row>
    <row r="16" spans="1:10" ht="36.75" customHeight="1">
      <c r="A16" s="22" t="s">
        <v>12</v>
      </c>
      <c r="B16" s="22" t="s">
        <v>13</v>
      </c>
      <c r="C16" s="22" t="s">
        <v>159</v>
      </c>
      <c r="D16" s="22" t="s">
        <v>159</v>
      </c>
      <c r="E16" s="22" t="s">
        <v>164</v>
      </c>
      <c r="F16" s="23" t="s">
        <v>14</v>
      </c>
    </row>
    <row r="17" spans="1:11" ht="15" customHeight="1">
      <c r="A17" s="24" t="s">
        <v>15</v>
      </c>
      <c r="B17" s="25">
        <f>SUM(B18:B49)</f>
        <v>292866</v>
      </c>
      <c r="C17" s="25">
        <f>SUM(C18:C49)</f>
        <v>0</v>
      </c>
      <c r="D17" s="25">
        <f>SUM(D18:D49)</f>
        <v>292866</v>
      </c>
      <c r="E17" s="25">
        <f>SUM(E18:E49)</f>
        <v>0</v>
      </c>
      <c r="F17" s="26">
        <f t="shared" ref="F17" si="0">IF(E17=0,0,(D17/E17-1)*100)</f>
        <v>0</v>
      </c>
      <c r="G17" s="211">
        <f>D17-E17</f>
        <v>292866</v>
      </c>
      <c r="J17" s="3" t="s">
        <v>44</v>
      </c>
      <c r="K17" s="220">
        <v>4.9111045339096798E-3</v>
      </c>
    </row>
    <row r="18" spans="1:11" ht="12.75" customHeight="1">
      <c r="A18" s="27" t="s">
        <v>16</v>
      </c>
      <c r="B18" s="28">
        <v>3884</v>
      </c>
      <c r="C18" s="28"/>
      <c r="D18" s="29">
        <f t="shared" ref="D18:D49" si="1">B18+C18</f>
        <v>3884</v>
      </c>
      <c r="E18" s="30"/>
      <c r="F18" s="31">
        <f t="shared" ref="F18:F49" si="2">IF(E18=0,0,(D18/E18-1)*100)</f>
        <v>0</v>
      </c>
      <c r="G18" s="210">
        <f>D18/$D$17</f>
        <v>1.3262037928608989E-2</v>
      </c>
      <c r="J18" s="3" t="s">
        <v>33</v>
      </c>
      <c r="K18" s="220">
        <v>5.0350006538961885E-3</v>
      </c>
    </row>
    <row r="19" spans="1:11" ht="12.75" customHeight="1">
      <c r="A19" s="27" t="s">
        <v>17</v>
      </c>
      <c r="B19" s="28">
        <v>13226</v>
      </c>
      <c r="C19" s="28"/>
      <c r="D19" s="29">
        <f t="shared" si="1"/>
        <v>13226</v>
      </c>
      <c r="E19" s="30"/>
      <c r="F19" s="31">
        <f t="shared" si="2"/>
        <v>0</v>
      </c>
      <c r="G19" s="210">
        <f t="shared" ref="G19:G49" si="3">D19/$D$17</f>
        <v>4.5160585387173657E-2</v>
      </c>
      <c r="J19" s="3" t="s">
        <v>18</v>
      </c>
      <c r="K19" s="220">
        <v>5.1072733905549858E-3</v>
      </c>
    </row>
    <row r="20" spans="1:11" ht="12.75" customHeight="1">
      <c r="A20" s="27" t="s">
        <v>18</v>
      </c>
      <c r="B20" s="28">
        <v>1484</v>
      </c>
      <c r="C20" s="28"/>
      <c r="D20" s="29">
        <f t="shared" si="1"/>
        <v>1484</v>
      </c>
      <c r="E20" s="30"/>
      <c r="F20" s="31">
        <f t="shared" si="2"/>
        <v>0</v>
      </c>
      <c r="G20" s="210">
        <f t="shared" si="3"/>
        <v>5.0671638223624459E-3</v>
      </c>
      <c r="J20" s="3" t="s">
        <v>42</v>
      </c>
      <c r="K20" s="220">
        <v>6.9519489547985652E-3</v>
      </c>
    </row>
    <row r="21" spans="1:11" ht="12.75" customHeight="1">
      <c r="A21" s="27" t="s">
        <v>19</v>
      </c>
      <c r="B21" s="28">
        <v>3735</v>
      </c>
      <c r="C21" s="28"/>
      <c r="D21" s="29">
        <f t="shared" si="1"/>
        <v>3735</v>
      </c>
      <c r="E21" s="30"/>
      <c r="F21" s="31">
        <f t="shared" si="2"/>
        <v>0</v>
      </c>
      <c r="G21" s="210">
        <f t="shared" si="3"/>
        <v>1.2753272827846182E-2</v>
      </c>
      <c r="J21" s="3" t="s">
        <v>47</v>
      </c>
      <c r="K21" s="220">
        <v>7.4303256403020308E-3</v>
      </c>
    </row>
    <row r="22" spans="1:11" ht="12.75" customHeight="1">
      <c r="A22" s="27" t="s">
        <v>20</v>
      </c>
      <c r="B22" s="28">
        <v>4931</v>
      </c>
      <c r="C22" s="28"/>
      <c r="D22" s="29">
        <f t="shared" si="1"/>
        <v>4931</v>
      </c>
      <c r="E22" s="30"/>
      <c r="F22" s="31">
        <f t="shared" si="2"/>
        <v>0</v>
      </c>
      <c r="G22" s="210">
        <f t="shared" si="3"/>
        <v>1.6837051757459042E-2</v>
      </c>
      <c r="J22" s="3" t="s">
        <v>28</v>
      </c>
      <c r="K22" s="220">
        <v>7.4716243469642009E-3</v>
      </c>
    </row>
    <row r="23" spans="1:11" ht="12.75" customHeight="1">
      <c r="A23" s="27" t="s">
        <v>21</v>
      </c>
      <c r="B23" s="28">
        <v>13379</v>
      </c>
      <c r="C23" s="28"/>
      <c r="D23" s="29">
        <f t="shared" si="1"/>
        <v>13379</v>
      </c>
      <c r="E23" s="30"/>
      <c r="F23" s="31">
        <f t="shared" si="2"/>
        <v>0</v>
      </c>
      <c r="G23" s="210">
        <f t="shared" si="3"/>
        <v>4.5683008611446876E-2</v>
      </c>
      <c r="J23" s="3" t="s">
        <v>37</v>
      </c>
      <c r="K23" s="220">
        <v>8.2390919791028548E-3</v>
      </c>
    </row>
    <row r="24" spans="1:11" ht="12.75" customHeight="1">
      <c r="A24" s="27" t="s">
        <v>22</v>
      </c>
      <c r="B24" s="28">
        <v>7942</v>
      </c>
      <c r="C24" s="28"/>
      <c r="D24" s="29">
        <f t="shared" si="1"/>
        <v>7942</v>
      </c>
      <c r="E24" s="30"/>
      <c r="F24" s="31">
        <f t="shared" si="2"/>
        <v>0</v>
      </c>
      <c r="G24" s="210">
        <f t="shared" si="3"/>
        <v>2.711820422992085E-2</v>
      </c>
      <c r="J24" s="3" t="s">
        <v>35</v>
      </c>
      <c r="K24" s="220">
        <v>8.9859102579104237E-3</v>
      </c>
    </row>
    <row r="25" spans="1:11" ht="12.75" customHeight="1">
      <c r="A25" s="27" t="s">
        <v>23</v>
      </c>
      <c r="B25" s="28">
        <v>2770</v>
      </c>
      <c r="C25" s="28"/>
      <c r="D25" s="29">
        <f t="shared" si="1"/>
        <v>2770</v>
      </c>
      <c r="E25" s="30"/>
      <c r="F25" s="31">
        <f t="shared" si="2"/>
        <v>0</v>
      </c>
      <c r="G25" s="210">
        <f t="shared" si="3"/>
        <v>9.458250530959552E-3</v>
      </c>
      <c r="J25" s="3" t="s">
        <v>23</v>
      </c>
      <c r="K25" s="220">
        <v>9.5331181211841722E-3</v>
      </c>
    </row>
    <row r="26" spans="1:11" ht="12.75" customHeight="1">
      <c r="A26" s="27" t="s">
        <v>24</v>
      </c>
      <c r="B26" s="28">
        <v>21218</v>
      </c>
      <c r="C26" s="28"/>
      <c r="D26" s="29">
        <f t="shared" si="1"/>
        <v>21218</v>
      </c>
      <c r="E26" s="30"/>
      <c r="F26" s="31">
        <f t="shared" si="2"/>
        <v>0</v>
      </c>
      <c r="G26" s="210">
        <f t="shared" si="3"/>
        <v>7.2449516160974642E-2</v>
      </c>
      <c r="J26" s="3" t="s">
        <v>38</v>
      </c>
      <c r="K26" s="220">
        <v>1.2231300289779258E-2</v>
      </c>
    </row>
    <row r="27" spans="1:11" ht="12.75" customHeight="1">
      <c r="A27" s="27" t="s">
        <v>25</v>
      </c>
      <c r="B27" s="28">
        <v>5103</v>
      </c>
      <c r="C27" s="28"/>
      <c r="D27" s="29">
        <f t="shared" si="1"/>
        <v>5103</v>
      </c>
      <c r="E27" s="30"/>
      <c r="F27" s="31">
        <f t="shared" si="2"/>
        <v>0</v>
      </c>
      <c r="G27" s="210">
        <f t="shared" si="3"/>
        <v>1.7424351068406712E-2</v>
      </c>
      <c r="J27" s="3" t="s">
        <v>19</v>
      </c>
      <c r="K27" s="220">
        <v>1.2854222448600319E-2</v>
      </c>
    </row>
    <row r="28" spans="1:11" ht="12.75" customHeight="1">
      <c r="A28" s="27" t="s">
        <v>26</v>
      </c>
      <c r="B28" s="28">
        <v>36626</v>
      </c>
      <c r="C28" s="28"/>
      <c r="D28" s="29">
        <f t="shared" si="1"/>
        <v>36626</v>
      </c>
      <c r="E28" s="30"/>
      <c r="F28" s="31">
        <f t="shared" si="2"/>
        <v>0</v>
      </c>
      <c r="G28" s="210">
        <f t="shared" si="3"/>
        <v>0.12506060792307744</v>
      </c>
      <c r="J28" s="3" t="s">
        <v>32</v>
      </c>
      <c r="K28" s="220">
        <v>1.3146754954124019E-2</v>
      </c>
    </row>
    <row r="29" spans="1:11" ht="12.75" customHeight="1">
      <c r="A29" s="27" t="s">
        <v>27</v>
      </c>
      <c r="B29" s="28">
        <v>4478</v>
      </c>
      <c r="C29" s="28"/>
      <c r="D29" s="29">
        <f t="shared" si="1"/>
        <v>4478</v>
      </c>
      <c r="E29" s="30"/>
      <c r="F29" s="31">
        <f t="shared" si="2"/>
        <v>0</v>
      </c>
      <c r="G29" s="210">
        <f t="shared" si="3"/>
        <v>1.5290269269905008E-2</v>
      </c>
      <c r="J29" s="3" t="s">
        <v>16</v>
      </c>
      <c r="K29" s="221">
        <v>1.3367014722988926E-2</v>
      </c>
    </row>
    <row r="30" spans="1:11" ht="12.75" customHeight="1">
      <c r="A30" s="27" t="s">
        <v>28</v>
      </c>
      <c r="B30" s="28">
        <v>2171</v>
      </c>
      <c r="C30" s="28"/>
      <c r="D30" s="29">
        <f t="shared" si="1"/>
        <v>2171</v>
      </c>
      <c r="E30" s="30"/>
      <c r="F30" s="31">
        <f t="shared" si="2"/>
        <v>0</v>
      </c>
      <c r="G30" s="210">
        <f t="shared" si="3"/>
        <v>7.4129465352755185E-3</v>
      </c>
      <c r="J30" s="3" t="s">
        <v>31</v>
      </c>
      <c r="K30" s="220">
        <v>1.4265261592891116E-2</v>
      </c>
    </row>
    <row r="31" spans="1:11" ht="12.75" customHeight="1">
      <c r="A31" s="27" t="s">
        <v>29</v>
      </c>
      <c r="B31" s="28">
        <v>19587</v>
      </c>
      <c r="C31" s="28"/>
      <c r="D31" s="29">
        <f t="shared" si="1"/>
        <v>19587</v>
      </c>
      <c r="E31" s="30"/>
      <c r="F31" s="31">
        <f t="shared" si="2"/>
        <v>0</v>
      </c>
      <c r="G31" s="210">
        <f t="shared" si="3"/>
        <v>6.6880416299604603E-2</v>
      </c>
      <c r="J31" s="3" t="s">
        <v>27</v>
      </c>
      <c r="K31" s="220">
        <v>1.5411300702766325E-2</v>
      </c>
    </row>
    <row r="32" spans="1:11" ht="12.75" customHeight="1">
      <c r="A32" s="27" t="s">
        <v>30</v>
      </c>
      <c r="B32" s="28">
        <v>36472</v>
      </c>
      <c r="C32" s="28"/>
      <c r="D32" s="29">
        <f t="shared" si="1"/>
        <v>36472</v>
      </c>
      <c r="E32" s="30"/>
      <c r="F32" s="31">
        <f t="shared" si="2"/>
        <v>0</v>
      </c>
      <c r="G32" s="210">
        <f t="shared" si="3"/>
        <v>0.12453477016792663</v>
      </c>
      <c r="J32" s="3" t="s">
        <v>46</v>
      </c>
      <c r="K32" s="220">
        <v>1.5542079940529863E-2</v>
      </c>
    </row>
    <row r="33" spans="1:11" ht="12.75" customHeight="1">
      <c r="A33" s="27" t="s">
        <v>31</v>
      </c>
      <c r="B33" s="28">
        <v>4145</v>
      </c>
      <c r="C33" s="28"/>
      <c r="D33" s="29">
        <f t="shared" si="1"/>
        <v>4145</v>
      </c>
      <c r="E33" s="30"/>
      <c r="F33" s="31">
        <f t="shared" si="2"/>
        <v>0</v>
      </c>
      <c r="G33" s="210">
        <f t="shared" si="3"/>
        <v>1.41532304876633E-2</v>
      </c>
      <c r="J33" s="3" t="s">
        <v>40</v>
      </c>
      <c r="K33" s="220">
        <v>1.6399028103769885E-2</v>
      </c>
    </row>
    <row r="34" spans="1:11" ht="12.75" customHeight="1">
      <c r="A34" s="27" t="s">
        <v>32</v>
      </c>
      <c r="B34" s="28">
        <v>3820</v>
      </c>
      <c r="C34" s="28"/>
      <c r="D34" s="29">
        <f t="shared" si="1"/>
        <v>3820</v>
      </c>
      <c r="E34" s="30"/>
      <c r="F34" s="31">
        <f t="shared" si="2"/>
        <v>0</v>
      </c>
      <c r="G34" s="210">
        <f t="shared" si="3"/>
        <v>1.3043507952442414E-2</v>
      </c>
      <c r="J34" s="3" t="s">
        <v>20</v>
      </c>
      <c r="K34" s="220">
        <v>1.6970326879263233E-2</v>
      </c>
    </row>
    <row r="35" spans="1:11" ht="12.75" customHeight="1">
      <c r="A35" s="27" t="s">
        <v>33</v>
      </c>
      <c r="B35" s="28">
        <v>1463</v>
      </c>
      <c r="C35" s="28"/>
      <c r="D35" s="29">
        <f t="shared" si="1"/>
        <v>1463</v>
      </c>
      <c r="E35" s="30"/>
      <c r="F35" s="31">
        <f t="shared" si="2"/>
        <v>0</v>
      </c>
      <c r="G35" s="210">
        <f t="shared" si="3"/>
        <v>4.9954586739327884E-3</v>
      </c>
      <c r="J35" s="3" t="s">
        <v>25</v>
      </c>
      <c r="K35" s="220">
        <v>1.7562275008087665E-2</v>
      </c>
    </row>
    <row r="36" spans="1:11" ht="12.75" customHeight="1">
      <c r="A36" s="27" t="s">
        <v>34</v>
      </c>
      <c r="B36" s="28">
        <v>37602</v>
      </c>
      <c r="C36" s="28"/>
      <c r="D36" s="29">
        <f t="shared" si="1"/>
        <v>37602</v>
      </c>
      <c r="E36" s="30"/>
      <c r="F36" s="31">
        <f t="shared" si="2"/>
        <v>0</v>
      </c>
      <c r="G36" s="210">
        <f t="shared" si="3"/>
        <v>0.12839319005961772</v>
      </c>
      <c r="J36" s="3" t="s">
        <v>36</v>
      </c>
      <c r="K36" s="220">
        <v>2.0053963643371902E-2</v>
      </c>
    </row>
    <row r="37" spans="1:11" ht="12.75" customHeight="1">
      <c r="A37" s="27" t="s">
        <v>35</v>
      </c>
      <c r="B37" s="28">
        <v>2611</v>
      </c>
      <c r="C37" s="28"/>
      <c r="D37" s="29">
        <f t="shared" si="1"/>
        <v>2611</v>
      </c>
      <c r="E37" s="30"/>
      <c r="F37" s="31">
        <f t="shared" si="2"/>
        <v>0</v>
      </c>
      <c r="G37" s="210">
        <f t="shared" si="3"/>
        <v>8.915340121420718E-3</v>
      </c>
      <c r="J37" s="3" t="s">
        <v>39</v>
      </c>
      <c r="K37" s="220">
        <v>2.5233509770585683E-2</v>
      </c>
    </row>
    <row r="38" spans="1:11" ht="12.75" customHeight="1">
      <c r="A38" s="27" t="s">
        <v>36</v>
      </c>
      <c r="B38" s="28">
        <v>5827</v>
      </c>
      <c r="C38" s="28"/>
      <c r="D38" s="29">
        <f t="shared" si="1"/>
        <v>5827</v>
      </c>
      <c r="E38" s="30"/>
      <c r="F38" s="31">
        <f t="shared" si="2"/>
        <v>0</v>
      </c>
      <c r="G38" s="210">
        <f t="shared" si="3"/>
        <v>1.9896471423791084E-2</v>
      </c>
      <c r="J38" s="3" t="s">
        <v>45</v>
      </c>
      <c r="K38" s="220">
        <v>2.7005912598170468E-2</v>
      </c>
    </row>
    <row r="39" spans="1:11" ht="12.75" customHeight="1">
      <c r="A39" s="27" t="s">
        <v>37</v>
      </c>
      <c r="B39" s="28">
        <v>2394</v>
      </c>
      <c r="C39" s="28"/>
      <c r="D39" s="29">
        <f t="shared" si="1"/>
        <v>2394</v>
      </c>
      <c r="E39" s="30"/>
      <c r="F39" s="31">
        <f t="shared" si="2"/>
        <v>0</v>
      </c>
      <c r="G39" s="210">
        <f t="shared" si="3"/>
        <v>8.1743869209809257E-3</v>
      </c>
      <c r="J39" s="3" t="s">
        <v>22</v>
      </c>
      <c r="K39" s="220">
        <v>2.733286069257931E-2</v>
      </c>
    </row>
    <row r="40" spans="1:11" ht="12.75" customHeight="1">
      <c r="A40" s="27" t="s">
        <v>38</v>
      </c>
      <c r="B40" s="28">
        <v>3554</v>
      </c>
      <c r="C40" s="28"/>
      <c r="D40" s="29">
        <f t="shared" si="1"/>
        <v>3554</v>
      </c>
      <c r="E40" s="30"/>
      <c r="F40" s="31">
        <f t="shared" si="2"/>
        <v>0</v>
      </c>
      <c r="G40" s="210">
        <f t="shared" si="3"/>
        <v>1.2135242739000089E-2</v>
      </c>
      <c r="J40" s="3" t="s">
        <v>41</v>
      </c>
      <c r="K40" s="220">
        <v>3.7870914009209611E-2</v>
      </c>
    </row>
    <row r="41" spans="1:11" ht="12.75" customHeight="1">
      <c r="A41" s="27" t="s">
        <v>39</v>
      </c>
      <c r="B41" s="28">
        <v>7404</v>
      </c>
      <c r="C41" s="28"/>
      <c r="D41" s="29">
        <f t="shared" si="1"/>
        <v>7404</v>
      </c>
      <c r="E41" s="30"/>
      <c r="F41" s="31">
        <f t="shared" si="2"/>
        <v>0</v>
      </c>
      <c r="G41" s="210">
        <f t="shared" si="3"/>
        <v>2.5281186617770585E-2</v>
      </c>
      <c r="J41" s="3" t="s">
        <v>17</v>
      </c>
      <c r="K41" s="220">
        <v>4.5552473448373175E-2</v>
      </c>
    </row>
    <row r="42" spans="1:11" ht="12.75" customHeight="1">
      <c r="A42" s="27" t="s">
        <v>40</v>
      </c>
      <c r="B42" s="28">
        <v>4765</v>
      </c>
      <c r="C42" s="28"/>
      <c r="D42" s="29">
        <f t="shared" si="1"/>
        <v>4765</v>
      </c>
      <c r="E42" s="30"/>
      <c r="F42" s="31">
        <f t="shared" si="2"/>
        <v>0</v>
      </c>
      <c r="G42" s="210">
        <f t="shared" si="3"/>
        <v>1.6270239631776991E-2</v>
      </c>
      <c r="J42" s="3" t="s">
        <v>43</v>
      </c>
      <c r="K42" s="220">
        <v>4.5765850099461054E-2</v>
      </c>
    </row>
    <row r="43" spans="1:11" ht="12.75" customHeight="1">
      <c r="A43" s="27" t="s">
        <v>41</v>
      </c>
      <c r="B43" s="28">
        <v>11008</v>
      </c>
      <c r="C43" s="28"/>
      <c r="D43" s="29">
        <f t="shared" si="1"/>
        <v>11008</v>
      </c>
      <c r="E43" s="30"/>
      <c r="F43" s="31">
        <f t="shared" si="2"/>
        <v>0</v>
      </c>
      <c r="G43" s="210">
        <f t="shared" si="3"/>
        <v>3.7587155900650808E-2</v>
      </c>
      <c r="J43" s="3" t="s">
        <v>21</v>
      </c>
      <c r="K43" s="220">
        <v>4.6044616369430698E-2</v>
      </c>
    </row>
    <row r="44" spans="1:11" ht="12.75" customHeight="1">
      <c r="A44" s="27" t="s">
        <v>42</v>
      </c>
      <c r="B44" s="28">
        <v>2020</v>
      </c>
      <c r="C44" s="28"/>
      <c r="D44" s="29">
        <f t="shared" si="1"/>
        <v>2020</v>
      </c>
      <c r="E44" s="30"/>
      <c r="F44" s="31">
        <f t="shared" si="2"/>
        <v>0</v>
      </c>
      <c r="G44" s="210">
        <f t="shared" si="3"/>
        <v>6.897352372757507E-3</v>
      </c>
      <c r="J44" s="3" t="s">
        <v>29</v>
      </c>
      <c r="K44" s="220">
        <v>6.7409813949326491E-2</v>
      </c>
    </row>
    <row r="45" spans="1:11" ht="12.75" customHeight="1">
      <c r="A45" s="27" t="s">
        <v>43</v>
      </c>
      <c r="B45" s="28">
        <v>13298</v>
      </c>
      <c r="C45" s="28"/>
      <c r="D45" s="29">
        <f t="shared" si="1"/>
        <v>13298</v>
      </c>
      <c r="E45" s="30"/>
      <c r="F45" s="31">
        <f t="shared" si="2"/>
        <v>0</v>
      </c>
      <c r="G45" s="210">
        <f t="shared" si="3"/>
        <v>4.540643161036105E-2</v>
      </c>
      <c r="J45" s="3" t="s">
        <v>24</v>
      </c>
      <c r="K45" s="220">
        <v>7.3022996496493048E-2</v>
      </c>
    </row>
    <row r="46" spans="1:11" ht="12.75" customHeight="1">
      <c r="A46" s="27" t="s">
        <v>44</v>
      </c>
      <c r="B46" s="28">
        <v>1427</v>
      </c>
      <c r="C46" s="28"/>
      <c r="D46" s="29">
        <f t="shared" si="1"/>
        <v>1427</v>
      </c>
      <c r="E46" s="30"/>
      <c r="F46" s="31">
        <f t="shared" si="2"/>
        <v>0</v>
      </c>
      <c r="G46" s="210">
        <f t="shared" si="3"/>
        <v>4.8725355623390901E-3</v>
      </c>
      <c r="J46" s="3" t="s">
        <v>30</v>
      </c>
      <c r="K46" s="220">
        <v>0.11783209322494717</v>
      </c>
    </row>
    <row r="47" spans="1:11" ht="12.75" customHeight="1">
      <c r="A47" s="27" t="s">
        <v>45</v>
      </c>
      <c r="B47" s="28">
        <v>7847</v>
      </c>
      <c r="C47" s="28"/>
      <c r="D47" s="29">
        <f t="shared" si="1"/>
        <v>7847</v>
      </c>
      <c r="E47" s="30"/>
      <c r="F47" s="31">
        <f t="shared" si="2"/>
        <v>0</v>
      </c>
      <c r="G47" s="210">
        <f t="shared" si="3"/>
        <v>2.6793823796548592E-2</v>
      </c>
      <c r="J47" s="3" t="s">
        <v>26</v>
      </c>
      <c r="K47" s="220">
        <v>0.12605053585071893</v>
      </c>
    </row>
    <row r="48" spans="1:11" ht="12.75" customHeight="1">
      <c r="A48" s="27" t="s">
        <v>46</v>
      </c>
      <c r="B48" s="28">
        <v>4516</v>
      </c>
      <c r="C48" s="28"/>
      <c r="D48" s="29">
        <f t="shared" si="1"/>
        <v>4516</v>
      </c>
      <c r="E48" s="30"/>
      <c r="F48" s="31">
        <f t="shared" si="2"/>
        <v>0</v>
      </c>
      <c r="G48" s="210">
        <f t="shared" si="3"/>
        <v>1.5420021443253912E-2</v>
      </c>
      <c r="J48" s="3" t="s">
        <v>34</v>
      </c>
      <c r="K48" s="220">
        <v>0.12940949732590876</v>
      </c>
    </row>
    <row r="49" spans="1:7" ht="12.75" customHeight="1">
      <c r="A49" s="27" t="s">
        <v>47</v>
      </c>
      <c r="B49" s="28">
        <v>2159</v>
      </c>
      <c r="C49" s="28"/>
      <c r="D49" s="29">
        <f t="shared" si="1"/>
        <v>2159</v>
      </c>
      <c r="E49" s="30"/>
      <c r="F49" s="31">
        <f t="shared" si="2"/>
        <v>0</v>
      </c>
      <c r="G49" s="210">
        <f t="shared" si="3"/>
        <v>7.371972164744286E-3</v>
      </c>
    </row>
    <row r="50" spans="1:7" s="37" customFormat="1">
      <c r="A50" s="32" t="s">
        <v>48</v>
      </c>
      <c r="B50" s="33"/>
      <c r="C50" s="33"/>
      <c r="D50" s="34"/>
      <c r="E50" s="35"/>
      <c r="F50" s="36"/>
    </row>
    <row r="51" spans="1:7">
      <c r="A51" s="515" t="s">
        <v>163</v>
      </c>
      <c r="B51" s="516"/>
      <c r="C51" s="516"/>
      <c r="D51" s="516"/>
      <c r="E51" s="516"/>
      <c r="F51" s="517"/>
    </row>
    <row r="52" spans="1:7">
      <c r="A52" s="518"/>
      <c r="B52" s="519"/>
      <c r="C52" s="519"/>
      <c r="D52" s="519"/>
      <c r="E52" s="519"/>
      <c r="F52" s="520"/>
    </row>
    <row r="53" spans="1:7">
      <c r="A53" s="518"/>
      <c r="B53" s="519"/>
      <c r="C53" s="519"/>
      <c r="D53" s="519"/>
      <c r="E53" s="519"/>
      <c r="F53" s="520"/>
    </row>
    <row r="54" spans="1:7">
      <c r="A54" s="518"/>
      <c r="B54" s="519"/>
      <c r="C54" s="519"/>
      <c r="D54" s="519"/>
      <c r="E54" s="519"/>
      <c r="F54" s="520"/>
    </row>
    <row r="55" spans="1:7">
      <c r="A55" s="518"/>
      <c r="B55" s="519"/>
      <c r="C55" s="519"/>
      <c r="D55" s="519"/>
      <c r="E55" s="519"/>
      <c r="F55" s="520"/>
    </row>
    <row r="56" spans="1:7">
      <c r="A56" s="518"/>
      <c r="B56" s="519"/>
      <c r="C56" s="519"/>
      <c r="D56" s="519"/>
      <c r="E56" s="519"/>
      <c r="F56" s="520"/>
    </row>
    <row r="57" spans="1:7">
      <c r="A57" s="518"/>
      <c r="B57" s="519"/>
      <c r="C57" s="519"/>
      <c r="D57" s="519"/>
      <c r="E57" s="519"/>
      <c r="F57" s="520"/>
    </row>
    <row r="58" spans="1:7">
      <c r="A58" s="521"/>
      <c r="B58" s="522"/>
      <c r="C58" s="522"/>
      <c r="D58" s="522"/>
      <c r="E58" s="522"/>
      <c r="F58" s="523"/>
    </row>
  </sheetData>
  <sheetProtection selectLockedCells="1"/>
  <sortState ref="J17:K48">
    <sortCondition ref="K17:K48"/>
  </sortState>
  <mergeCells count="10">
    <mergeCell ref="A13:A14"/>
    <mergeCell ref="B13:C14"/>
    <mergeCell ref="D13:D14"/>
    <mergeCell ref="A51:F58"/>
    <mergeCell ref="A4:F4"/>
    <mergeCell ref="A6:F6"/>
    <mergeCell ref="D8:E8"/>
    <mergeCell ref="D9:E9"/>
    <mergeCell ref="D10:E10"/>
    <mergeCell ref="D11:E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J57"/>
  <sheetViews>
    <sheetView topLeftCell="A8" zoomScaleNormal="100" zoomScaleSheetLayoutView="100" workbookViewId="0">
      <selection activeCell="I22" sqref="I22"/>
    </sheetView>
  </sheetViews>
  <sheetFormatPr baseColWidth="10" defaultRowHeight="14.25"/>
  <cols>
    <col min="1" max="1" width="21.140625" style="73" customWidth="1"/>
    <col min="2" max="2" width="17.42578125" style="73" customWidth="1"/>
    <col min="3" max="5" width="17.42578125" style="44" customWidth="1"/>
    <col min="6" max="16384" width="11.42578125" style="44"/>
  </cols>
  <sheetData>
    <row r="1" spans="1:10">
      <c r="A1" s="1"/>
      <c r="B1" s="2"/>
      <c r="C1" s="1"/>
      <c r="D1" s="1"/>
      <c r="E1" s="1"/>
    </row>
    <row r="2" spans="1:10">
      <c r="A2" s="1"/>
      <c r="B2" s="2"/>
      <c r="C2" s="1"/>
      <c r="D2" s="1"/>
      <c r="E2" s="1"/>
    </row>
    <row r="3" spans="1:10">
      <c r="A3" s="1"/>
      <c r="B3" s="4"/>
      <c r="C3" s="5"/>
      <c r="D3" s="6"/>
      <c r="E3" s="5"/>
    </row>
    <row r="4" spans="1:10">
      <c r="A4" s="449"/>
      <c r="B4" s="449"/>
      <c r="C4" s="449"/>
      <c r="D4" s="449"/>
      <c r="E4" s="449"/>
    </row>
    <row r="5" spans="1:10">
      <c r="A5" s="7"/>
      <c r="B5" s="7"/>
      <c r="C5" s="7"/>
      <c r="D5" s="7"/>
      <c r="E5" s="7"/>
    </row>
    <row r="6" spans="1:10" ht="17.25" customHeight="1">
      <c r="A6" s="456" t="s">
        <v>72</v>
      </c>
      <c r="B6" s="456"/>
      <c r="C6" s="456"/>
      <c r="D6" s="456"/>
      <c r="E6" s="456"/>
    </row>
    <row r="7" spans="1:10" ht="8.25" customHeight="1">
      <c r="A7" s="48"/>
      <c r="B7" s="48"/>
      <c r="C7" s="48"/>
      <c r="D7" s="48"/>
      <c r="E7" s="48"/>
    </row>
    <row r="8" spans="1:10" ht="21" customHeight="1">
      <c r="A8" s="9"/>
      <c r="B8" s="9"/>
      <c r="C8" s="9"/>
      <c r="D8" s="9"/>
      <c r="E8" s="9"/>
    </row>
    <row r="9" spans="1:10" ht="21" customHeight="1">
      <c r="A9" s="22" t="s">
        <v>165</v>
      </c>
      <c r="B9" s="81">
        <f>E15</f>
        <v>2.0137849352700234</v>
      </c>
      <c r="C9" s="9"/>
      <c r="D9" s="9"/>
      <c r="E9" s="9"/>
    </row>
    <row r="10" spans="1:10" ht="15" customHeight="1">
      <c r="A10" s="9"/>
      <c r="B10" s="9"/>
      <c r="C10" s="18"/>
      <c r="D10" s="18"/>
      <c r="E10" s="18"/>
    </row>
    <row r="11" spans="1:10" ht="24" customHeight="1">
      <c r="A11" s="472" t="s">
        <v>6</v>
      </c>
      <c r="B11" s="474" t="s">
        <v>73</v>
      </c>
      <c r="C11" s="472" t="s">
        <v>8</v>
      </c>
      <c r="D11" s="114" t="s">
        <v>9</v>
      </c>
      <c r="E11" s="115"/>
    </row>
    <row r="12" spans="1:10" ht="24" customHeight="1">
      <c r="A12" s="473"/>
      <c r="B12" s="476"/>
      <c r="C12" s="473"/>
      <c r="D12" s="114" t="s">
        <v>11</v>
      </c>
      <c r="E12" s="115" t="s">
        <v>10</v>
      </c>
    </row>
    <row r="13" spans="1:10" ht="10.5" customHeight="1">
      <c r="A13" s="9"/>
      <c r="B13" s="9"/>
      <c r="C13" s="18"/>
      <c r="D13" s="18"/>
      <c r="E13" s="18"/>
    </row>
    <row r="14" spans="1:10" ht="58.5" customHeight="1">
      <c r="A14" s="14" t="s">
        <v>12</v>
      </c>
      <c r="B14" s="14" t="s">
        <v>181</v>
      </c>
      <c r="C14" s="14" t="s">
        <v>182</v>
      </c>
      <c r="D14" s="14" t="s">
        <v>183</v>
      </c>
      <c r="E14" s="14" t="s">
        <v>73</v>
      </c>
    </row>
    <row r="15" spans="1:10" ht="15.75" customHeight="1">
      <c r="A15" s="24" t="s">
        <v>15</v>
      </c>
      <c r="B15" s="25">
        <f>SUM(B16:B47)</f>
        <v>303955</v>
      </c>
      <c r="C15" s="25">
        <f>SUM(C16:C47)</f>
        <v>6121</v>
      </c>
      <c r="D15" s="28">
        <f>SUM(D16:D47)</f>
        <v>36591</v>
      </c>
      <c r="E15" s="116">
        <f t="shared" ref="E15:E47" si="0">IF(C15=0,0,(C15/B15)*100)</f>
        <v>2.0137849352700234</v>
      </c>
      <c r="I15" s="44">
        <v>7263</v>
      </c>
    </row>
    <row r="16" spans="1:10" ht="12" customHeight="1">
      <c r="A16" s="117" t="s">
        <v>16</v>
      </c>
      <c r="B16" s="118">
        <v>4876</v>
      </c>
      <c r="C16" s="28">
        <v>164</v>
      </c>
      <c r="D16" s="28">
        <v>565</v>
      </c>
      <c r="E16" s="119">
        <f t="shared" si="0"/>
        <v>3.3634126333059884</v>
      </c>
      <c r="I16" s="44">
        <v>9704</v>
      </c>
      <c r="J16" s="44">
        <f>25*100/I15</f>
        <v>0.34421038138510257</v>
      </c>
    </row>
    <row r="17" spans="1:10" ht="12" customHeight="1">
      <c r="A17" s="117" t="s">
        <v>17</v>
      </c>
      <c r="B17" s="118">
        <v>8368</v>
      </c>
      <c r="C17" s="28">
        <v>6</v>
      </c>
      <c r="D17" s="28">
        <v>286</v>
      </c>
      <c r="E17" s="119">
        <f t="shared" si="0"/>
        <v>7.1701720841300193E-2</v>
      </c>
    </row>
    <row r="18" spans="1:10" ht="12" customHeight="1">
      <c r="A18" s="117" t="s">
        <v>18</v>
      </c>
      <c r="B18" s="118">
        <v>1902</v>
      </c>
      <c r="C18" s="28">
        <v>0</v>
      </c>
      <c r="D18" s="28">
        <v>110</v>
      </c>
      <c r="E18" s="119">
        <f t="shared" si="0"/>
        <v>0</v>
      </c>
      <c r="I18" s="44">
        <f>I15/I16*100</f>
        <v>74.845424567188786</v>
      </c>
    </row>
    <row r="19" spans="1:10" ht="12" customHeight="1">
      <c r="A19" s="117" t="s">
        <v>19</v>
      </c>
      <c r="B19" s="118">
        <v>1864</v>
      </c>
      <c r="C19" s="28">
        <v>68</v>
      </c>
      <c r="D19" s="28">
        <v>962</v>
      </c>
      <c r="E19" s="119">
        <f t="shared" si="0"/>
        <v>3.648068669527897</v>
      </c>
      <c r="I19" s="44">
        <v>100</v>
      </c>
    </row>
    <row r="20" spans="1:10" ht="12" customHeight="1">
      <c r="A20" s="117" t="s">
        <v>20</v>
      </c>
      <c r="B20" s="118">
        <v>7730</v>
      </c>
      <c r="C20" s="28">
        <v>0</v>
      </c>
      <c r="D20" s="28">
        <v>18</v>
      </c>
      <c r="E20" s="235">
        <f t="shared" si="0"/>
        <v>0</v>
      </c>
      <c r="I20" s="44">
        <f>I19-I18</f>
        <v>25.154575432811214</v>
      </c>
      <c r="J20" s="44">
        <f>I16-I15</f>
        <v>2441</v>
      </c>
    </row>
    <row r="21" spans="1:10" ht="12" customHeight="1">
      <c r="A21" s="117" t="s">
        <v>21</v>
      </c>
      <c r="B21" s="118">
        <v>9183</v>
      </c>
      <c r="C21" s="28">
        <v>429</v>
      </c>
      <c r="D21" s="28">
        <v>3233</v>
      </c>
      <c r="E21" s="119">
        <f t="shared" si="0"/>
        <v>4.671675922901013</v>
      </c>
    </row>
    <row r="22" spans="1:10" ht="12" customHeight="1">
      <c r="A22" s="117" t="s">
        <v>22</v>
      </c>
      <c r="B22" s="118">
        <v>8071</v>
      </c>
      <c r="C22" s="28">
        <v>104</v>
      </c>
      <c r="D22" s="28">
        <v>633</v>
      </c>
      <c r="E22" s="119">
        <f t="shared" si="0"/>
        <v>1.2885639945483831</v>
      </c>
    </row>
    <row r="23" spans="1:10" ht="12" customHeight="1">
      <c r="A23" s="117" t="s">
        <v>23</v>
      </c>
      <c r="B23" s="118">
        <v>1864</v>
      </c>
      <c r="C23" s="28">
        <v>25</v>
      </c>
      <c r="D23" s="28">
        <v>612</v>
      </c>
      <c r="E23" s="119">
        <f t="shared" si="0"/>
        <v>1.3412017167381975</v>
      </c>
    </row>
    <row r="24" spans="1:10" ht="12" customHeight="1">
      <c r="A24" s="117" t="s">
        <v>24</v>
      </c>
      <c r="B24" s="118">
        <v>43673</v>
      </c>
      <c r="C24" s="28">
        <v>201</v>
      </c>
      <c r="D24" s="28">
        <v>2638</v>
      </c>
      <c r="E24" s="119">
        <f t="shared" si="0"/>
        <v>0.4602385913493463</v>
      </c>
    </row>
    <row r="25" spans="1:10" ht="12" customHeight="1">
      <c r="A25" s="117" t="s">
        <v>25</v>
      </c>
      <c r="B25" s="118">
        <v>2386</v>
      </c>
      <c r="C25" s="28">
        <v>63</v>
      </c>
      <c r="D25" s="28">
        <v>267</v>
      </c>
      <c r="E25" s="119">
        <f t="shared" si="0"/>
        <v>2.6404023470243088</v>
      </c>
    </row>
    <row r="26" spans="1:10" ht="12" customHeight="1">
      <c r="A26" s="117" t="s">
        <v>26</v>
      </c>
      <c r="B26" s="118">
        <v>16619</v>
      </c>
      <c r="C26" s="28">
        <v>233</v>
      </c>
      <c r="D26" s="28">
        <v>2339</v>
      </c>
      <c r="E26" s="119">
        <f t="shared" si="0"/>
        <v>1.4020097478789337</v>
      </c>
    </row>
    <row r="27" spans="1:10" ht="12" customHeight="1">
      <c r="A27" s="117" t="s">
        <v>27</v>
      </c>
      <c r="B27" s="118">
        <v>7047</v>
      </c>
      <c r="C27" s="28">
        <v>99</v>
      </c>
      <c r="D27" s="28">
        <v>1274</v>
      </c>
      <c r="E27" s="119">
        <f t="shared" si="0"/>
        <v>1.40485312899106</v>
      </c>
    </row>
    <row r="28" spans="1:10" ht="12" customHeight="1">
      <c r="A28" s="117" t="s">
        <v>28</v>
      </c>
      <c r="B28" s="118">
        <v>3690</v>
      </c>
      <c r="C28" s="28">
        <v>86</v>
      </c>
      <c r="D28" s="28">
        <v>676</v>
      </c>
      <c r="E28" s="119">
        <f t="shared" si="0"/>
        <v>2.3306233062330621</v>
      </c>
    </row>
    <row r="29" spans="1:10" ht="12" customHeight="1">
      <c r="A29" s="117" t="s">
        <v>29</v>
      </c>
      <c r="B29" s="118">
        <v>15407</v>
      </c>
      <c r="C29" s="28">
        <v>580</v>
      </c>
      <c r="D29" s="28">
        <v>2276</v>
      </c>
      <c r="E29" s="119">
        <f t="shared" si="0"/>
        <v>3.7645226195884987</v>
      </c>
    </row>
    <row r="30" spans="1:10" ht="12" customHeight="1">
      <c r="A30" s="117" t="s">
        <v>30</v>
      </c>
      <c r="B30" s="118">
        <v>48217</v>
      </c>
      <c r="C30" s="28">
        <v>670</v>
      </c>
      <c r="D30" s="28">
        <v>4252</v>
      </c>
      <c r="E30" s="119">
        <f t="shared" si="0"/>
        <v>1.3895514030321254</v>
      </c>
    </row>
    <row r="31" spans="1:10" ht="12" customHeight="1">
      <c r="A31" s="117" t="s">
        <v>31</v>
      </c>
      <c r="B31" s="118">
        <v>12293</v>
      </c>
      <c r="C31" s="28">
        <v>150</v>
      </c>
      <c r="D31" s="28">
        <v>677</v>
      </c>
      <c r="E31" s="119">
        <f t="shared" si="0"/>
        <v>1.2202066216546004</v>
      </c>
    </row>
    <row r="32" spans="1:10" ht="12" customHeight="1">
      <c r="A32" s="117" t="s">
        <v>32</v>
      </c>
      <c r="B32" s="118">
        <v>5012</v>
      </c>
      <c r="C32" s="28">
        <v>8</v>
      </c>
      <c r="D32" s="28">
        <v>1198</v>
      </c>
      <c r="E32" s="119">
        <f t="shared" si="0"/>
        <v>0.15961691939345571</v>
      </c>
    </row>
    <row r="33" spans="1:5" ht="12" customHeight="1">
      <c r="A33" s="117" t="s">
        <v>33</v>
      </c>
      <c r="B33" s="118">
        <v>3043</v>
      </c>
      <c r="C33" s="28">
        <v>1</v>
      </c>
      <c r="D33" s="28">
        <v>3515</v>
      </c>
      <c r="E33" s="119">
        <f t="shared" si="0"/>
        <v>3.2862306933946768E-2</v>
      </c>
    </row>
    <row r="34" spans="1:5" ht="12" customHeight="1">
      <c r="A34" s="117" t="s">
        <v>34</v>
      </c>
      <c r="B34" s="118">
        <v>16396</v>
      </c>
      <c r="C34" s="28">
        <v>1562</v>
      </c>
      <c r="D34" s="28">
        <v>4309</v>
      </c>
      <c r="E34" s="119">
        <f t="shared" si="0"/>
        <v>9.5267138326421072</v>
      </c>
    </row>
    <row r="35" spans="1:5" ht="12" customHeight="1">
      <c r="A35" s="117" t="s">
        <v>35</v>
      </c>
      <c r="B35" s="118">
        <v>6750</v>
      </c>
      <c r="C35" s="28">
        <v>10</v>
      </c>
      <c r="D35" s="28">
        <v>111</v>
      </c>
      <c r="E35" s="119">
        <f t="shared" si="0"/>
        <v>0.14814814814814814</v>
      </c>
    </row>
    <row r="36" spans="1:5" ht="12" customHeight="1">
      <c r="A36" s="117" t="s">
        <v>36</v>
      </c>
      <c r="B36" s="118">
        <v>7539</v>
      </c>
      <c r="C36" s="28">
        <v>37</v>
      </c>
      <c r="D36" s="28">
        <v>474</v>
      </c>
      <c r="E36" s="119">
        <f t="shared" si="0"/>
        <v>0.49078127072556038</v>
      </c>
    </row>
    <row r="37" spans="1:5" ht="12" customHeight="1">
      <c r="A37" s="117" t="s">
        <v>37</v>
      </c>
      <c r="B37" s="118">
        <v>3014</v>
      </c>
      <c r="C37" s="28">
        <v>83</v>
      </c>
      <c r="D37" s="28">
        <v>250</v>
      </c>
      <c r="E37" s="119">
        <f t="shared" si="0"/>
        <v>2.7538155275381553</v>
      </c>
    </row>
    <row r="38" spans="1:5" ht="12" customHeight="1">
      <c r="A38" s="117" t="s">
        <v>38</v>
      </c>
      <c r="B38" s="118">
        <v>8685</v>
      </c>
      <c r="C38" s="28">
        <v>16</v>
      </c>
      <c r="D38" s="28">
        <v>767</v>
      </c>
      <c r="E38" s="119">
        <f t="shared" si="0"/>
        <v>0.18422567645365573</v>
      </c>
    </row>
    <row r="39" spans="1:5" ht="12" customHeight="1">
      <c r="A39" s="117" t="s">
        <v>39</v>
      </c>
      <c r="B39" s="118">
        <v>5478</v>
      </c>
      <c r="C39" s="28">
        <v>170</v>
      </c>
      <c r="D39" s="28">
        <v>668</v>
      </c>
      <c r="E39" s="119">
        <f t="shared" si="0"/>
        <v>3.1033223804308143</v>
      </c>
    </row>
    <row r="40" spans="1:5" ht="12" customHeight="1">
      <c r="A40" s="117" t="s">
        <v>40</v>
      </c>
      <c r="B40" s="118">
        <v>9564</v>
      </c>
      <c r="C40" s="28">
        <v>93</v>
      </c>
      <c r="D40" s="28">
        <v>377</v>
      </c>
      <c r="E40" s="119">
        <f t="shared" si="0"/>
        <v>0.97239648682559598</v>
      </c>
    </row>
    <row r="41" spans="1:5" ht="12" customHeight="1">
      <c r="A41" s="117" t="s">
        <v>41</v>
      </c>
      <c r="B41" s="118">
        <v>12561</v>
      </c>
      <c r="C41" s="28">
        <v>101</v>
      </c>
      <c r="D41" s="28">
        <v>1195</v>
      </c>
      <c r="E41" s="119">
        <f t="shared" si="0"/>
        <v>0.80407610859008039</v>
      </c>
    </row>
    <row r="42" spans="1:5" ht="12" customHeight="1">
      <c r="A42" s="117" t="s">
        <v>42</v>
      </c>
      <c r="B42" s="118">
        <v>5305</v>
      </c>
      <c r="C42" s="28">
        <v>0</v>
      </c>
      <c r="D42" s="28">
        <v>23</v>
      </c>
      <c r="E42" s="119">
        <f t="shared" si="0"/>
        <v>0</v>
      </c>
    </row>
    <row r="43" spans="1:5" ht="12" customHeight="1">
      <c r="A43" s="117" t="s">
        <v>43</v>
      </c>
      <c r="B43" s="118">
        <v>8923</v>
      </c>
      <c r="C43" s="28">
        <v>622</v>
      </c>
      <c r="D43" s="28">
        <v>1200</v>
      </c>
      <c r="E43" s="119">
        <f t="shared" si="0"/>
        <v>6.9707497478426541</v>
      </c>
    </row>
    <row r="44" spans="1:5" ht="12" customHeight="1">
      <c r="A44" s="117" t="s">
        <v>44</v>
      </c>
      <c r="B44" s="118">
        <v>3109</v>
      </c>
      <c r="C44" s="28">
        <v>7</v>
      </c>
      <c r="D44" s="28">
        <v>58</v>
      </c>
      <c r="E44" s="119">
        <f t="shared" si="0"/>
        <v>0.22515278224509491</v>
      </c>
    </row>
    <row r="45" spans="1:5" ht="12" customHeight="1">
      <c r="A45" s="117" t="s">
        <v>45</v>
      </c>
      <c r="B45" s="118">
        <v>9255</v>
      </c>
      <c r="C45" s="28">
        <v>280</v>
      </c>
      <c r="D45" s="28">
        <v>677</v>
      </c>
      <c r="E45" s="119">
        <f t="shared" si="0"/>
        <v>3.0253916801728797</v>
      </c>
    </row>
    <row r="46" spans="1:5" ht="12" customHeight="1">
      <c r="A46" s="117" t="s">
        <v>46</v>
      </c>
      <c r="B46" s="118">
        <v>4409</v>
      </c>
      <c r="C46" s="28">
        <v>183</v>
      </c>
      <c r="D46" s="28">
        <v>224</v>
      </c>
      <c r="E46" s="119">
        <f t="shared" si="0"/>
        <v>4.1506010433204805</v>
      </c>
    </row>
    <row r="47" spans="1:5" ht="12" customHeight="1">
      <c r="A47" s="117" t="s">
        <v>47</v>
      </c>
      <c r="B47" s="118">
        <v>1722</v>
      </c>
      <c r="C47" s="28">
        <v>70</v>
      </c>
      <c r="D47" s="28">
        <v>727</v>
      </c>
      <c r="E47" s="120">
        <f t="shared" si="0"/>
        <v>4.0650406504065035</v>
      </c>
    </row>
    <row r="48" spans="1:5">
      <c r="A48" s="121" t="s">
        <v>74</v>
      </c>
      <c r="B48" s="79"/>
      <c r="C48" s="525"/>
      <c r="D48" s="525"/>
      <c r="E48" s="18"/>
    </row>
    <row r="49" spans="1:5">
      <c r="A49" s="483"/>
      <c r="B49" s="484"/>
      <c r="C49" s="484"/>
      <c r="D49" s="484"/>
      <c r="E49" s="485"/>
    </row>
    <row r="50" spans="1:5">
      <c r="A50" s="486"/>
      <c r="B50" s="487"/>
      <c r="C50" s="487"/>
      <c r="D50" s="487"/>
      <c r="E50" s="488"/>
    </row>
    <row r="51" spans="1:5">
      <c r="A51" s="486"/>
      <c r="B51" s="487"/>
      <c r="C51" s="487"/>
      <c r="D51" s="487"/>
      <c r="E51" s="488"/>
    </row>
    <row r="52" spans="1:5">
      <c r="A52" s="486"/>
      <c r="B52" s="487"/>
      <c r="C52" s="487"/>
      <c r="D52" s="487"/>
      <c r="E52" s="488"/>
    </row>
    <row r="53" spans="1:5">
      <c r="A53" s="486"/>
      <c r="B53" s="487"/>
      <c r="C53" s="487"/>
      <c r="D53" s="487"/>
      <c r="E53" s="488"/>
    </row>
    <row r="54" spans="1:5">
      <c r="A54" s="486"/>
      <c r="B54" s="487"/>
      <c r="C54" s="487"/>
      <c r="D54" s="487"/>
      <c r="E54" s="488"/>
    </row>
    <row r="55" spans="1:5">
      <c r="A55" s="486"/>
      <c r="B55" s="487"/>
      <c r="C55" s="487"/>
      <c r="D55" s="487"/>
      <c r="E55" s="488"/>
    </row>
    <row r="56" spans="1:5">
      <c r="A56" s="486"/>
      <c r="B56" s="487"/>
      <c r="C56" s="487"/>
      <c r="D56" s="487"/>
      <c r="E56" s="488"/>
    </row>
    <row r="57" spans="1:5">
      <c r="A57" s="489"/>
      <c r="B57" s="490"/>
      <c r="C57" s="490"/>
      <c r="D57" s="490"/>
      <c r="E57" s="491"/>
    </row>
  </sheetData>
  <sheetProtection selectLockedCells="1"/>
  <sortState ref="A16:E47">
    <sortCondition ref="A16:A47"/>
  </sortState>
  <mergeCells count="7">
    <mergeCell ref="A49:E57"/>
    <mergeCell ref="A4:E4"/>
    <mergeCell ref="A6:E6"/>
    <mergeCell ref="A11:A12"/>
    <mergeCell ref="B11:B12"/>
    <mergeCell ref="C11:C12"/>
    <mergeCell ref="C48:D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view="pageBreakPreview" topLeftCell="A14" zoomScale="112" zoomScaleNormal="100" zoomScaleSheetLayoutView="112" workbookViewId="0">
      <selection activeCell="C35" sqref="C35"/>
    </sheetView>
  </sheetViews>
  <sheetFormatPr baseColWidth="10" defaultRowHeight="14.25"/>
  <cols>
    <col min="1" max="1" width="21.140625" style="73" customWidth="1"/>
    <col min="2" max="2" width="14.140625" style="73" customWidth="1"/>
    <col min="3" max="3" width="11.5703125" style="44" customWidth="1"/>
    <col min="4" max="4" width="26.140625" style="44" customWidth="1"/>
    <col min="5" max="16384" width="11.42578125" style="44"/>
  </cols>
  <sheetData>
    <row r="1" spans="1:8">
      <c r="A1" s="1"/>
      <c r="B1" s="2"/>
      <c r="C1" s="1"/>
      <c r="D1" s="1"/>
      <c r="E1" s="1"/>
    </row>
    <row r="2" spans="1:8">
      <c r="A2" s="1"/>
      <c r="B2" s="2"/>
      <c r="C2" s="1"/>
      <c r="D2" s="1"/>
      <c r="E2" s="1"/>
    </row>
    <row r="3" spans="1:8">
      <c r="A3" s="1"/>
      <c r="B3" s="4"/>
      <c r="C3" s="5"/>
      <c r="D3" s="5"/>
      <c r="E3" s="5"/>
    </row>
    <row r="4" spans="1:8">
      <c r="A4" s="449"/>
      <c r="B4" s="449"/>
      <c r="C4" s="449"/>
      <c r="D4" s="449"/>
      <c r="E4" s="449"/>
    </row>
    <row r="5" spans="1:8">
      <c r="A5" s="137"/>
      <c r="B5" s="137"/>
      <c r="C5" s="137"/>
      <c r="D5" s="137"/>
      <c r="E5" s="137"/>
    </row>
    <row r="6" spans="1:8" ht="17.25" customHeight="1">
      <c r="A6" s="456" t="s">
        <v>81</v>
      </c>
      <c r="B6" s="456"/>
      <c r="C6" s="456"/>
      <c r="D6" s="456"/>
      <c r="E6" s="138"/>
    </row>
    <row r="7" spans="1:8" ht="8.25" customHeight="1">
      <c r="A7" s="138"/>
      <c r="B7" s="138"/>
      <c r="C7" s="138"/>
      <c r="D7" s="138"/>
      <c r="E7" s="138"/>
    </row>
    <row r="8" spans="1:8" s="12" customFormat="1" ht="21.75" customHeight="1">
      <c r="A8" s="153"/>
      <c r="B8" s="153"/>
      <c r="C8" s="153"/>
      <c r="D8" s="153"/>
      <c r="E8" s="11"/>
    </row>
    <row r="9" spans="1:8" s="12" customFormat="1" ht="30" customHeight="1">
      <c r="A9" s="153"/>
      <c r="B9" s="153"/>
      <c r="C9" s="153"/>
      <c r="D9" s="153"/>
      <c r="E9" s="11"/>
    </row>
    <row r="10" spans="1:8" s="12" customFormat="1" ht="27.75" customHeight="1">
      <c r="A10" s="153"/>
      <c r="B10" s="153"/>
      <c r="C10" s="153"/>
      <c r="D10" s="153"/>
      <c r="E10" s="17"/>
    </row>
    <row r="11" spans="1:8" s="12" customFormat="1" ht="15" customHeight="1">
      <c r="A11" s="153"/>
      <c r="B11" s="153"/>
      <c r="C11" s="152"/>
      <c r="D11" s="152"/>
    </row>
    <row r="12" spans="1:8" s="12" customFormat="1" ht="16.5" customHeight="1">
      <c r="A12" s="526" t="s">
        <v>6</v>
      </c>
      <c r="B12" s="528" t="s">
        <v>80</v>
      </c>
      <c r="C12" s="526" t="s">
        <v>8</v>
      </c>
      <c r="D12" s="154"/>
    </row>
    <row r="13" spans="1:8" s="12" customFormat="1" ht="16.5" customHeight="1">
      <c r="A13" s="527"/>
      <c r="B13" s="529"/>
      <c r="C13" s="527"/>
      <c r="D13" s="154" t="s">
        <v>10</v>
      </c>
    </row>
    <row r="14" spans="1:8" s="12" customFormat="1" ht="10.5" customHeight="1">
      <c r="A14" s="153"/>
      <c r="B14" s="153"/>
      <c r="C14" s="152"/>
      <c r="D14" s="152"/>
    </row>
    <row r="15" spans="1:8" s="12" customFormat="1" ht="76.5" customHeight="1">
      <c r="A15" s="151" t="s">
        <v>79</v>
      </c>
      <c r="B15" s="150" t="s">
        <v>213</v>
      </c>
      <c r="C15" s="150" t="s">
        <v>93</v>
      </c>
      <c r="D15" s="149" t="s">
        <v>92</v>
      </c>
      <c r="E15" s="150" t="s">
        <v>214</v>
      </c>
      <c r="F15" s="150" t="s">
        <v>93</v>
      </c>
    </row>
    <row r="16" spans="1:8" s="12" customFormat="1" ht="15.75" customHeight="1">
      <c r="A16" s="148" t="s">
        <v>15</v>
      </c>
      <c r="B16" s="147">
        <f>SUM(B17:B48)</f>
        <v>303955</v>
      </c>
      <c r="C16" s="147">
        <f>SUM(C17:C48)</f>
        <v>230694</v>
      </c>
      <c r="D16" s="146">
        <f>C16/B16*100</f>
        <v>75.897419025842638</v>
      </c>
      <c r="E16" s="12">
        <v>299807</v>
      </c>
      <c r="F16" s="12">
        <v>229436</v>
      </c>
      <c r="G16" s="243">
        <f>C16-F16</f>
        <v>1258</v>
      </c>
      <c r="H16" s="244">
        <f>C16/F16-1</f>
        <v>5.4830105127354756E-3</v>
      </c>
    </row>
    <row r="17" spans="1:4" ht="12" customHeight="1">
      <c r="A17" s="145" t="s">
        <v>16</v>
      </c>
      <c r="B17" s="139">
        <v>4876</v>
      </c>
      <c r="C17" s="139">
        <v>4212</v>
      </c>
      <c r="D17" s="143">
        <f>C17/B17*100</f>
        <v>86.382280557834292</v>
      </c>
    </row>
    <row r="18" spans="1:4" ht="12" customHeight="1">
      <c r="A18" s="145" t="s">
        <v>17</v>
      </c>
      <c r="B18" s="144">
        <v>8368</v>
      </c>
      <c r="C18" s="139">
        <v>3691</v>
      </c>
      <c r="D18" s="143">
        <f t="shared" ref="D18:D48" si="0">C18/B18*100</f>
        <v>44.108508604206506</v>
      </c>
    </row>
    <row r="19" spans="1:4" ht="12" customHeight="1">
      <c r="A19" s="145" t="s">
        <v>18</v>
      </c>
      <c r="B19" s="144">
        <v>1902</v>
      </c>
      <c r="C19" s="139">
        <v>654</v>
      </c>
      <c r="D19" s="143">
        <f t="shared" si="0"/>
        <v>34.384858044164041</v>
      </c>
    </row>
    <row r="20" spans="1:4" ht="12" customHeight="1">
      <c r="A20" s="145" t="s">
        <v>19</v>
      </c>
      <c r="B20" s="144">
        <v>1864</v>
      </c>
      <c r="C20" s="139">
        <v>731</v>
      </c>
      <c r="D20" s="143">
        <f t="shared" si="0"/>
        <v>39.216738197424895</v>
      </c>
    </row>
    <row r="21" spans="1:4" ht="12" customHeight="1">
      <c r="A21" s="145" t="s">
        <v>20</v>
      </c>
      <c r="B21" s="144">
        <v>7730</v>
      </c>
      <c r="C21" s="139">
        <v>6852</v>
      </c>
      <c r="D21" s="143">
        <f t="shared" si="0"/>
        <v>88.641655886157821</v>
      </c>
    </row>
    <row r="22" spans="1:4" ht="12" customHeight="1">
      <c r="A22" s="145" t="s">
        <v>21</v>
      </c>
      <c r="B22" s="144">
        <v>9183</v>
      </c>
      <c r="C22" s="139">
        <v>8244</v>
      </c>
      <c r="D22" s="143">
        <f t="shared" si="0"/>
        <v>89.774583469454427</v>
      </c>
    </row>
    <row r="23" spans="1:4" ht="12" customHeight="1">
      <c r="A23" s="145" t="s">
        <v>22</v>
      </c>
      <c r="B23" s="144">
        <v>8071</v>
      </c>
      <c r="C23" s="139">
        <v>7630</v>
      </c>
      <c r="D23" s="143">
        <f t="shared" si="0"/>
        <v>94.535993061578495</v>
      </c>
    </row>
    <row r="24" spans="1:4" ht="12" customHeight="1">
      <c r="A24" s="145" t="s">
        <v>23</v>
      </c>
      <c r="B24" s="144">
        <v>1864</v>
      </c>
      <c r="C24" s="139">
        <v>1359</v>
      </c>
      <c r="D24" s="143">
        <f t="shared" si="0"/>
        <v>72.907725321888421</v>
      </c>
    </row>
    <row r="25" spans="1:4" ht="12" customHeight="1">
      <c r="A25" s="145" t="s">
        <v>24</v>
      </c>
      <c r="B25" s="144">
        <v>43673</v>
      </c>
      <c r="C25" s="139">
        <v>25525</v>
      </c>
      <c r="D25" s="143">
        <f t="shared" si="0"/>
        <v>58.445721612895838</v>
      </c>
    </row>
    <row r="26" spans="1:4" ht="12" customHeight="1">
      <c r="A26" s="145" t="s">
        <v>25</v>
      </c>
      <c r="B26" s="144">
        <v>2386</v>
      </c>
      <c r="C26" s="139">
        <v>873</v>
      </c>
      <c r="D26" s="143">
        <f t="shared" si="0"/>
        <v>36.588432523051132</v>
      </c>
    </row>
    <row r="27" spans="1:4" ht="12" customHeight="1">
      <c r="A27" s="145" t="s">
        <v>26</v>
      </c>
      <c r="B27" s="144">
        <v>16619</v>
      </c>
      <c r="C27" s="139">
        <v>14299</v>
      </c>
      <c r="D27" s="143">
        <f t="shared" si="0"/>
        <v>86.04007461339431</v>
      </c>
    </row>
    <row r="28" spans="1:4" ht="12" customHeight="1">
      <c r="A28" s="145" t="s">
        <v>27</v>
      </c>
      <c r="B28" s="144">
        <v>7047</v>
      </c>
      <c r="C28" s="139">
        <v>7047</v>
      </c>
      <c r="D28" s="143">
        <f t="shared" si="0"/>
        <v>100</v>
      </c>
    </row>
    <row r="29" spans="1:4" ht="12" customHeight="1">
      <c r="A29" s="145" t="s">
        <v>28</v>
      </c>
      <c r="B29" s="144">
        <v>3690</v>
      </c>
      <c r="C29" s="139">
        <v>1808</v>
      </c>
      <c r="D29" s="143">
        <f t="shared" si="0"/>
        <v>48.997289972899729</v>
      </c>
    </row>
    <row r="30" spans="1:4" ht="12" customHeight="1">
      <c r="A30" s="145" t="s">
        <v>29</v>
      </c>
      <c r="B30" s="144">
        <v>15407</v>
      </c>
      <c r="C30" s="139">
        <v>14562</v>
      </c>
      <c r="D30" s="143">
        <f t="shared" si="0"/>
        <v>94.515479976633998</v>
      </c>
    </row>
    <row r="31" spans="1:4" ht="12" customHeight="1">
      <c r="A31" s="145" t="s">
        <v>30</v>
      </c>
      <c r="B31" s="144">
        <v>48217</v>
      </c>
      <c r="C31" s="139">
        <v>48214</v>
      </c>
      <c r="D31" s="143">
        <f t="shared" si="0"/>
        <v>99.993778128046131</v>
      </c>
    </row>
    <row r="32" spans="1:4" ht="12" customHeight="1">
      <c r="A32" s="145" t="s">
        <v>31</v>
      </c>
      <c r="B32" s="144">
        <v>12293</v>
      </c>
      <c r="C32" s="139">
        <v>12281</v>
      </c>
      <c r="D32" s="143">
        <f t="shared" si="0"/>
        <v>99.902383470267637</v>
      </c>
    </row>
    <row r="33" spans="1:4" ht="12" customHeight="1">
      <c r="A33" s="145" t="s">
        <v>32</v>
      </c>
      <c r="B33" s="144">
        <v>5012</v>
      </c>
      <c r="C33" s="139">
        <v>5011</v>
      </c>
      <c r="D33" s="143">
        <f t="shared" si="0"/>
        <v>99.98004788507582</v>
      </c>
    </row>
    <row r="34" spans="1:4" ht="12" customHeight="1">
      <c r="A34" s="145" t="s">
        <v>33</v>
      </c>
      <c r="B34" s="144">
        <v>3043</v>
      </c>
      <c r="C34" s="139">
        <v>2385</v>
      </c>
      <c r="D34" s="143">
        <f t="shared" si="0"/>
        <v>78.37660203746303</v>
      </c>
    </row>
    <row r="35" spans="1:4" ht="12" customHeight="1">
      <c r="A35" s="145" t="s">
        <v>34</v>
      </c>
      <c r="B35" s="144">
        <v>16396</v>
      </c>
      <c r="C35" s="139">
        <v>1848</v>
      </c>
      <c r="D35" s="143">
        <f t="shared" si="0"/>
        <v>11.271041717492071</v>
      </c>
    </row>
    <row r="36" spans="1:4" ht="12" customHeight="1">
      <c r="A36" s="145" t="s">
        <v>35</v>
      </c>
      <c r="B36" s="144">
        <v>6750</v>
      </c>
      <c r="C36" s="139">
        <v>2121</v>
      </c>
      <c r="D36" s="143">
        <f t="shared" si="0"/>
        <v>31.422222222222224</v>
      </c>
    </row>
    <row r="37" spans="1:4" ht="12" customHeight="1">
      <c r="A37" s="145" t="s">
        <v>36</v>
      </c>
      <c r="B37" s="144">
        <v>7539</v>
      </c>
      <c r="C37" s="139">
        <v>7538</v>
      </c>
      <c r="D37" s="143">
        <f t="shared" si="0"/>
        <v>99.986735641331734</v>
      </c>
    </row>
    <row r="38" spans="1:4" ht="12" customHeight="1">
      <c r="A38" s="145" t="s">
        <v>37</v>
      </c>
      <c r="B38" s="144">
        <v>3014</v>
      </c>
      <c r="C38" s="139">
        <v>1536</v>
      </c>
      <c r="D38" s="143">
        <f t="shared" si="0"/>
        <v>50.96217650962177</v>
      </c>
    </row>
    <row r="39" spans="1:4" ht="12" customHeight="1">
      <c r="A39" s="145" t="s">
        <v>38</v>
      </c>
      <c r="B39" s="144">
        <v>8685</v>
      </c>
      <c r="C39" s="139">
        <v>8662</v>
      </c>
      <c r="D39" s="143">
        <f t="shared" si="0"/>
        <v>99.735175590097867</v>
      </c>
    </row>
    <row r="40" spans="1:4" ht="12" customHeight="1">
      <c r="A40" s="145" t="s">
        <v>39</v>
      </c>
      <c r="B40" s="144">
        <v>5478</v>
      </c>
      <c r="C40" s="139">
        <v>5471</v>
      </c>
      <c r="D40" s="143">
        <f t="shared" si="0"/>
        <v>99.872216137276382</v>
      </c>
    </row>
    <row r="41" spans="1:4" ht="12" customHeight="1">
      <c r="A41" s="145" t="s">
        <v>40</v>
      </c>
      <c r="B41" s="144">
        <v>9564</v>
      </c>
      <c r="C41" s="139">
        <v>8521</v>
      </c>
      <c r="D41" s="143">
        <f t="shared" si="0"/>
        <v>89.094521120869928</v>
      </c>
    </row>
    <row r="42" spans="1:4" ht="12" customHeight="1">
      <c r="A42" s="145" t="s">
        <v>41</v>
      </c>
      <c r="B42" s="144">
        <v>12561</v>
      </c>
      <c r="C42" s="139">
        <v>3237</v>
      </c>
      <c r="D42" s="143">
        <f t="shared" si="0"/>
        <v>25.770241222832581</v>
      </c>
    </row>
    <row r="43" spans="1:4" ht="12" customHeight="1">
      <c r="A43" s="145" t="s">
        <v>42</v>
      </c>
      <c r="B43" s="144">
        <v>5305</v>
      </c>
      <c r="C43" s="139">
        <v>5305</v>
      </c>
      <c r="D43" s="143">
        <f t="shared" si="0"/>
        <v>100</v>
      </c>
    </row>
    <row r="44" spans="1:4" ht="12" customHeight="1">
      <c r="A44" s="145" t="s">
        <v>43</v>
      </c>
      <c r="B44" s="144">
        <v>8923</v>
      </c>
      <c r="C44" s="139">
        <v>5594</v>
      </c>
      <c r="D44" s="143">
        <f t="shared" si="0"/>
        <v>62.69191975792895</v>
      </c>
    </row>
    <row r="45" spans="1:4" ht="12" customHeight="1">
      <c r="A45" s="145" t="s">
        <v>44</v>
      </c>
      <c r="B45" s="144">
        <v>3109</v>
      </c>
      <c r="C45" s="139">
        <v>3109</v>
      </c>
      <c r="D45" s="143">
        <f t="shared" si="0"/>
        <v>100</v>
      </c>
    </row>
    <row r="46" spans="1:4" ht="12" customHeight="1">
      <c r="A46" s="145" t="s">
        <v>45</v>
      </c>
      <c r="B46" s="144">
        <v>9255</v>
      </c>
      <c r="C46" s="139">
        <v>9255</v>
      </c>
      <c r="D46" s="143">
        <f t="shared" si="0"/>
        <v>100</v>
      </c>
    </row>
    <row r="47" spans="1:4" ht="12" customHeight="1">
      <c r="A47" s="145" t="s">
        <v>46</v>
      </c>
      <c r="B47" s="144">
        <v>4409</v>
      </c>
      <c r="C47" s="139">
        <v>1622</v>
      </c>
      <c r="D47" s="143">
        <f t="shared" si="0"/>
        <v>36.78838738943071</v>
      </c>
    </row>
    <row r="48" spans="1:4" ht="12" customHeight="1">
      <c r="A48" s="145" t="s">
        <v>47</v>
      </c>
      <c r="B48" s="144">
        <v>1722</v>
      </c>
      <c r="C48" s="139">
        <v>1497</v>
      </c>
      <c r="D48" s="143">
        <f t="shared" si="0"/>
        <v>86.933797909407659</v>
      </c>
    </row>
    <row r="49" spans="1:4">
      <c r="A49" s="142" t="s">
        <v>48</v>
      </c>
      <c r="B49" s="141"/>
      <c r="C49" s="141"/>
      <c r="D49" s="12"/>
    </row>
    <row r="50" spans="1:4">
      <c r="A50" s="483"/>
      <c r="B50" s="484"/>
      <c r="C50" s="484"/>
      <c r="D50" s="485"/>
    </row>
    <row r="51" spans="1:4">
      <c r="A51" s="486"/>
      <c r="B51" s="487"/>
      <c r="C51" s="487"/>
      <c r="D51" s="488"/>
    </row>
    <row r="52" spans="1:4">
      <c r="A52" s="486"/>
      <c r="B52" s="487"/>
      <c r="C52" s="487"/>
      <c r="D52" s="488"/>
    </row>
    <row r="53" spans="1:4">
      <c r="A53" s="486"/>
      <c r="B53" s="487"/>
      <c r="C53" s="487"/>
      <c r="D53" s="488"/>
    </row>
    <row r="54" spans="1:4">
      <c r="A54" s="486"/>
      <c r="B54" s="487"/>
      <c r="C54" s="487"/>
      <c r="D54" s="488"/>
    </row>
    <row r="55" spans="1:4">
      <c r="A55" s="486"/>
      <c r="B55" s="487"/>
      <c r="C55" s="487"/>
      <c r="D55" s="488"/>
    </row>
    <row r="56" spans="1:4">
      <c r="A56" s="489"/>
      <c r="B56" s="490"/>
      <c r="C56" s="490"/>
      <c r="D56" s="491"/>
    </row>
  </sheetData>
  <sheetProtection selectLockedCells="1"/>
  <mergeCells count="6">
    <mergeCell ref="A50:D56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1"/>
  <sheetViews>
    <sheetView showGridLines="0" view="pageBreakPreview" zoomScale="59" zoomScaleNormal="57" zoomScaleSheetLayoutView="59" workbookViewId="0">
      <selection activeCell="A4" sqref="A4:D4"/>
    </sheetView>
  </sheetViews>
  <sheetFormatPr baseColWidth="10" defaultRowHeight="12.75"/>
  <cols>
    <col min="1" max="1" width="25.85546875" style="179" customWidth="1"/>
    <col min="2" max="6" width="11.5703125" style="179" customWidth="1"/>
    <col min="7" max="7" width="1.5703125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7" customHeight="1">
      <c r="A4" s="535" t="s">
        <v>230</v>
      </c>
      <c r="B4" s="535"/>
      <c r="C4" s="535"/>
      <c r="D4" s="535"/>
      <c r="E4" s="170"/>
      <c r="F4" s="170"/>
      <c r="G4" s="170"/>
      <c r="H4" s="170"/>
      <c r="I4" s="170"/>
      <c r="J4" s="171"/>
      <c r="K4" s="172"/>
    </row>
    <row r="5" spans="1:16" s="169" customFormat="1" ht="24.75" customHeight="1">
      <c r="A5" s="536" t="s">
        <v>228</v>
      </c>
      <c r="B5" s="536"/>
      <c r="C5" s="536"/>
      <c r="D5" s="536"/>
      <c r="E5" s="536"/>
      <c r="F5" s="536"/>
      <c r="G5" s="536"/>
      <c r="H5" s="536"/>
      <c r="I5" s="536"/>
      <c r="J5" s="217"/>
      <c r="K5" s="217"/>
      <c r="L5" s="174"/>
      <c r="M5" s="174"/>
      <c r="N5" s="174"/>
      <c r="O5" s="174"/>
      <c r="P5" s="174"/>
    </row>
    <row r="6" spans="1:16" s="169" customFormat="1" ht="21.75" customHeight="1">
      <c r="A6" s="537"/>
      <c r="B6" s="537"/>
      <c r="C6" s="537"/>
      <c r="D6" s="537"/>
      <c r="E6" s="537"/>
      <c r="F6" s="537"/>
      <c r="G6" s="537"/>
      <c r="H6" s="537"/>
      <c r="I6" s="537"/>
      <c r="J6" s="247"/>
      <c r="K6" s="247"/>
      <c r="L6" s="174"/>
      <c r="M6" s="174"/>
      <c r="N6" s="174"/>
      <c r="O6" s="174"/>
      <c r="P6" s="174"/>
    </row>
    <row r="7" spans="1:16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323"/>
      <c r="P7" s="323"/>
    </row>
    <row r="8" spans="1:16" s="176" customFormat="1" ht="15" customHeight="1">
      <c r="A8" s="250"/>
      <c r="B8" s="538" t="s">
        <v>232</v>
      </c>
      <c r="C8" s="538"/>
      <c r="D8" s="538"/>
      <c r="E8" s="538"/>
      <c r="F8" s="538"/>
      <c r="G8" s="298"/>
      <c r="H8" s="252"/>
      <c r="I8" s="252"/>
      <c r="J8" s="253"/>
      <c r="K8" s="254"/>
      <c r="N8" s="323"/>
      <c r="O8" s="323"/>
      <c r="P8" s="323"/>
    </row>
    <row r="9" spans="1:16" s="176" customFormat="1" ht="15" customHeight="1">
      <c r="A9" s="250"/>
      <c r="B9" s="539">
        <v>2009</v>
      </c>
      <c r="C9" s="539">
        <v>2010</v>
      </c>
      <c r="D9" s="539">
        <v>2011</v>
      </c>
      <c r="E9" s="539">
        <v>2012</v>
      </c>
      <c r="F9" s="539">
        <v>2013</v>
      </c>
      <c r="G9" s="255"/>
      <c r="H9" s="541" t="s">
        <v>218</v>
      </c>
      <c r="I9" s="542"/>
      <c r="J9" s="253"/>
      <c r="K9" s="254"/>
      <c r="N9" s="323"/>
      <c r="O9" s="323"/>
      <c r="P9" s="323"/>
    </row>
    <row r="10" spans="1:16" s="177" customFormat="1" ht="11.25" customHeight="1">
      <c r="A10" s="253"/>
      <c r="B10" s="540"/>
      <c r="C10" s="540"/>
      <c r="D10" s="540"/>
      <c r="E10" s="540"/>
      <c r="F10" s="540"/>
      <c r="G10" s="255"/>
      <c r="H10" s="256" t="s">
        <v>96</v>
      </c>
      <c r="I10" s="257" t="s">
        <v>97</v>
      </c>
      <c r="J10" s="253"/>
      <c r="K10" s="299"/>
      <c r="N10" s="530"/>
      <c r="O10" s="530"/>
      <c r="P10" s="530"/>
    </row>
    <row r="11" spans="1:16" s="177" customFormat="1" ht="33.75" customHeight="1">
      <c r="A11" s="265" t="s">
        <v>227</v>
      </c>
      <c r="B11" s="326">
        <v>152444</v>
      </c>
      <c r="C11" s="326">
        <v>129055</v>
      </c>
      <c r="D11" s="326">
        <v>145397</v>
      </c>
      <c r="E11" s="326">
        <v>276258</v>
      </c>
      <c r="F11" s="326">
        <v>216054</v>
      </c>
      <c r="G11" s="267"/>
      <c r="H11" s="327">
        <f>F11-E11</f>
        <v>-60204</v>
      </c>
      <c r="I11" s="328">
        <f>F11/E11-1</f>
        <v>-0.21792672067415242</v>
      </c>
      <c r="J11" s="268"/>
      <c r="K11" s="299"/>
      <c r="L11" s="178"/>
      <c r="N11" s="530"/>
      <c r="O11" s="530"/>
      <c r="P11" s="530"/>
    </row>
    <row r="12" spans="1:16" s="177" customFormat="1" ht="29.25" customHeight="1">
      <c r="A12" s="300"/>
      <c r="B12" s="300"/>
      <c r="C12" s="300"/>
      <c r="D12" s="300"/>
      <c r="E12" s="300"/>
      <c r="F12" s="300"/>
      <c r="G12" s="300"/>
      <c r="H12" s="300"/>
      <c r="I12" s="300"/>
      <c r="J12" s="268"/>
      <c r="K12" s="299"/>
      <c r="L12" s="178"/>
      <c r="N12" s="323"/>
      <c r="O12" s="323"/>
      <c r="P12" s="323"/>
    </row>
    <row r="13" spans="1:16" ht="10.5" customHeight="1">
      <c r="A13" s="300"/>
      <c r="B13" s="300"/>
      <c r="C13" s="333"/>
      <c r="D13" s="300"/>
      <c r="E13" s="300"/>
      <c r="F13" s="300"/>
      <c r="G13" s="300"/>
      <c r="H13" s="300"/>
      <c r="I13" s="300"/>
      <c r="J13" s="273"/>
      <c r="K13" s="289"/>
      <c r="N13" s="530"/>
      <c r="O13" s="530"/>
      <c r="P13" s="530"/>
    </row>
    <row r="14" spans="1:16" ht="18" customHeight="1">
      <c r="A14" s="274"/>
      <c r="B14" s="274"/>
      <c r="C14" s="275"/>
      <c r="D14" s="275"/>
      <c r="E14" s="275"/>
      <c r="F14" s="275"/>
      <c r="G14" s="275"/>
      <c r="H14" s="272"/>
      <c r="I14" s="272"/>
      <c r="J14" s="276"/>
      <c r="K14" s="248"/>
      <c r="N14" s="530"/>
      <c r="O14" s="530"/>
      <c r="P14" s="530"/>
    </row>
    <row r="15" spans="1:16" ht="18" customHeight="1">
      <c r="A15" s="277"/>
      <c r="B15" s="277"/>
      <c r="C15" s="279"/>
      <c r="D15" s="279"/>
      <c r="E15" s="278"/>
      <c r="F15" s="278"/>
      <c r="G15" s="278"/>
      <c r="H15" s="280"/>
      <c r="I15" s="280"/>
      <c r="J15" s="248"/>
      <c r="K15" s="248"/>
      <c r="N15" s="530"/>
      <c r="O15" s="530"/>
      <c r="P15" s="530"/>
    </row>
    <row r="16" spans="1:16" ht="18" customHeight="1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48"/>
    </row>
    <row r="17" spans="1:35" ht="18" customHeight="1">
      <c r="A17" s="248"/>
      <c r="B17" s="248"/>
      <c r="C17" s="248"/>
      <c r="D17" s="248"/>
      <c r="E17" s="248"/>
      <c r="F17" s="248"/>
      <c r="G17" s="248"/>
      <c r="H17" s="248"/>
      <c r="I17" s="248"/>
      <c r="J17" s="248"/>
      <c r="K17" s="276"/>
      <c r="N17" s="530"/>
      <c r="O17" s="530"/>
      <c r="P17" s="530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N18" s="530"/>
      <c r="O18" s="530"/>
      <c r="P18" s="530"/>
    </row>
    <row r="19" spans="1:35" ht="18" customHeight="1">
      <c r="A19" s="248"/>
      <c r="B19" s="248"/>
      <c r="C19" s="248"/>
      <c r="D19" s="248"/>
      <c r="E19" s="254"/>
      <c r="F19" s="254"/>
      <c r="G19" s="254"/>
      <c r="H19" s="254"/>
      <c r="I19" s="254"/>
      <c r="J19" s="254"/>
      <c r="K19" s="254"/>
      <c r="L19" s="180"/>
      <c r="M19" s="180"/>
      <c r="N19" s="530"/>
      <c r="O19" s="530"/>
      <c r="P19" s="530"/>
      <c r="AF19" s="531" t="s">
        <v>100</v>
      </c>
      <c r="AG19" s="532">
        <v>2000</v>
      </c>
      <c r="AH19" s="324" t="s">
        <v>101</v>
      </c>
      <c r="AI19" s="182">
        <v>10.4</v>
      </c>
    </row>
    <row r="20" spans="1:35" ht="18" customHeight="1">
      <c r="A20" s="248"/>
      <c r="B20" s="248"/>
      <c r="C20" s="248"/>
      <c r="D20" s="248"/>
      <c r="E20" s="254"/>
      <c r="F20" s="254"/>
      <c r="G20" s="254"/>
      <c r="H20" s="254"/>
      <c r="I20" s="254"/>
      <c r="J20" s="254"/>
      <c r="K20" s="254"/>
      <c r="L20" s="180"/>
      <c r="M20" s="180"/>
      <c r="N20" s="530"/>
      <c r="O20" s="530"/>
      <c r="P20" s="530"/>
      <c r="Q20" s="180"/>
      <c r="AF20" s="531"/>
      <c r="AG20" s="533"/>
      <c r="AH20" s="324" t="s">
        <v>102</v>
      </c>
      <c r="AI20" s="182">
        <v>9.8000000000000007</v>
      </c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254"/>
      <c r="L21" s="180"/>
      <c r="M21" s="180"/>
      <c r="N21" s="530"/>
      <c r="O21" s="530"/>
      <c r="P21" s="530"/>
      <c r="Q21" s="180"/>
      <c r="AF21" s="531"/>
      <c r="AG21" s="533"/>
      <c r="AH21" s="324" t="s">
        <v>103</v>
      </c>
      <c r="AI21" s="182">
        <v>8.6999999999999993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180"/>
      <c r="O22" s="180"/>
      <c r="P22" s="180"/>
      <c r="Q22" s="180"/>
      <c r="AF22" s="531"/>
      <c r="AG22" s="534"/>
      <c r="AH22" s="324" t="s">
        <v>104</v>
      </c>
      <c r="AI22" s="183">
        <v>9.15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180"/>
      <c r="O23" s="180"/>
      <c r="P23" s="180"/>
      <c r="Q23" s="180"/>
      <c r="AF23" s="531"/>
      <c r="AG23" s="532">
        <v>2001</v>
      </c>
      <c r="AH23" s="324" t="s">
        <v>101</v>
      </c>
      <c r="AI23" s="182">
        <v>10.4</v>
      </c>
    </row>
    <row r="24" spans="1:35" ht="18" customHeight="1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N24" s="180"/>
      <c r="O24" s="180"/>
      <c r="P24" s="180"/>
      <c r="Q24" s="180"/>
      <c r="AF24" s="531"/>
      <c r="AG24" s="533"/>
      <c r="AH24" s="324" t="s">
        <v>102</v>
      </c>
      <c r="AI24" s="183">
        <v>10</v>
      </c>
    </row>
    <row r="25" spans="1:35" ht="18" customHeight="1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N25" s="180"/>
      <c r="O25" s="180"/>
      <c r="P25" s="180"/>
      <c r="Q25" s="180"/>
      <c r="AF25" s="531"/>
      <c r="AG25" s="533"/>
      <c r="AH25" s="324" t="s">
        <v>103</v>
      </c>
      <c r="AI25" s="182">
        <v>10.7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AF26" s="531"/>
      <c r="AG26" s="534"/>
      <c r="AH26" s="324" t="s">
        <v>104</v>
      </c>
      <c r="AI26" s="182">
        <v>9.3000000000000007</v>
      </c>
    </row>
    <row r="27" spans="1:35" ht="11.25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</row>
    <row r="28" spans="1:35" ht="38.25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</row>
    <row r="29" spans="1:35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35" ht="23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23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35" ht="1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8.2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15" hidden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15" hidden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 hidden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</sheetData>
  <dataConsolidate/>
  <mergeCells count="16">
    <mergeCell ref="A4:D4"/>
    <mergeCell ref="A5:I5"/>
    <mergeCell ref="A6:I6"/>
    <mergeCell ref="B8:F8"/>
    <mergeCell ref="B9:B10"/>
    <mergeCell ref="C9:C10"/>
    <mergeCell ref="D9:D10"/>
    <mergeCell ref="E9:E10"/>
    <mergeCell ref="F9:F10"/>
    <mergeCell ref="H9:I9"/>
    <mergeCell ref="N10:P11"/>
    <mergeCell ref="N13:P15"/>
    <mergeCell ref="N17:P21"/>
    <mergeCell ref="AF19:AF26"/>
    <mergeCell ref="AG19:AG22"/>
    <mergeCell ref="AG23:AG26"/>
  </mergeCells>
  <conditionalFormatting sqref="H12">
    <cfRule type="cellIs" dxfId="9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C57"/>
  <sheetViews>
    <sheetView showGridLines="0" view="pageBreakPreview" zoomScale="53" zoomScaleNormal="100" zoomScaleSheetLayoutView="53" workbookViewId="0">
      <selection activeCell="A6" sqref="A6:D6"/>
    </sheetView>
  </sheetViews>
  <sheetFormatPr baseColWidth="10" defaultColWidth="5.42578125" defaultRowHeight="12.75"/>
  <cols>
    <col min="1" max="1" width="26.140625" style="334" customWidth="1"/>
    <col min="2" max="2" width="8.85546875" style="334" customWidth="1"/>
    <col min="3" max="11" width="8.28515625" style="334" bestFit="1" customWidth="1"/>
    <col min="12" max="12" width="9.5703125" style="334" bestFit="1" customWidth="1"/>
    <col min="13" max="16" width="8.28515625" style="334" bestFit="1" customWidth="1"/>
    <col min="17" max="17" width="2.42578125" style="334" customWidth="1"/>
    <col min="18" max="18" width="10.42578125" style="334" customWidth="1"/>
    <col min="19" max="19" width="8.42578125" style="334" bestFit="1" customWidth="1"/>
    <col min="20" max="20" width="9" style="334" bestFit="1" customWidth="1"/>
    <col min="21" max="21" width="8.42578125" style="334" bestFit="1" customWidth="1"/>
    <col min="22" max="22" width="9" style="334" bestFit="1" customWidth="1"/>
    <col min="23" max="23" width="8.42578125" style="334" bestFit="1" customWidth="1"/>
    <col min="24" max="24" width="3.42578125" style="335" customWidth="1"/>
    <col min="25" max="29" width="7.42578125" style="336" customWidth="1"/>
    <col min="30" max="238" width="11.42578125" style="334" customWidth="1"/>
    <col min="239" max="239" width="11.85546875" style="334" customWidth="1"/>
    <col min="240" max="254" width="4.7109375" style="334" customWidth="1"/>
    <col min="255" max="255" width="2.42578125" style="334" customWidth="1"/>
    <col min="256" max="16384" width="5.42578125" style="334"/>
  </cols>
  <sheetData>
    <row r="3" spans="1:29">
      <c r="Z3" s="337"/>
      <c r="AB3" s="338"/>
    </row>
    <row r="4" spans="1:29" ht="25.5" customHeight="1"/>
    <row r="5" spans="1:29" s="339" customFormat="1" ht="3" customHeight="1">
      <c r="A5" s="334"/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0"/>
      <c r="Q5" s="340"/>
      <c r="R5" s="340"/>
      <c r="S5" s="340"/>
      <c r="T5" s="341"/>
      <c r="U5" s="341"/>
      <c r="V5" s="341"/>
      <c r="W5" s="341"/>
      <c r="X5" s="342"/>
      <c r="Y5" s="343"/>
      <c r="Z5" s="343"/>
      <c r="AA5" s="343"/>
      <c r="AB5" s="343"/>
      <c r="AC5" s="343"/>
    </row>
    <row r="6" spans="1:29" s="339" customFormat="1" ht="38.25" customHeight="1">
      <c r="A6" s="535" t="s">
        <v>251</v>
      </c>
      <c r="B6" s="535"/>
      <c r="C6" s="535"/>
      <c r="D6" s="53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6"/>
      <c r="U6" s="346"/>
      <c r="V6" s="346"/>
      <c r="W6" s="346"/>
      <c r="X6" s="342"/>
      <c r="Y6" s="342"/>
      <c r="Z6" s="343"/>
      <c r="AA6" s="343"/>
      <c r="AB6" s="343"/>
      <c r="AC6" s="343"/>
    </row>
    <row r="7" spans="1:29" s="344" customFormat="1" ht="12">
      <c r="A7" s="347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543"/>
      <c r="P7" s="543"/>
      <c r="Q7" s="543"/>
      <c r="R7" s="543"/>
      <c r="S7" s="543"/>
      <c r="T7" s="543"/>
      <c r="U7" s="543"/>
      <c r="V7" s="348"/>
      <c r="W7" s="348"/>
      <c r="X7" s="349"/>
      <c r="Y7" s="343"/>
      <c r="Z7" s="343"/>
      <c r="AA7" s="343"/>
      <c r="AB7" s="343"/>
      <c r="AC7" s="343"/>
    </row>
    <row r="8" spans="1:29" s="339" customFormat="1" ht="18">
      <c r="A8" s="536" t="s">
        <v>227</v>
      </c>
      <c r="B8" s="536"/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  <c r="U8" s="536"/>
      <c r="V8" s="536"/>
      <c r="W8" s="536"/>
      <c r="X8" s="350"/>
      <c r="Y8" s="351"/>
      <c r="Z8" s="351"/>
      <c r="AA8" s="351"/>
      <c r="AB8" s="351"/>
      <c r="AC8" s="343"/>
    </row>
    <row r="9" spans="1:29" s="339" customFormat="1" ht="15">
      <c r="A9" s="352"/>
      <c r="B9" s="352"/>
      <c r="C9" s="352"/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3"/>
      <c r="V9" s="353"/>
      <c r="W9" s="353"/>
      <c r="X9" s="342"/>
      <c r="Y9" s="343"/>
      <c r="Z9" s="343"/>
      <c r="AA9" s="354"/>
      <c r="AB9" s="354"/>
      <c r="AC9" s="343"/>
    </row>
    <row r="10" spans="1:29" s="359" customFormat="1" ht="15.75">
      <c r="A10" s="355"/>
      <c r="B10" s="544" t="s">
        <v>233</v>
      </c>
      <c r="C10" s="545"/>
      <c r="D10" s="545"/>
      <c r="E10" s="545"/>
      <c r="F10" s="545"/>
      <c r="G10" s="545"/>
      <c r="H10" s="545"/>
      <c r="I10" s="545"/>
      <c r="J10" s="545"/>
      <c r="K10" s="545"/>
      <c r="L10" s="545"/>
      <c r="M10" s="545"/>
      <c r="N10" s="545"/>
      <c r="O10" s="545"/>
      <c r="P10" s="546"/>
      <c r="Q10" s="356"/>
      <c r="R10" s="547" t="s">
        <v>218</v>
      </c>
      <c r="S10" s="547"/>
      <c r="T10" s="547"/>
      <c r="U10" s="547"/>
      <c r="V10" s="547"/>
      <c r="W10" s="547"/>
      <c r="X10" s="357"/>
      <c r="Y10" s="357"/>
      <c r="Z10" s="354"/>
      <c r="AA10" s="354"/>
      <c r="AB10" s="354"/>
      <c r="AC10" s="358"/>
    </row>
    <row r="11" spans="1:29" s="359" customFormat="1" ht="15.75">
      <c r="A11" s="355"/>
      <c r="B11" s="548">
        <v>2009</v>
      </c>
      <c r="C11" s="549"/>
      <c r="D11" s="550"/>
      <c r="E11" s="548">
        <v>2010</v>
      </c>
      <c r="F11" s="549"/>
      <c r="G11" s="550"/>
      <c r="H11" s="548">
        <v>2011</v>
      </c>
      <c r="I11" s="549"/>
      <c r="J11" s="550"/>
      <c r="K11" s="548">
        <v>2012</v>
      </c>
      <c r="L11" s="549"/>
      <c r="M11" s="550"/>
      <c r="N11" s="548">
        <v>2013</v>
      </c>
      <c r="O11" s="549"/>
      <c r="P11" s="550"/>
      <c r="Q11" s="360"/>
      <c r="R11" s="551" t="s">
        <v>234</v>
      </c>
      <c r="S11" s="553"/>
      <c r="T11" s="551" t="s">
        <v>235</v>
      </c>
      <c r="U11" s="553"/>
      <c r="V11" s="554" t="s">
        <v>236</v>
      </c>
      <c r="W11" s="555"/>
      <c r="X11" s="357"/>
      <c r="Y11" s="358"/>
      <c r="Z11" s="361"/>
      <c r="AA11" s="361"/>
      <c r="AB11" s="361"/>
      <c r="AC11" s="361"/>
    </row>
    <row r="12" spans="1:29" s="364" customFormat="1" ht="15.75">
      <c r="A12" s="362"/>
      <c r="B12" s="551"/>
      <c r="C12" s="552"/>
      <c r="D12" s="553"/>
      <c r="E12" s="551"/>
      <c r="F12" s="552"/>
      <c r="G12" s="553"/>
      <c r="H12" s="551"/>
      <c r="I12" s="552"/>
      <c r="J12" s="553"/>
      <c r="K12" s="551"/>
      <c r="L12" s="552"/>
      <c r="M12" s="553"/>
      <c r="N12" s="551"/>
      <c r="O12" s="552"/>
      <c r="P12" s="553"/>
      <c r="Q12" s="360"/>
      <c r="R12" s="556" t="s">
        <v>96</v>
      </c>
      <c r="S12" s="556" t="s">
        <v>97</v>
      </c>
      <c r="T12" s="556" t="s">
        <v>96</v>
      </c>
      <c r="U12" s="556" t="s">
        <v>97</v>
      </c>
      <c r="V12" s="556" t="s">
        <v>96</v>
      </c>
      <c r="W12" s="556" t="s">
        <v>97</v>
      </c>
      <c r="X12" s="363"/>
      <c r="Y12" s="563" t="s">
        <v>237</v>
      </c>
      <c r="Z12" s="563"/>
      <c r="AA12" s="563"/>
      <c r="AB12" s="563"/>
      <c r="AC12" s="563"/>
    </row>
    <row r="13" spans="1:29" s="364" customFormat="1" ht="15.75">
      <c r="A13" s="362"/>
      <c r="B13" s="365" t="s">
        <v>238</v>
      </c>
      <c r="C13" s="365" t="s">
        <v>239</v>
      </c>
      <c r="D13" s="366" t="s">
        <v>240</v>
      </c>
      <c r="E13" s="365" t="s">
        <v>238</v>
      </c>
      <c r="F13" s="365" t="s">
        <v>239</v>
      </c>
      <c r="G13" s="366" t="s">
        <v>240</v>
      </c>
      <c r="H13" s="365" t="s">
        <v>238</v>
      </c>
      <c r="I13" s="365" t="s">
        <v>239</v>
      </c>
      <c r="J13" s="366" t="s">
        <v>240</v>
      </c>
      <c r="K13" s="365" t="s">
        <v>238</v>
      </c>
      <c r="L13" s="365" t="s">
        <v>239</v>
      </c>
      <c r="M13" s="366" t="s">
        <v>240</v>
      </c>
      <c r="N13" s="365" t="s">
        <v>238</v>
      </c>
      <c r="O13" s="365" t="s">
        <v>239</v>
      </c>
      <c r="P13" s="366" t="s">
        <v>240</v>
      </c>
      <c r="Q13" s="360"/>
      <c r="R13" s="557"/>
      <c r="S13" s="557"/>
      <c r="T13" s="557"/>
      <c r="U13" s="557"/>
      <c r="V13" s="557"/>
      <c r="W13" s="557"/>
      <c r="X13" s="363"/>
      <c r="Y13" s="367">
        <f>B11</f>
        <v>2009</v>
      </c>
      <c r="Z13" s="368">
        <f>E11</f>
        <v>2010</v>
      </c>
      <c r="AA13" s="367">
        <f>H11</f>
        <v>2011</v>
      </c>
      <c r="AB13" s="367">
        <f>K11</f>
        <v>2012</v>
      </c>
      <c r="AC13" s="367">
        <f>N11</f>
        <v>2013</v>
      </c>
    </row>
    <row r="14" spans="1:29" s="364" customFormat="1" ht="35.25" customHeight="1">
      <c r="A14" s="369" t="s">
        <v>227</v>
      </c>
      <c r="B14" s="370">
        <v>22334</v>
      </c>
      <c r="C14" s="370">
        <v>45104</v>
      </c>
      <c r="D14" s="370">
        <v>85006</v>
      </c>
      <c r="E14" s="370">
        <v>21834</v>
      </c>
      <c r="F14" s="370">
        <v>52431</v>
      </c>
      <c r="G14" s="370">
        <v>54790</v>
      </c>
      <c r="H14" s="370">
        <v>22476</v>
      </c>
      <c r="I14" s="370">
        <v>45622</v>
      </c>
      <c r="J14" s="370">
        <v>77299</v>
      </c>
      <c r="K14" s="370">
        <v>81834</v>
      </c>
      <c r="L14" s="370">
        <v>101281</v>
      </c>
      <c r="M14" s="371">
        <v>93143</v>
      </c>
      <c r="N14" s="370">
        <v>52026</v>
      </c>
      <c r="O14" s="371">
        <v>86076</v>
      </c>
      <c r="P14" s="370">
        <v>77952</v>
      </c>
      <c r="Q14" s="372"/>
      <c r="R14" s="373">
        <f>N14-K14</f>
        <v>-29808</v>
      </c>
      <c r="S14" s="374">
        <f>N14/K14-1</f>
        <v>-0.36424957841483985</v>
      </c>
      <c r="T14" s="375">
        <f>O14-L14</f>
        <v>-15205</v>
      </c>
      <c r="U14" s="374">
        <f>O14/L14-1</f>
        <v>-0.15012687473464914</v>
      </c>
      <c r="V14" s="371">
        <f>P14-M14</f>
        <v>-15191</v>
      </c>
      <c r="W14" s="374">
        <f>P14/M14-1</f>
        <v>-0.16309330813909795</v>
      </c>
      <c r="X14" s="376"/>
      <c r="Y14" s="337">
        <f>D14</f>
        <v>85006</v>
      </c>
      <c r="Z14" s="377">
        <f>G14</f>
        <v>54790</v>
      </c>
      <c r="AA14" s="337">
        <f>J14</f>
        <v>77299</v>
      </c>
      <c r="AB14" s="337">
        <f>M14</f>
        <v>93143</v>
      </c>
      <c r="AC14" s="337">
        <f>P14</f>
        <v>77952</v>
      </c>
    </row>
    <row r="15" spans="1:29" s="364" customFormat="1" ht="12.75" customHeight="1">
      <c r="A15" s="378"/>
      <c r="B15" s="379"/>
      <c r="C15" s="379"/>
      <c r="D15" s="379"/>
      <c r="E15" s="379"/>
      <c r="F15" s="379"/>
      <c r="G15" s="379"/>
      <c r="H15" s="379"/>
      <c r="I15" s="379"/>
      <c r="J15" s="379"/>
      <c r="K15" s="379"/>
      <c r="L15" s="379"/>
      <c r="M15" s="379"/>
      <c r="N15" s="379"/>
      <c r="O15" s="379"/>
      <c r="P15" s="379"/>
      <c r="Q15" s="380"/>
      <c r="R15" s="381"/>
      <c r="S15" s="382"/>
      <c r="T15" s="383"/>
      <c r="U15" s="383"/>
      <c r="V15" s="383"/>
      <c r="W15" s="383"/>
      <c r="X15" s="376"/>
      <c r="Y15" s="384"/>
      <c r="Z15" s="354"/>
      <c r="AA15" s="354"/>
      <c r="AB15" s="354"/>
      <c r="AC15" s="384"/>
    </row>
    <row r="16" spans="1:29" s="364" customFormat="1" ht="13.5" customHeight="1">
      <c r="A16" s="378"/>
      <c r="B16" s="379"/>
      <c r="C16" s="379"/>
      <c r="D16" s="379"/>
      <c r="E16" s="379"/>
      <c r="F16" s="379"/>
      <c r="G16" s="379"/>
      <c r="H16" s="379"/>
      <c r="I16" s="379"/>
      <c r="J16" s="379"/>
      <c r="K16" s="379"/>
      <c r="L16" s="379"/>
      <c r="M16" s="379"/>
      <c r="N16" s="379"/>
      <c r="O16" s="379"/>
      <c r="P16" s="379"/>
      <c r="Q16" s="380"/>
      <c r="R16" s="564" t="s">
        <v>241</v>
      </c>
      <c r="S16" s="565"/>
      <c r="T16" s="565"/>
      <c r="U16" s="565"/>
      <c r="V16" s="565"/>
      <c r="W16" s="566"/>
      <c r="X16" s="376"/>
      <c r="Y16" s="384"/>
      <c r="Z16" s="354"/>
      <c r="AA16" s="354"/>
      <c r="AB16" s="354"/>
      <c r="AC16" s="384"/>
    </row>
    <row r="17" spans="1:29" s="364" customFormat="1" ht="15.75">
      <c r="A17" s="378"/>
      <c r="B17" s="567" t="s">
        <v>242</v>
      </c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568"/>
      <c r="P17" s="569"/>
      <c r="Q17" s="380"/>
      <c r="R17" s="570" t="s">
        <v>243</v>
      </c>
      <c r="S17" s="570"/>
      <c r="T17" s="570"/>
      <c r="U17" s="571" t="s">
        <v>244</v>
      </c>
      <c r="V17" s="571"/>
      <c r="W17" s="571"/>
      <c r="X17" s="385"/>
      <c r="Y17" s="563" t="s">
        <v>245</v>
      </c>
      <c r="Z17" s="563"/>
      <c r="AA17" s="563"/>
      <c r="AB17" s="563"/>
      <c r="AC17" s="563"/>
    </row>
    <row r="18" spans="1:29" s="364" customFormat="1" ht="15.75">
      <c r="A18" s="378"/>
      <c r="B18" s="558">
        <v>2009</v>
      </c>
      <c r="C18" s="559"/>
      <c r="D18" s="560"/>
      <c r="E18" s="558">
        <v>2010</v>
      </c>
      <c r="F18" s="559"/>
      <c r="G18" s="560"/>
      <c r="H18" s="558">
        <v>2011</v>
      </c>
      <c r="I18" s="559"/>
      <c r="J18" s="560"/>
      <c r="K18" s="558">
        <v>2012</v>
      </c>
      <c r="L18" s="559"/>
      <c r="M18" s="560"/>
      <c r="N18" s="558">
        <v>2013</v>
      </c>
      <c r="O18" s="559"/>
      <c r="P18" s="560"/>
      <c r="Q18" s="380"/>
      <c r="R18" s="561" t="s">
        <v>96</v>
      </c>
      <c r="S18" s="562"/>
      <c r="T18" s="386" t="s">
        <v>97</v>
      </c>
      <c r="U18" s="574" t="s">
        <v>96</v>
      </c>
      <c r="V18" s="575"/>
      <c r="W18" s="387" t="s">
        <v>97</v>
      </c>
      <c r="X18" s="385"/>
      <c r="Y18" s="367">
        <f>B18</f>
        <v>2009</v>
      </c>
      <c r="Z18" s="368">
        <f>E18</f>
        <v>2010</v>
      </c>
      <c r="AA18" s="367">
        <f>H18</f>
        <v>2011</v>
      </c>
      <c r="AB18" s="367">
        <f>K18</f>
        <v>2012</v>
      </c>
      <c r="AC18" s="367">
        <f>N18</f>
        <v>2013</v>
      </c>
    </row>
    <row r="19" spans="1:29" s="364" customFormat="1" ht="22.5" customHeight="1">
      <c r="A19" s="369" t="s">
        <v>246</v>
      </c>
      <c r="B19" s="576">
        <f>B14+C14+D14</f>
        <v>152444</v>
      </c>
      <c r="C19" s="577"/>
      <c r="D19" s="578"/>
      <c r="E19" s="576">
        <f>E14+F14+G14</f>
        <v>129055</v>
      </c>
      <c r="F19" s="577"/>
      <c r="G19" s="578"/>
      <c r="H19" s="576">
        <f>H14+I14+J14</f>
        <v>145397</v>
      </c>
      <c r="I19" s="577"/>
      <c r="J19" s="578"/>
      <c r="K19" s="576">
        <f>K14+L14+M14</f>
        <v>276258</v>
      </c>
      <c r="L19" s="577"/>
      <c r="M19" s="578"/>
      <c r="N19" s="576">
        <f>SUM(N14:P14)</f>
        <v>216054</v>
      </c>
      <c r="O19" s="577"/>
      <c r="P19" s="578"/>
      <c r="Q19" s="388"/>
      <c r="R19" s="579">
        <f>N19-K19</f>
        <v>-60204</v>
      </c>
      <c r="S19" s="580"/>
      <c r="T19" s="389">
        <f>N19/K19-1</f>
        <v>-0.21792672067415242</v>
      </c>
      <c r="U19" s="581">
        <f>N19-B19</f>
        <v>63610</v>
      </c>
      <c r="V19" s="582"/>
      <c r="W19" s="389">
        <f>N19/B19-1</f>
        <v>0.41726798037312052</v>
      </c>
      <c r="X19" s="357"/>
      <c r="Y19" s="337">
        <f>B19</f>
        <v>152444</v>
      </c>
      <c r="Z19" s="377">
        <f>E19</f>
        <v>129055</v>
      </c>
      <c r="AA19" s="337">
        <f>H19</f>
        <v>145397</v>
      </c>
      <c r="AB19" s="337">
        <f>K19</f>
        <v>276258</v>
      </c>
      <c r="AC19" s="337">
        <f>N19</f>
        <v>216054</v>
      </c>
    </row>
    <row r="20" spans="1:29" s="364" customFormat="1">
      <c r="A20" s="390"/>
      <c r="B20" s="391"/>
      <c r="C20" s="391"/>
      <c r="D20" s="391"/>
      <c r="E20" s="391"/>
      <c r="F20" s="391"/>
      <c r="G20" s="391"/>
      <c r="H20" s="391"/>
      <c r="I20" s="391"/>
      <c r="J20" s="391"/>
      <c r="K20" s="391"/>
      <c r="L20" s="391"/>
      <c r="M20" s="391"/>
      <c r="O20" s="391"/>
      <c r="P20" s="391"/>
      <c r="Q20" s="392"/>
      <c r="R20" s="393"/>
      <c r="S20" s="393"/>
      <c r="T20" s="394"/>
      <c r="U20" s="394"/>
      <c r="V20" s="394"/>
      <c r="W20" s="394"/>
      <c r="X20" s="385"/>
      <c r="Y20" s="395"/>
      <c r="Z20" s="396"/>
      <c r="AA20" s="396"/>
      <c r="AB20" s="396"/>
      <c r="AC20" s="395"/>
    </row>
    <row r="21" spans="1:29">
      <c r="A21" s="397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398"/>
      <c r="M21" s="398"/>
      <c r="N21" s="398"/>
      <c r="O21" s="398"/>
      <c r="P21" s="398"/>
      <c r="Q21" s="398"/>
      <c r="R21" s="399"/>
      <c r="S21" s="400"/>
      <c r="T21" s="401"/>
      <c r="X21" s="342"/>
      <c r="Y21" s="573" t="s">
        <v>247</v>
      </c>
      <c r="Z21" s="573"/>
      <c r="AA21" s="573"/>
      <c r="AB21" s="573"/>
      <c r="AC21" s="402"/>
    </row>
    <row r="22" spans="1:29">
      <c r="A22" s="403"/>
      <c r="B22" s="404"/>
      <c r="C22" s="404"/>
      <c r="D22" s="404"/>
      <c r="E22" s="404"/>
      <c r="F22" s="405">
        <v>0</v>
      </c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6"/>
      <c r="S22" s="406"/>
      <c r="T22" s="407"/>
      <c r="X22" s="342"/>
      <c r="Y22" s="343" t="s">
        <v>248</v>
      </c>
      <c r="Z22" s="343" t="s">
        <v>249</v>
      </c>
      <c r="AA22" s="336" t="s">
        <v>173</v>
      </c>
      <c r="AB22" s="336" t="s">
        <v>243</v>
      </c>
      <c r="AC22" s="343"/>
    </row>
    <row r="23" spans="1:29">
      <c r="A23" s="408"/>
      <c r="B23" s="409"/>
      <c r="C23" s="409"/>
      <c r="D23" s="409"/>
      <c r="E23" s="410"/>
      <c r="F23" s="410"/>
      <c r="G23" s="410"/>
      <c r="H23" s="410"/>
      <c r="I23" s="410"/>
      <c r="J23" s="410"/>
      <c r="K23" s="409"/>
      <c r="L23" s="409"/>
      <c r="M23" s="409"/>
      <c r="N23" s="409"/>
      <c r="O23" s="409"/>
      <c r="P23" s="409"/>
      <c r="Q23" s="409"/>
      <c r="R23" s="411"/>
      <c r="S23" s="411"/>
      <c r="X23" s="342"/>
      <c r="Y23" s="412">
        <f>E19/B19-1</f>
        <v>-0.15342683214819863</v>
      </c>
      <c r="Z23" s="413">
        <f>H19/E19-1</f>
        <v>0.12662818178296065</v>
      </c>
      <c r="AA23" s="413">
        <f>K19/H19-1</f>
        <v>0.90002544756769387</v>
      </c>
      <c r="AB23" s="413">
        <f>N19/K19-1</f>
        <v>-0.21792672067415242</v>
      </c>
      <c r="AC23" s="343"/>
    </row>
    <row r="24" spans="1:29">
      <c r="Y24" s="414"/>
    </row>
    <row r="25" spans="1:29">
      <c r="Y25" s="573" t="s">
        <v>250</v>
      </c>
      <c r="Z25" s="573"/>
      <c r="AA25" s="573"/>
      <c r="AB25" s="573"/>
    </row>
    <row r="26" spans="1:29">
      <c r="Y26" s="343" t="s">
        <v>248</v>
      </c>
      <c r="Z26" s="343" t="s">
        <v>249</v>
      </c>
      <c r="AA26" s="336" t="s">
        <v>173</v>
      </c>
      <c r="AB26" s="336" t="s">
        <v>243</v>
      </c>
    </row>
    <row r="27" spans="1:29" ht="12.75" customHeight="1"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15"/>
      <c r="W27" s="415"/>
      <c r="X27" s="416"/>
      <c r="Y27" s="412">
        <f>G14/D14-1</f>
        <v>-0.35545726184034065</v>
      </c>
      <c r="Z27" s="413">
        <f>J14/G14-1</f>
        <v>0.41082314290929012</v>
      </c>
      <c r="AA27" s="413">
        <f>M14/J14-1</f>
        <v>0.2049703100945679</v>
      </c>
      <c r="AB27" s="413">
        <f>P14/M14-1</f>
        <v>-0.16309330813909795</v>
      </c>
    </row>
    <row r="28" spans="1:29">
      <c r="K28" s="415"/>
      <c r="L28" s="415"/>
      <c r="M28" s="415"/>
      <c r="N28" s="415"/>
      <c r="O28" s="415"/>
      <c r="P28" s="415"/>
      <c r="Q28" s="415"/>
      <c r="R28" s="415"/>
      <c r="S28" s="415"/>
      <c r="T28" s="415"/>
      <c r="U28" s="415"/>
      <c r="V28" s="415"/>
      <c r="W28" s="415"/>
      <c r="X28" s="416"/>
      <c r="Y28" s="384"/>
      <c r="Z28" s="354"/>
      <c r="AA28" s="354"/>
      <c r="AB28" s="354"/>
      <c r="AC28" s="384"/>
    </row>
    <row r="29" spans="1:29">
      <c r="K29" s="415"/>
      <c r="L29" s="415"/>
      <c r="M29" s="415"/>
      <c r="N29" s="415"/>
      <c r="O29" s="415"/>
      <c r="P29" s="415"/>
      <c r="Q29" s="415"/>
      <c r="R29" s="415"/>
      <c r="S29" s="415"/>
      <c r="T29" s="415"/>
      <c r="U29" s="415"/>
      <c r="V29" s="415"/>
      <c r="W29" s="415"/>
      <c r="X29" s="416"/>
      <c r="Y29" s="384"/>
      <c r="Z29" s="354"/>
      <c r="AA29" s="354"/>
      <c r="AB29" s="354"/>
      <c r="AC29" s="384"/>
    </row>
    <row r="30" spans="1:29">
      <c r="K30" s="415"/>
      <c r="L30" s="415"/>
      <c r="M30" s="415"/>
      <c r="N30" s="415"/>
      <c r="O30" s="415"/>
      <c r="P30" s="415"/>
      <c r="Q30" s="415"/>
      <c r="R30" s="415"/>
      <c r="S30" s="415"/>
      <c r="T30" s="415"/>
      <c r="U30" s="415"/>
      <c r="V30" s="415"/>
      <c r="W30" s="415"/>
      <c r="X30" s="416"/>
      <c r="Y30" s="384"/>
      <c r="Z30" s="384"/>
      <c r="AA30" s="384"/>
      <c r="AB30" s="384"/>
      <c r="AC30" s="384"/>
    </row>
    <row r="31" spans="1:29">
      <c r="K31" s="415"/>
      <c r="L31" s="415"/>
      <c r="M31" s="415"/>
      <c r="N31" s="415"/>
      <c r="O31" s="415"/>
      <c r="P31" s="415"/>
      <c r="Q31" s="415"/>
      <c r="R31" s="415"/>
      <c r="S31" s="415"/>
      <c r="T31" s="415"/>
      <c r="U31" s="415"/>
      <c r="V31" s="415"/>
      <c r="W31" s="415"/>
      <c r="X31" s="416"/>
      <c r="Y31" s="384"/>
      <c r="Z31" s="384"/>
      <c r="AA31" s="384"/>
      <c r="AB31" s="384"/>
      <c r="AC31" s="384"/>
    </row>
    <row r="32" spans="1:29">
      <c r="Z32" s="384"/>
      <c r="AA32" s="417">
        <f>N19/198229</f>
        <v>1.089921252692593</v>
      </c>
      <c r="AB32" s="384"/>
      <c r="AC32" s="384"/>
    </row>
    <row r="33" spans="24:29">
      <c r="X33" s="334"/>
      <c r="Y33" s="335"/>
      <c r="Z33" s="384"/>
      <c r="AA33" s="384"/>
      <c r="AB33" s="384"/>
      <c r="AC33" s="418"/>
    </row>
    <row r="34" spans="24:29" ht="26.25" customHeight="1">
      <c r="X34" s="334"/>
      <c r="Y34" s="335"/>
    </row>
    <row r="35" spans="24:29" ht="32.25" customHeight="1">
      <c r="X35" s="334"/>
      <c r="Y35" s="335"/>
    </row>
    <row r="36" spans="24:29" ht="32.25" customHeight="1">
      <c r="X36" s="334"/>
      <c r="Y36" s="335"/>
    </row>
    <row r="37" spans="24:29" ht="33.75" customHeight="1">
      <c r="X37" s="334"/>
      <c r="Y37" s="335"/>
    </row>
    <row r="38" spans="24:29" ht="99" customHeight="1">
      <c r="X38" s="334"/>
      <c r="Y38" s="335"/>
    </row>
    <row r="39" spans="24:29" ht="144" customHeight="1">
      <c r="X39" s="334"/>
      <c r="Y39" s="335"/>
    </row>
    <row r="40" spans="24:29" ht="69.75" customHeight="1">
      <c r="X40" s="334"/>
      <c r="Y40" s="335"/>
    </row>
    <row r="41" spans="24:29">
      <c r="X41" s="334"/>
      <c r="Y41" s="335"/>
    </row>
    <row r="42" spans="24:29">
      <c r="X42" s="334"/>
      <c r="Y42" s="335"/>
    </row>
    <row r="44" spans="24:29">
      <c r="X44" s="334"/>
      <c r="Y44" s="335"/>
    </row>
    <row r="45" spans="24:29">
      <c r="X45" s="334"/>
      <c r="Y45" s="335"/>
    </row>
    <row r="46" spans="24:29">
      <c r="X46" s="334"/>
      <c r="Y46" s="335"/>
    </row>
    <row r="47" spans="24:29">
      <c r="X47" s="334"/>
      <c r="Y47" s="335"/>
    </row>
    <row r="48" spans="24:29">
      <c r="X48" s="334"/>
      <c r="Y48" s="335"/>
    </row>
    <row r="49" spans="1:29">
      <c r="X49" s="334"/>
      <c r="Y49" s="335"/>
      <c r="Z49" s="335"/>
      <c r="AA49" s="335"/>
      <c r="AB49" s="335"/>
      <c r="AC49" s="335"/>
    </row>
    <row r="57" spans="1:29">
      <c r="A57" s="419"/>
      <c r="X57" s="334"/>
      <c r="Y57" s="335"/>
      <c r="Z57" s="335"/>
      <c r="AA57" s="335"/>
      <c r="AB57" s="335"/>
      <c r="AC57" s="335"/>
    </row>
  </sheetData>
  <mergeCells count="42">
    <mergeCell ref="A6:D6"/>
    <mergeCell ref="B21:K21"/>
    <mergeCell ref="Y21:AB21"/>
    <mergeCell ref="Y25:AB25"/>
    <mergeCell ref="U18:V18"/>
    <mergeCell ref="B19:D19"/>
    <mergeCell ref="E19:G19"/>
    <mergeCell ref="H19:J19"/>
    <mergeCell ref="K19:M19"/>
    <mergeCell ref="N19:P19"/>
    <mergeCell ref="R19:S19"/>
    <mergeCell ref="U19:V19"/>
    <mergeCell ref="B18:D18"/>
    <mergeCell ref="E18:G18"/>
    <mergeCell ref="H18:J18"/>
    <mergeCell ref="K18:M18"/>
    <mergeCell ref="V12:V13"/>
    <mergeCell ref="W12:W13"/>
    <mergeCell ref="N18:P18"/>
    <mergeCell ref="R18:S18"/>
    <mergeCell ref="Y12:AC12"/>
    <mergeCell ref="R16:W16"/>
    <mergeCell ref="B17:P17"/>
    <mergeCell ref="R17:T17"/>
    <mergeCell ref="U17:W17"/>
    <mergeCell ref="Y17:AC17"/>
    <mergeCell ref="O7:U7"/>
    <mergeCell ref="A8:W8"/>
    <mergeCell ref="B10:P10"/>
    <mergeCell ref="R10:W10"/>
    <mergeCell ref="B11:D12"/>
    <mergeCell ref="E11:G12"/>
    <mergeCell ref="H11:J12"/>
    <mergeCell ref="K11:M12"/>
    <mergeCell ref="N11:P12"/>
    <mergeCell ref="R11:S11"/>
    <mergeCell ref="T11:U11"/>
    <mergeCell ref="V11:W11"/>
    <mergeCell ref="R12:R13"/>
    <mergeCell ref="S12:S13"/>
    <mergeCell ref="T12:T13"/>
    <mergeCell ref="U12:U13"/>
  </mergeCells>
  <conditionalFormatting sqref="T18 R21 R14:R15 R17:R18">
    <cfRule type="cellIs" dxfId="8" priority="1" stopIfTrue="1" operator="lessThan">
      <formula>0</formula>
    </cfRule>
  </conditionalFormatting>
  <printOptions horizontalCentered="1"/>
  <pageMargins left="0.11811023622047245" right="0.11811023622047245" top="0.35433070866141736" bottom="0.35433070866141736" header="0.31496062992125984" footer="0.31496062992125984"/>
  <pageSetup scale="60" orientation="landscape" horizontalDpi="300" verticalDpi="300" r:id="rId1"/>
  <colBreaks count="1" manualBreakCount="1">
    <brk id="23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3"/>
  <sheetViews>
    <sheetView showGridLines="0" view="pageBreakPreview" zoomScale="62" zoomScaleNormal="100" zoomScaleSheetLayoutView="62" workbookViewId="0">
      <selection activeCell="A4" sqref="A4:D4"/>
    </sheetView>
  </sheetViews>
  <sheetFormatPr baseColWidth="10" defaultRowHeight="12.75"/>
  <cols>
    <col min="1" max="1" width="25.85546875" style="179" customWidth="1"/>
    <col min="2" max="6" width="11.5703125" style="179" customWidth="1"/>
    <col min="7" max="7" width="1.5703125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7" customHeight="1">
      <c r="A4" s="535" t="s">
        <v>251</v>
      </c>
      <c r="B4" s="535"/>
      <c r="C4" s="535"/>
      <c r="D4" s="535"/>
      <c r="E4" s="170"/>
      <c r="F4" s="170"/>
      <c r="G4" s="170"/>
      <c r="H4" s="170"/>
      <c r="I4" s="170"/>
      <c r="J4" s="171"/>
      <c r="K4" s="172"/>
    </row>
    <row r="5" spans="1:16" s="169" customFormat="1" ht="24.75" customHeight="1">
      <c r="A5" s="536" t="s">
        <v>94</v>
      </c>
      <c r="B5" s="536"/>
      <c r="C5" s="536"/>
      <c r="D5" s="536"/>
      <c r="E5" s="536"/>
      <c r="F5" s="536"/>
      <c r="G5" s="536"/>
      <c r="H5" s="536"/>
      <c r="I5" s="536"/>
      <c r="J5" s="173"/>
      <c r="K5" s="173"/>
      <c r="L5" s="174"/>
      <c r="M5" s="174"/>
      <c r="N5" s="174"/>
      <c r="O5" s="174"/>
      <c r="P5" s="174"/>
    </row>
    <row r="6" spans="1:16" s="169" customFormat="1" ht="21.75" customHeight="1">
      <c r="A6" s="537" t="s">
        <v>95</v>
      </c>
      <c r="B6" s="537"/>
      <c r="C6" s="537"/>
      <c r="D6" s="537"/>
      <c r="E6" s="537"/>
      <c r="F6" s="537"/>
      <c r="G6" s="537"/>
      <c r="H6" s="537"/>
      <c r="I6" s="537"/>
      <c r="J6" s="247"/>
      <c r="K6" s="247"/>
      <c r="L6" s="174"/>
      <c r="M6" s="174"/>
      <c r="N6" s="174"/>
      <c r="O6" s="174"/>
      <c r="P6" s="174"/>
    </row>
    <row r="7" spans="1:16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175"/>
      <c r="P7" s="175"/>
    </row>
    <row r="8" spans="1:16" s="176" customFormat="1" ht="15" customHeight="1">
      <c r="A8" s="250"/>
      <c r="B8" s="538" t="s">
        <v>232</v>
      </c>
      <c r="C8" s="538"/>
      <c r="D8" s="538"/>
      <c r="E8" s="538"/>
      <c r="F8" s="538"/>
      <c r="G8" s="298"/>
      <c r="H8" s="252"/>
      <c r="I8" s="252"/>
      <c r="J8" s="253"/>
      <c r="K8" s="254"/>
      <c r="N8" s="175"/>
      <c r="O8" s="175"/>
      <c r="P8" s="175"/>
    </row>
    <row r="9" spans="1:16" s="176" customFormat="1" ht="15" customHeight="1">
      <c r="A9" s="250"/>
      <c r="B9" s="539">
        <v>2009</v>
      </c>
      <c r="C9" s="539">
        <v>2010</v>
      </c>
      <c r="D9" s="539">
        <v>2011</v>
      </c>
      <c r="E9" s="539">
        <v>2012</v>
      </c>
      <c r="F9" s="539">
        <v>2013</v>
      </c>
      <c r="G9" s="255"/>
      <c r="H9" s="541" t="s">
        <v>218</v>
      </c>
      <c r="I9" s="542"/>
      <c r="J9" s="253"/>
      <c r="K9" s="254"/>
      <c r="N9" s="175"/>
      <c r="O9" s="175"/>
      <c r="P9" s="175"/>
    </row>
    <row r="10" spans="1:16" s="177" customFormat="1" ht="11.25" customHeight="1">
      <c r="A10" s="253"/>
      <c r="B10" s="540"/>
      <c r="C10" s="540"/>
      <c r="D10" s="540"/>
      <c r="E10" s="540"/>
      <c r="F10" s="540"/>
      <c r="G10" s="255"/>
      <c r="H10" s="256" t="s">
        <v>96</v>
      </c>
      <c r="I10" s="257" t="s">
        <v>97</v>
      </c>
      <c r="J10" s="253"/>
      <c r="K10" s="299"/>
      <c r="N10" s="530"/>
      <c r="O10" s="530"/>
      <c r="P10" s="530"/>
    </row>
    <row r="11" spans="1:16" s="177" customFormat="1" ht="18.75" customHeight="1">
      <c r="A11" s="258" t="s">
        <v>98</v>
      </c>
      <c r="B11" s="259">
        <v>114129</v>
      </c>
      <c r="C11" s="259">
        <v>150259</v>
      </c>
      <c r="D11" s="259">
        <v>146567</v>
      </c>
      <c r="E11" s="259">
        <v>178044</v>
      </c>
      <c r="F11" s="259">
        <v>209872.83043</v>
      </c>
      <c r="G11" s="260"/>
      <c r="H11" s="261">
        <f>F11-E11</f>
        <v>31828.830430000002</v>
      </c>
      <c r="I11" s="262">
        <f>F11/E11-1</f>
        <v>0.1787694638965649</v>
      </c>
      <c r="J11" s="253"/>
      <c r="K11" s="299"/>
      <c r="L11" s="218"/>
      <c r="N11" s="530"/>
      <c r="O11" s="530"/>
      <c r="P11" s="530"/>
    </row>
    <row r="12" spans="1:16" s="177" customFormat="1" ht="18.75" customHeight="1">
      <c r="A12" s="258" t="s">
        <v>99</v>
      </c>
      <c r="B12" s="259">
        <v>818576</v>
      </c>
      <c r="C12" s="259">
        <v>801583</v>
      </c>
      <c r="D12" s="259">
        <v>812630</v>
      </c>
      <c r="E12" s="259">
        <v>937925</v>
      </c>
      <c r="F12" s="259">
        <v>912558</v>
      </c>
      <c r="G12" s="260"/>
      <c r="H12" s="261">
        <f>F12-E12</f>
        <v>-25367</v>
      </c>
      <c r="I12" s="262">
        <f>F12/E12-1</f>
        <v>-2.70458725377829E-2</v>
      </c>
      <c r="J12" s="263"/>
      <c r="K12" s="299"/>
      <c r="N12" s="530"/>
      <c r="O12" s="530"/>
      <c r="P12" s="530"/>
    </row>
    <row r="13" spans="1:16" s="177" customFormat="1" ht="33.75" customHeight="1">
      <c r="A13" s="265" t="s">
        <v>172</v>
      </c>
      <c r="B13" s="266">
        <f t="shared" ref="B13:E13" si="0">IF(B12=0,0,(B11/B12)*100)</f>
        <v>13.942382869764078</v>
      </c>
      <c r="C13" s="325">
        <f t="shared" si="0"/>
        <v>18.74528277171547</v>
      </c>
      <c r="D13" s="266">
        <f t="shared" si="0"/>
        <v>18.036129603878763</v>
      </c>
      <c r="E13" s="266">
        <f t="shared" si="0"/>
        <v>18.982754484633631</v>
      </c>
      <c r="F13" s="266">
        <f>IF(F12=0,0,(F11/F12)*100)</f>
        <v>22.998300429123407</v>
      </c>
      <c r="G13" s="267"/>
      <c r="H13" s="583">
        <f>F13-E13</f>
        <v>4.0155459444897765</v>
      </c>
      <c r="I13" s="584"/>
      <c r="J13" s="268"/>
      <c r="K13" s="299"/>
      <c r="L13" s="178"/>
      <c r="N13" s="530"/>
      <c r="O13" s="530"/>
      <c r="P13" s="530"/>
    </row>
    <row r="14" spans="1:16" s="177" customFormat="1" ht="29.25" customHeight="1">
      <c r="A14" s="300"/>
      <c r="B14" s="300"/>
      <c r="C14" s="300"/>
      <c r="D14" s="300"/>
      <c r="E14" s="300"/>
      <c r="F14" s="300"/>
      <c r="G14" s="300"/>
      <c r="H14" s="300"/>
      <c r="I14" s="300"/>
      <c r="J14" s="268"/>
      <c r="K14" s="299"/>
      <c r="L14" s="178"/>
      <c r="N14" s="245"/>
      <c r="O14" s="245"/>
      <c r="P14" s="245"/>
    </row>
    <row r="15" spans="1:16" ht="10.5" customHeight="1">
      <c r="A15" s="300"/>
      <c r="B15" s="300"/>
      <c r="C15" s="300"/>
      <c r="D15" s="300"/>
      <c r="E15" s="300"/>
      <c r="F15" s="300"/>
      <c r="G15" s="300"/>
      <c r="H15" s="300"/>
      <c r="I15" s="300"/>
      <c r="J15" s="273"/>
      <c r="K15" s="289"/>
      <c r="N15" s="530"/>
      <c r="O15" s="530"/>
      <c r="P15" s="530"/>
    </row>
    <row r="16" spans="1:16" ht="18" customHeight="1">
      <c r="A16" s="274"/>
      <c r="B16" s="274"/>
      <c r="C16" s="275"/>
      <c r="D16" s="275"/>
      <c r="E16" s="275"/>
      <c r="F16" s="275"/>
      <c r="G16" s="275"/>
      <c r="H16" s="272"/>
      <c r="I16" s="272"/>
      <c r="J16" s="276"/>
      <c r="K16" s="248"/>
      <c r="N16" s="530"/>
      <c r="O16" s="530"/>
      <c r="P16" s="530"/>
    </row>
    <row r="17" spans="1:35" ht="18" customHeight="1">
      <c r="A17" s="277"/>
      <c r="B17" s="277" t="s">
        <v>226</v>
      </c>
      <c r="C17" s="279"/>
      <c r="D17" s="279"/>
      <c r="E17" s="278"/>
      <c r="F17" s="278"/>
      <c r="G17" s="278"/>
      <c r="H17" s="280"/>
      <c r="I17" s="280"/>
      <c r="J17" s="248"/>
      <c r="K17" s="248"/>
      <c r="N17" s="530"/>
      <c r="O17" s="530"/>
      <c r="P17" s="530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35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76"/>
      <c r="N19" s="530"/>
      <c r="O19" s="530"/>
      <c r="P19" s="530"/>
    </row>
    <row r="20" spans="1:35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N20" s="530"/>
      <c r="O20" s="530"/>
      <c r="P20" s="530"/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254"/>
      <c r="L21" s="180"/>
      <c r="M21" s="180"/>
      <c r="N21" s="530"/>
      <c r="O21" s="530"/>
      <c r="P21" s="530"/>
      <c r="AF21" s="531" t="s">
        <v>100</v>
      </c>
      <c r="AG21" s="532">
        <v>2000</v>
      </c>
      <c r="AH21" s="181" t="s">
        <v>101</v>
      </c>
      <c r="AI21" s="182">
        <v>10.4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530"/>
      <c r="O22" s="530"/>
      <c r="P22" s="530"/>
      <c r="Q22" s="180"/>
      <c r="AF22" s="531"/>
      <c r="AG22" s="533"/>
      <c r="AH22" s="181" t="s">
        <v>102</v>
      </c>
      <c r="AI22" s="182">
        <v>9.8000000000000007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530"/>
      <c r="O23" s="530"/>
      <c r="P23" s="530"/>
      <c r="Q23" s="180"/>
      <c r="AF23" s="531"/>
      <c r="AG23" s="533"/>
      <c r="AH23" s="181" t="s">
        <v>103</v>
      </c>
      <c r="AI23" s="182">
        <v>8.6999999999999993</v>
      </c>
    </row>
    <row r="24" spans="1:35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254"/>
      <c r="L24" s="180"/>
      <c r="M24" s="180"/>
      <c r="N24" s="180"/>
      <c r="O24" s="180"/>
      <c r="P24" s="180"/>
      <c r="Q24" s="180"/>
      <c r="AF24" s="531"/>
      <c r="AG24" s="534"/>
      <c r="AH24" s="181" t="s">
        <v>104</v>
      </c>
      <c r="AI24" s="183">
        <v>9.15</v>
      </c>
    </row>
    <row r="25" spans="1:35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254"/>
      <c r="L25" s="180"/>
      <c r="M25" s="180"/>
      <c r="N25" s="180"/>
      <c r="O25" s="180"/>
      <c r="P25" s="180"/>
      <c r="Q25" s="180"/>
      <c r="AF25" s="531"/>
      <c r="AG25" s="532">
        <v>2001</v>
      </c>
      <c r="AH25" s="181" t="s">
        <v>101</v>
      </c>
      <c r="AI25" s="182">
        <v>10.4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N26" s="180"/>
      <c r="O26" s="180"/>
      <c r="P26" s="180"/>
      <c r="Q26" s="180"/>
      <c r="AF26" s="531"/>
      <c r="AG26" s="533"/>
      <c r="AH26" s="181" t="s">
        <v>102</v>
      </c>
      <c r="AI26" s="183">
        <v>10</v>
      </c>
    </row>
    <row r="27" spans="1:35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N27" s="180"/>
      <c r="O27" s="180"/>
      <c r="P27" s="180"/>
      <c r="Q27" s="180"/>
      <c r="AF27" s="531"/>
      <c r="AG27" s="533"/>
      <c r="AH27" s="181" t="s">
        <v>103</v>
      </c>
      <c r="AI27" s="182">
        <v>10.7</v>
      </c>
    </row>
    <row r="28" spans="1:35" ht="18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AF28" s="531"/>
      <c r="AG28" s="534"/>
      <c r="AH28" s="181" t="s">
        <v>104</v>
      </c>
      <c r="AI28" s="182">
        <v>9.3000000000000007</v>
      </c>
    </row>
    <row r="29" spans="1:35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35" ht="3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38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35" ht="23.2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23.2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1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8.25" customHeight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 hidden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 hidden="1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  <row r="162" spans="1:11" ht="1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</row>
    <row r="163" spans="1:11" ht="1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</row>
  </sheetData>
  <dataConsolidate/>
  <mergeCells count="17">
    <mergeCell ref="A4:D4"/>
    <mergeCell ref="A5:I5"/>
    <mergeCell ref="A6:I6"/>
    <mergeCell ref="H9:I9"/>
    <mergeCell ref="B8:F8"/>
    <mergeCell ref="F9:F10"/>
    <mergeCell ref="B9:B10"/>
    <mergeCell ref="C9:C10"/>
    <mergeCell ref="D9:D10"/>
    <mergeCell ref="E9:E10"/>
    <mergeCell ref="AG21:AG24"/>
    <mergeCell ref="AG25:AG28"/>
    <mergeCell ref="N10:P13"/>
    <mergeCell ref="H13:I13"/>
    <mergeCell ref="N15:P17"/>
    <mergeCell ref="N19:P23"/>
    <mergeCell ref="AF21:AF28"/>
  </mergeCells>
  <conditionalFormatting sqref="H11:H14 I11:I12">
    <cfRule type="cellIs" dxfId="7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horizontalDpi="300" verticalDpi="300" r:id="rId1"/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7"/>
  <sheetViews>
    <sheetView showGridLines="0" view="pageBreakPreview" zoomScale="62" zoomScaleNormal="80" zoomScaleSheetLayoutView="62" workbookViewId="0">
      <selection activeCell="A4" sqref="A4:D4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1.5703125" style="179" customWidth="1"/>
    <col min="8" max="10" width="11.7109375" style="179" customWidth="1"/>
    <col min="11" max="14" width="13" style="179" customWidth="1"/>
    <col min="15" max="15" width="10.28515625" style="179" customWidth="1"/>
    <col min="16" max="16384" width="11.42578125" style="179"/>
  </cols>
  <sheetData>
    <row r="1" spans="1:15" s="169" customFormat="1" ht="21" customHeight="1">
      <c r="C1" s="170"/>
      <c r="D1" s="170"/>
      <c r="E1" s="170"/>
      <c r="F1" s="170"/>
      <c r="G1" s="170"/>
      <c r="H1" s="170"/>
      <c r="I1" s="170"/>
      <c r="J1" s="171"/>
    </row>
    <row r="2" spans="1:15" s="169" customFormat="1" ht="21" customHeight="1">
      <c r="C2" s="170"/>
      <c r="D2" s="170"/>
      <c r="E2" s="170"/>
      <c r="F2" s="170"/>
      <c r="G2" s="170"/>
      <c r="H2" s="170"/>
      <c r="I2" s="170"/>
      <c r="J2" s="171"/>
    </row>
    <row r="3" spans="1:15" s="169" customFormat="1" ht="21" customHeight="1">
      <c r="C3" s="170"/>
      <c r="D3" s="170"/>
      <c r="E3" s="170"/>
      <c r="F3" s="170"/>
      <c r="G3" s="170"/>
      <c r="H3" s="170"/>
      <c r="I3" s="170"/>
      <c r="J3" s="171"/>
    </row>
    <row r="4" spans="1:15" s="169" customFormat="1" ht="26.25" customHeight="1">
      <c r="A4" s="535" t="s">
        <v>251</v>
      </c>
      <c r="B4" s="535"/>
      <c r="C4" s="535"/>
      <c r="D4" s="535"/>
      <c r="E4" s="170"/>
      <c r="F4" s="170"/>
      <c r="G4" s="170"/>
      <c r="H4" s="170"/>
      <c r="I4" s="170"/>
      <c r="J4" s="171"/>
    </row>
    <row r="5" spans="1:15" s="169" customFormat="1" ht="21.95" customHeight="1">
      <c r="A5" s="536" t="s">
        <v>105</v>
      </c>
      <c r="B5" s="536"/>
      <c r="C5" s="536"/>
      <c r="D5" s="536"/>
      <c r="E5" s="536"/>
      <c r="F5" s="536"/>
      <c r="G5" s="536"/>
      <c r="H5" s="536"/>
      <c r="I5" s="536"/>
      <c r="J5" s="247"/>
      <c r="K5" s="174"/>
      <c r="L5" s="174"/>
      <c r="M5" s="174"/>
      <c r="N5" s="174"/>
      <c r="O5" s="174"/>
    </row>
    <row r="6" spans="1:15" s="169" customFormat="1" ht="21.75" customHeight="1">
      <c r="A6" s="537" t="s">
        <v>95</v>
      </c>
      <c r="B6" s="537"/>
      <c r="C6" s="537"/>
      <c r="D6" s="537"/>
      <c r="E6" s="537"/>
      <c r="F6" s="537"/>
      <c r="G6" s="537"/>
      <c r="H6" s="537"/>
      <c r="I6" s="537"/>
      <c r="J6" s="247"/>
      <c r="K6" s="174"/>
      <c r="L6" s="174"/>
      <c r="M6" s="174"/>
      <c r="N6" s="174"/>
      <c r="O6" s="174"/>
    </row>
    <row r="7" spans="1:15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9"/>
      <c r="N7" s="215"/>
      <c r="O7" s="215"/>
    </row>
    <row r="8" spans="1:15" s="176" customFormat="1" ht="15" customHeight="1">
      <c r="A8" s="250"/>
      <c r="B8" s="538" t="s">
        <v>232</v>
      </c>
      <c r="C8" s="538"/>
      <c r="D8" s="538"/>
      <c r="E8" s="538"/>
      <c r="F8" s="538"/>
      <c r="G8" s="251"/>
      <c r="H8" s="252"/>
      <c r="I8" s="252"/>
      <c r="J8" s="254"/>
      <c r="M8" s="215"/>
      <c r="N8" s="215"/>
      <c r="O8" s="215"/>
    </row>
    <row r="9" spans="1:15" s="176" customFormat="1" ht="15" customHeight="1">
      <c r="A9" s="250"/>
      <c r="B9" s="586">
        <v>2009</v>
      </c>
      <c r="C9" s="586">
        <v>2010</v>
      </c>
      <c r="D9" s="586">
        <v>2011</v>
      </c>
      <c r="E9" s="586">
        <v>2012</v>
      </c>
      <c r="F9" s="586">
        <v>2013</v>
      </c>
      <c r="G9" s="255"/>
      <c r="H9" s="541" t="s">
        <v>218</v>
      </c>
      <c r="I9" s="542"/>
      <c r="J9" s="254"/>
      <c r="M9" s="215"/>
      <c r="N9" s="215"/>
      <c r="O9" s="215"/>
    </row>
    <row r="10" spans="1:15" s="177" customFormat="1" ht="11.25" customHeight="1">
      <c r="A10" s="253"/>
      <c r="B10" s="587"/>
      <c r="C10" s="587"/>
      <c r="D10" s="587"/>
      <c r="E10" s="587"/>
      <c r="F10" s="587"/>
      <c r="G10" s="255"/>
      <c r="H10" s="256" t="s">
        <v>96</v>
      </c>
      <c r="I10" s="257" t="s">
        <v>97</v>
      </c>
      <c r="J10" s="285"/>
      <c r="M10" s="530"/>
      <c r="N10" s="530"/>
      <c r="O10" s="530"/>
    </row>
    <row r="11" spans="1:15" s="177" customFormat="1" ht="29.25" customHeight="1">
      <c r="A11" s="258" t="s">
        <v>106</v>
      </c>
      <c r="B11" s="259">
        <v>818576</v>
      </c>
      <c r="C11" s="259">
        <v>801583</v>
      </c>
      <c r="D11" s="259">
        <v>812630</v>
      </c>
      <c r="E11" s="259">
        <v>937924.6</v>
      </c>
      <c r="F11" s="259">
        <v>912558</v>
      </c>
      <c r="G11" s="260"/>
      <c r="H11" s="261">
        <f>F11-E11</f>
        <v>-25366.599999999977</v>
      </c>
      <c r="I11" s="262">
        <f>F11/E11-1</f>
        <v>-2.7045457598617206E-2</v>
      </c>
      <c r="J11" s="285"/>
      <c r="K11" s="218"/>
      <c r="M11" s="530"/>
      <c r="N11" s="530"/>
      <c r="O11" s="530"/>
    </row>
    <row r="12" spans="1:15" s="177" customFormat="1" ht="29.25" customHeight="1">
      <c r="A12" s="258" t="s">
        <v>107</v>
      </c>
      <c r="B12" s="259">
        <v>941182</v>
      </c>
      <c r="C12" s="259">
        <v>1031124</v>
      </c>
      <c r="D12" s="259">
        <v>900614</v>
      </c>
      <c r="E12" s="259">
        <v>1020617.7</v>
      </c>
      <c r="F12" s="259">
        <v>981241.272</v>
      </c>
      <c r="G12" s="260"/>
      <c r="H12" s="261">
        <f>F12-E12</f>
        <v>-39376.427999999956</v>
      </c>
      <c r="I12" s="262">
        <f>F12/E12-1</f>
        <v>-3.8580976990698845E-2</v>
      </c>
      <c r="J12" s="295"/>
      <c r="K12" s="184"/>
      <c r="M12" s="530"/>
      <c r="N12" s="530"/>
      <c r="O12" s="530"/>
    </row>
    <row r="13" spans="1:15" s="177" customFormat="1" ht="45.75" customHeight="1">
      <c r="A13" s="265" t="s">
        <v>108</v>
      </c>
      <c r="B13" s="266">
        <f>IF(B12=0,0,(B11/B12)*100)</f>
        <v>86.973189032514426</v>
      </c>
      <c r="C13" s="325">
        <f t="shared" ref="C13:F13" si="0">IF(C12=0,0,(C11/C12)*100)</f>
        <v>77.738758868962407</v>
      </c>
      <c r="D13" s="266">
        <f t="shared" si="0"/>
        <v>90.230664857530527</v>
      </c>
      <c r="E13" s="266">
        <f t="shared" si="0"/>
        <v>91.897739966688803</v>
      </c>
      <c r="F13" s="266">
        <f t="shared" si="0"/>
        <v>93.00036861882019</v>
      </c>
      <c r="G13" s="267"/>
      <c r="H13" s="583">
        <f>F13-E13</f>
        <v>1.1026286521313864</v>
      </c>
      <c r="I13" s="584"/>
      <c r="J13" s="268"/>
      <c r="K13" s="178"/>
      <c r="M13" s="530"/>
      <c r="N13" s="530"/>
      <c r="O13" s="530"/>
    </row>
    <row r="14" spans="1:15" ht="19.5" customHeight="1">
      <c r="A14" s="269"/>
      <c r="B14" s="585"/>
      <c r="C14" s="585"/>
      <c r="D14" s="585"/>
      <c r="E14" s="585"/>
      <c r="F14" s="270"/>
      <c r="G14" s="271"/>
      <c r="H14" s="272"/>
      <c r="I14" s="272"/>
      <c r="J14" s="248"/>
      <c r="M14" s="530"/>
      <c r="N14" s="530"/>
      <c r="O14" s="530"/>
    </row>
    <row r="15" spans="1:15" ht="18" customHeight="1">
      <c r="A15" s="274"/>
      <c r="B15" s="275"/>
      <c r="C15" s="275"/>
      <c r="D15" s="275"/>
      <c r="E15" s="275"/>
      <c r="F15" s="275"/>
      <c r="G15" s="275"/>
      <c r="H15" s="272"/>
      <c r="I15" s="272"/>
      <c r="J15" s="248"/>
      <c r="M15" s="530"/>
      <c r="N15" s="530"/>
      <c r="O15" s="530"/>
    </row>
    <row r="16" spans="1:15" ht="18" customHeight="1">
      <c r="A16" s="277"/>
      <c r="B16" s="278"/>
      <c r="C16" s="279"/>
      <c r="D16" s="279"/>
      <c r="E16" s="278"/>
      <c r="F16" s="278"/>
      <c r="G16" s="278"/>
      <c r="H16" s="280"/>
      <c r="I16" s="280"/>
      <c r="J16" s="248"/>
      <c r="M16" s="530"/>
      <c r="N16" s="530"/>
      <c r="O16" s="530"/>
    </row>
    <row r="17" spans="1:34" ht="18" customHeight="1">
      <c r="A17" s="248"/>
      <c r="B17" s="248" t="s">
        <v>226</v>
      </c>
      <c r="C17" s="248"/>
      <c r="D17" s="248"/>
      <c r="E17" s="248"/>
      <c r="F17" s="248"/>
      <c r="G17" s="248"/>
      <c r="H17" s="248"/>
      <c r="I17" s="248"/>
      <c r="J17" s="248"/>
    </row>
    <row r="18" spans="1:34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M18" s="530"/>
      <c r="N18" s="530"/>
      <c r="O18" s="530"/>
    </row>
    <row r="19" spans="1:34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M19" s="530"/>
      <c r="N19" s="530"/>
      <c r="O19" s="530"/>
    </row>
    <row r="20" spans="1:34" ht="18" customHeight="1">
      <c r="A20" s="248"/>
      <c r="B20" s="248"/>
      <c r="C20" s="248"/>
      <c r="D20" s="248"/>
      <c r="E20" s="254"/>
      <c r="F20" s="254"/>
      <c r="G20" s="254"/>
      <c r="H20" s="254"/>
      <c r="I20" s="254"/>
      <c r="J20" s="254"/>
      <c r="K20" s="180"/>
      <c r="L20" s="180"/>
      <c r="M20" s="530"/>
      <c r="N20" s="530"/>
      <c r="O20" s="530"/>
      <c r="AE20" s="531" t="s">
        <v>100</v>
      </c>
      <c r="AF20" s="532">
        <v>2000</v>
      </c>
      <c r="AG20" s="216" t="s">
        <v>101</v>
      </c>
      <c r="AH20" s="182">
        <v>10.4</v>
      </c>
    </row>
    <row r="21" spans="1:34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93"/>
      <c r="K21" s="180"/>
      <c r="L21" s="180"/>
      <c r="M21" s="530"/>
      <c r="N21" s="530"/>
      <c r="O21" s="530"/>
      <c r="P21" s="180"/>
      <c r="AE21" s="531"/>
      <c r="AF21" s="533"/>
      <c r="AG21" s="216" t="s">
        <v>102</v>
      </c>
      <c r="AH21" s="182">
        <v>9.8000000000000007</v>
      </c>
    </row>
    <row r="22" spans="1:34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180"/>
      <c r="L22" s="180"/>
      <c r="M22" s="530"/>
      <c r="N22" s="530"/>
      <c r="O22" s="530"/>
      <c r="P22" s="180"/>
      <c r="AE22" s="531"/>
      <c r="AF22" s="533"/>
      <c r="AG22" s="216" t="s">
        <v>103</v>
      </c>
      <c r="AH22" s="182">
        <v>8.6999999999999993</v>
      </c>
    </row>
    <row r="23" spans="1:34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96"/>
      <c r="K23" s="180"/>
      <c r="L23" s="180"/>
      <c r="M23" s="180"/>
      <c r="N23" s="180"/>
      <c r="O23" s="180"/>
      <c r="P23" s="180"/>
      <c r="AE23" s="531"/>
      <c r="AF23" s="534"/>
      <c r="AG23" s="216" t="s">
        <v>104</v>
      </c>
      <c r="AH23" s="183">
        <v>9.15</v>
      </c>
    </row>
    <row r="24" spans="1:34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96"/>
      <c r="K24" s="180"/>
      <c r="L24" s="180"/>
      <c r="M24" s="180"/>
      <c r="N24" s="180"/>
      <c r="O24" s="180"/>
      <c r="P24" s="180"/>
      <c r="AE24" s="531"/>
      <c r="AF24" s="532">
        <v>2001</v>
      </c>
      <c r="AG24" s="216" t="s">
        <v>101</v>
      </c>
      <c r="AH24" s="182">
        <v>10.4</v>
      </c>
    </row>
    <row r="25" spans="1:34" ht="18" customHeight="1">
      <c r="A25" s="248"/>
      <c r="B25" s="248"/>
      <c r="C25" s="248"/>
      <c r="D25" s="248"/>
      <c r="E25" s="248"/>
      <c r="F25" s="248"/>
      <c r="G25" s="248"/>
      <c r="H25" s="248"/>
      <c r="I25" s="248"/>
      <c r="J25" s="297"/>
      <c r="M25" s="180"/>
      <c r="N25" s="180"/>
      <c r="O25" s="180"/>
      <c r="P25" s="180"/>
      <c r="AE25" s="531"/>
      <c r="AF25" s="533"/>
      <c r="AG25" s="216" t="s">
        <v>102</v>
      </c>
      <c r="AH25" s="183">
        <v>10</v>
      </c>
    </row>
    <row r="26" spans="1:34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97"/>
      <c r="M26" s="180"/>
      <c r="N26" s="180"/>
      <c r="O26" s="180"/>
      <c r="P26" s="180"/>
      <c r="AE26" s="531"/>
      <c r="AF26" s="533"/>
      <c r="AG26" s="216" t="s">
        <v>103</v>
      </c>
      <c r="AH26" s="182">
        <v>10.7</v>
      </c>
    </row>
    <row r="27" spans="1:34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97"/>
      <c r="AE27" s="531"/>
      <c r="AF27" s="534"/>
      <c r="AG27" s="216" t="s">
        <v>104</v>
      </c>
      <c r="AH27" s="182">
        <v>9.3000000000000007</v>
      </c>
    </row>
    <row r="28" spans="1:34" ht="33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97"/>
      <c r="AE28" s="531"/>
      <c r="AF28" s="213">
        <v>2002</v>
      </c>
      <c r="AG28" s="216" t="s">
        <v>101</v>
      </c>
      <c r="AH28" s="182">
        <v>10.199999999999999</v>
      </c>
    </row>
    <row r="29" spans="1:34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</row>
    <row r="30" spans="1:34" ht="48.7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</row>
    <row r="31" spans="1:34" ht="23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</row>
    <row r="32" spans="1:34" ht="23.2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</row>
    <row r="33" spans="1:10" ht="15">
      <c r="A33" s="248"/>
      <c r="B33" s="248"/>
      <c r="C33" s="248"/>
      <c r="D33" s="248"/>
      <c r="E33" s="248"/>
      <c r="F33" s="248"/>
      <c r="G33" s="248"/>
      <c r="H33" s="248"/>
      <c r="I33" s="248"/>
      <c r="J33" s="248"/>
    </row>
    <row r="34" spans="1:10" ht="8.25" customHeight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</row>
    <row r="35" spans="1:10" ht="15" hidden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</row>
    <row r="36" spans="1:10" ht="15" hidden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</row>
    <row r="37" spans="1:10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</row>
    <row r="38" spans="1:10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</row>
    <row r="39" spans="1:10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0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</row>
    <row r="41" spans="1:10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</row>
    <row r="42" spans="1:10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</row>
    <row r="43" spans="1:10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</row>
    <row r="44" spans="1:10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</row>
    <row r="45" spans="1:10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</row>
    <row r="46" spans="1:10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</row>
    <row r="47" spans="1:10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</row>
    <row r="48" spans="1:10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</row>
    <row r="49" spans="1:10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</row>
    <row r="50" spans="1:10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</row>
    <row r="51" spans="1:10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</row>
    <row r="52" spans="1:10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0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</row>
    <row r="54" spans="1:10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</row>
    <row r="55" spans="1:10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</row>
    <row r="56" spans="1:10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</row>
    <row r="57" spans="1:10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</row>
    <row r="58" spans="1:10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</row>
    <row r="59" spans="1:10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</row>
    <row r="60" spans="1:10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</row>
    <row r="61" spans="1:10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</row>
    <row r="62" spans="1:10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</row>
    <row r="63" spans="1:10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</row>
    <row r="64" spans="1:10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</row>
    <row r="65" spans="1:10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</row>
    <row r="66" spans="1:10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</row>
    <row r="67" spans="1:10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</row>
    <row r="68" spans="1:10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</row>
    <row r="69" spans="1:10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</row>
    <row r="70" spans="1:10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</row>
    <row r="71" spans="1:10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</row>
    <row r="72" spans="1:10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</row>
    <row r="73" spans="1:10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</row>
    <row r="74" spans="1:10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</row>
    <row r="75" spans="1:10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</row>
    <row r="76" spans="1:10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</row>
    <row r="77" spans="1:10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</row>
    <row r="78" spans="1:10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</row>
    <row r="79" spans="1:10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</row>
    <row r="80" spans="1:10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</row>
    <row r="81" spans="1:10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</row>
    <row r="82" spans="1:10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</row>
    <row r="83" spans="1:10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</row>
    <row r="84" spans="1:10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</row>
    <row r="85" spans="1:10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</row>
    <row r="86" spans="1:10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</row>
    <row r="87" spans="1:10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</row>
    <row r="88" spans="1:10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</row>
    <row r="89" spans="1:10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</row>
    <row r="90" spans="1:10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</row>
    <row r="91" spans="1:10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</row>
    <row r="92" spans="1:10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</row>
    <row r="93" spans="1:10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</row>
    <row r="94" spans="1:10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</row>
    <row r="95" spans="1:10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</row>
    <row r="96" spans="1:10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</row>
    <row r="97" spans="1:10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</row>
    <row r="98" spans="1:10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</row>
    <row r="99" spans="1:10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</row>
    <row r="100" spans="1:10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</row>
    <row r="101" spans="1:10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</row>
    <row r="102" spans="1:10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</row>
    <row r="103" spans="1:10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</row>
    <row r="104" spans="1:10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</row>
    <row r="105" spans="1:10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</row>
    <row r="106" spans="1:10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</row>
    <row r="107" spans="1:10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</row>
    <row r="108" spans="1:10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</row>
    <row r="109" spans="1:10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</row>
    <row r="110" spans="1:10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</row>
    <row r="111" spans="1:10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</row>
    <row r="112" spans="1:10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</row>
    <row r="113" spans="1:10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</row>
    <row r="114" spans="1:10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</row>
    <row r="115" spans="1:10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</row>
    <row r="116" spans="1:10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</row>
    <row r="117" spans="1:10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</row>
    <row r="118" spans="1:10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</row>
    <row r="119" spans="1:10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</row>
    <row r="120" spans="1:10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</row>
    <row r="121" spans="1:10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</row>
    <row r="122" spans="1:10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</row>
    <row r="123" spans="1:10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</row>
    <row r="124" spans="1:10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</row>
    <row r="125" spans="1:10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</row>
    <row r="126" spans="1:10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</row>
    <row r="127" spans="1:10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</row>
    <row r="128" spans="1:10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</row>
    <row r="129" spans="1:10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</row>
    <row r="130" spans="1:10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</row>
    <row r="131" spans="1:10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</row>
    <row r="132" spans="1:10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</row>
    <row r="133" spans="1:10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</row>
    <row r="134" spans="1:10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</row>
    <row r="135" spans="1:10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</row>
    <row r="136" spans="1:10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</row>
    <row r="137" spans="1:10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</row>
    <row r="138" spans="1:10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</row>
    <row r="139" spans="1:10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</row>
    <row r="140" spans="1:10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</row>
    <row r="141" spans="1:10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</row>
    <row r="142" spans="1:10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</row>
    <row r="143" spans="1:10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</row>
    <row r="144" spans="1:10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</row>
    <row r="145" spans="1:10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</row>
    <row r="146" spans="1:10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</row>
    <row r="147" spans="1:10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</row>
    <row r="148" spans="1:10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</row>
    <row r="149" spans="1:10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</row>
    <row r="150" spans="1:10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</row>
    <row r="151" spans="1:10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</row>
    <row r="152" spans="1:10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</row>
    <row r="153" spans="1:10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</row>
    <row r="154" spans="1:10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</row>
    <row r="155" spans="1:10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</row>
    <row r="156" spans="1:10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</row>
    <row r="157" spans="1:10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</row>
  </sheetData>
  <autoFilter ref="B19:B28"/>
  <mergeCells count="18">
    <mergeCell ref="A4:D4"/>
    <mergeCell ref="A5:I5"/>
    <mergeCell ref="A6:I6"/>
    <mergeCell ref="B9:B10"/>
    <mergeCell ref="C9:C10"/>
    <mergeCell ref="D9:D10"/>
    <mergeCell ref="H9:I9"/>
    <mergeCell ref="B8:F8"/>
    <mergeCell ref="AF20:AF23"/>
    <mergeCell ref="AF24:AF27"/>
    <mergeCell ref="M10:O13"/>
    <mergeCell ref="H13:I13"/>
    <mergeCell ref="B14:E14"/>
    <mergeCell ref="M14:O16"/>
    <mergeCell ref="M18:O22"/>
    <mergeCell ref="AE20:AE28"/>
    <mergeCell ref="F9:F10"/>
    <mergeCell ref="E9:E10"/>
  </mergeCells>
  <conditionalFormatting sqref="H11:H13 I11:I12">
    <cfRule type="cellIs" dxfId="6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horizontalDpi="300" verticalDpi="300" r:id="rId1"/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9"/>
  <sheetViews>
    <sheetView showGridLines="0" view="pageBreakPreview" zoomScale="75" zoomScaleNormal="100" zoomScaleSheetLayoutView="75" workbookViewId="0">
      <selection activeCell="A3" sqref="A3:D3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1.7109375" style="179" customWidth="1"/>
    <col min="8" max="9" width="11.7109375" style="179" customWidth="1"/>
    <col min="10" max="14" width="13" style="179" customWidth="1"/>
    <col min="15" max="15" width="10.28515625" style="179" customWidth="1"/>
    <col min="16" max="16384" width="11.42578125" style="179"/>
  </cols>
  <sheetData>
    <row r="1" spans="1:15" s="169" customFormat="1" ht="31.5" customHeight="1">
      <c r="C1" s="170"/>
      <c r="D1" s="170"/>
      <c r="E1" s="170"/>
      <c r="F1" s="170"/>
      <c r="G1" s="170"/>
      <c r="H1" s="170"/>
      <c r="I1" s="170"/>
      <c r="J1" s="171"/>
    </row>
    <row r="2" spans="1:15" s="169" customFormat="1" ht="31.5" customHeight="1">
      <c r="C2" s="170"/>
      <c r="D2" s="170"/>
      <c r="E2" s="170"/>
      <c r="F2" s="170"/>
      <c r="G2" s="170"/>
      <c r="H2" s="170"/>
      <c r="I2" s="170"/>
      <c r="J2" s="171"/>
    </row>
    <row r="3" spans="1:15" s="169" customFormat="1" ht="26.25" customHeight="1">
      <c r="A3" s="535" t="s">
        <v>251</v>
      </c>
      <c r="B3" s="535"/>
      <c r="C3" s="535"/>
      <c r="D3" s="535"/>
      <c r="E3" s="589"/>
      <c r="F3" s="589"/>
      <c r="G3" s="589"/>
      <c r="H3" s="589"/>
      <c r="I3" s="589"/>
      <c r="J3" s="171"/>
    </row>
    <row r="4" spans="1:15" s="169" customFormat="1" ht="21.95" customHeight="1">
      <c r="A4" s="536" t="s">
        <v>109</v>
      </c>
      <c r="B4" s="536"/>
      <c r="C4" s="536"/>
      <c r="D4" s="536"/>
      <c r="E4" s="536"/>
      <c r="F4" s="536"/>
      <c r="G4" s="536"/>
      <c r="H4" s="536"/>
      <c r="I4" s="536"/>
      <c r="J4" s="217"/>
      <c r="K4" s="174"/>
      <c r="L4" s="174"/>
      <c r="M4" s="174"/>
      <c r="N4" s="174"/>
      <c r="O4" s="174"/>
    </row>
    <row r="5" spans="1:15" s="169" customFormat="1" ht="21.75" customHeight="1">
      <c r="A5" s="537" t="s">
        <v>95</v>
      </c>
      <c r="B5" s="537"/>
      <c r="C5" s="537"/>
      <c r="D5" s="537"/>
      <c r="E5" s="537"/>
      <c r="F5" s="537"/>
      <c r="G5" s="537"/>
      <c r="H5" s="537"/>
      <c r="I5" s="537"/>
      <c r="J5" s="217"/>
      <c r="K5" s="174"/>
      <c r="L5" s="174"/>
      <c r="M5" s="174"/>
      <c r="N5" s="174"/>
      <c r="O5" s="174"/>
    </row>
    <row r="6" spans="1:15" s="169" customFormat="1" ht="15.75" customHeight="1">
      <c r="A6" s="248"/>
      <c r="B6" s="248"/>
      <c r="C6" s="248"/>
      <c r="D6" s="248"/>
      <c r="E6" s="248"/>
      <c r="F6" s="248"/>
      <c r="G6" s="248"/>
      <c r="H6" s="248"/>
      <c r="I6" s="248"/>
      <c r="J6" s="249"/>
      <c r="N6" s="215"/>
      <c r="O6" s="215"/>
    </row>
    <row r="7" spans="1:15" s="176" customFormat="1" ht="15" customHeight="1">
      <c r="A7" s="250"/>
      <c r="B7" s="538" t="s">
        <v>232</v>
      </c>
      <c r="C7" s="538"/>
      <c r="D7" s="538"/>
      <c r="E7" s="538"/>
      <c r="F7" s="538"/>
      <c r="G7" s="251"/>
      <c r="H7" s="252"/>
      <c r="I7" s="252"/>
      <c r="J7" s="254"/>
      <c r="M7" s="215"/>
      <c r="N7" s="215"/>
      <c r="O7" s="215"/>
    </row>
    <row r="8" spans="1:15" s="176" customFormat="1" ht="15" customHeight="1">
      <c r="A8" s="250"/>
      <c r="B8" s="586">
        <v>2009</v>
      </c>
      <c r="C8" s="586">
        <v>2010</v>
      </c>
      <c r="D8" s="586">
        <v>2011</v>
      </c>
      <c r="E8" s="586">
        <v>2012</v>
      </c>
      <c r="F8" s="586">
        <v>2013</v>
      </c>
      <c r="G8" s="255"/>
      <c r="H8" s="541" t="s">
        <v>218</v>
      </c>
      <c r="I8" s="542"/>
      <c r="J8" s="254"/>
      <c r="M8" s="215"/>
      <c r="N8" s="215"/>
      <c r="O8" s="215"/>
    </row>
    <row r="9" spans="1:15" s="177" customFormat="1" ht="11.25" customHeight="1">
      <c r="A9" s="253"/>
      <c r="B9" s="587"/>
      <c r="C9" s="587"/>
      <c r="D9" s="587"/>
      <c r="E9" s="587"/>
      <c r="F9" s="587"/>
      <c r="G9" s="255"/>
      <c r="H9" s="256" t="s">
        <v>96</v>
      </c>
      <c r="I9" s="257" t="s">
        <v>97</v>
      </c>
      <c r="J9" s="253"/>
      <c r="M9" s="530"/>
      <c r="N9" s="530"/>
      <c r="O9" s="530"/>
    </row>
    <row r="10" spans="1:15" s="177" customFormat="1" ht="28.5" customHeight="1">
      <c r="A10" s="258" t="s">
        <v>110</v>
      </c>
      <c r="B10" s="259">
        <v>735239</v>
      </c>
      <c r="C10" s="259">
        <v>719451</v>
      </c>
      <c r="D10" s="259">
        <v>752828</v>
      </c>
      <c r="E10" s="259">
        <v>874909</v>
      </c>
      <c r="F10" s="259">
        <v>844181</v>
      </c>
      <c r="G10" s="260"/>
      <c r="H10" s="261">
        <f>F10-E10</f>
        <v>-30728</v>
      </c>
      <c r="I10" s="294">
        <f>F10/E10-1</f>
        <v>-3.5121366907872709E-2</v>
      </c>
      <c r="J10" s="253"/>
      <c r="M10" s="530"/>
      <c r="N10" s="530"/>
      <c r="O10" s="530"/>
    </row>
    <row r="11" spans="1:15" s="177" customFormat="1" ht="28.5" customHeight="1">
      <c r="A11" s="258" t="s">
        <v>111</v>
      </c>
      <c r="B11" s="259">
        <v>787943</v>
      </c>
      <c r="C11" s="259">
        <v>884349</v>
      </c>
      <c r="D11" s="259">
        <v>792234</v>
      </c>
      <c r="E11" s="259">
        <v>897324.2</v>
      </c>
      <c r="F11" s="259">
        <v>870481.924</v>
      </c>
      <c r="G11" s="260"/>
      <c r="H11" s="261">
        <f>F11-E11</f>
        <v>-26842.275999999954</v>
      </c>
      <c r="I11" s="294">
        <f>F11/E11-1</f>
        <v>-2.9913687828769131E-2</v>
      </c>
      <c r="J11" s="285"/>
      <c r="M11" s="530"/>
      <c r="N11" s="530"/>
      <c r="O11" s="530"/>
    </row>
    <row r="12" spans="1:15" s="177" customFormat="1" ht="28.5" customHeight="1">
      <c r="A12" s="265" t="s">
        <v>112</v>
      </c>
      <c r="B12" s="287">
        <f>(B10/B11)*100</f>
        <v>93.311191291755875</v>
      </c>
      <c r="C12" s="266">
        <f>IF(C11=0,0,(C10/C11)*100)</f>
        <v>81.353741565829779</v>
      </c>
      <c r="D12" s="266">
        <f>IF(D11=0,0,(D10/D11)*100)</f>
        <v>95.025964550877646</v>
      </c>
      <c r="E12" s="266">
        <f>IF(E11=0,0,(E10/E11)*100)</f>
        <v>97.501995376921741</v>
      </c>
      <c r="F12" s="266">
        <f>IF(F11=0,0,(F10/F11)*100)</f>
        <v>96.978578960130136</v>
      </c>
      <c r="G12" s="267"/>
      <c r="H12" s="583">
        <f>F12-E12</f>
        <v>-0.52341641679160489</v>
      </c>
      <c r="I12" s="584"/>
      <c r="J12" s="268"/>
      <c r="K12" s="178"/>
      <c r="M12" s="530"/>
      <c r="N12" s="530"/>
      <c r="O12" s="530"/>
    </row>
    <row r="13" spans="1:15" ht="36" customHeight="1">
      <c r="A13" s="269"/>
      <c r="B13" s="585"/>
      <c r="C13" s="588"/>
      <c r="D13" s="585"/>
      <c r="E13" s="585"/>
      <c r="F13" s="272"/>
      <c r="G13" s="271"/>
      <c r="H13" s="272"/>
      <c r="I13" s="272"/>
      <c r="J13" s="248"/>
      <c r="M13" s="530"/>
      <c r="N13" s="530"/>
      <c r="O13" s="530"/>
    </row>
    <row r="14" spans="1:15" ht="18" customHeight="1">
      <c r="A14" s="274"/>
      <c r="B14" s="275"/>
      <c r="C14" s="275"/>
      <c r="D14" s="275"/>
      <c r="E14" s="275"/>
      <c r="F14" s="275"/>
      <c r="G14" s="275"/>
      <c r="H14" s="272"/>
      <c r="I14" s="272"/>
      <c r="J14" s="248"/>
      <c r="M14" s="530"/>
      <c r="N14" s="530"/>
      <c r="O14" s="530"/>
    </row>
    <row r="15" spans="1:15" ht="18" customHeight="1">
      <c r="A15" s="277"/>
      <c r="B15" s="278"/>
      <c r="C15" s="279"/>
      <c r="D15" s="279"/>
      <c r="E15" s="278"/>
      <c r="F15" s="278"/>
      <c r="G15" s="278"/>
      <c r="H15" s="280"/>
      <c r="I15" s="280"/>
      <c r="J15" s="248"/>
      <c r="K15" s="203"/>
      <c r="M15" s="530"/>
      <c r="N15" s="530"/>
      <c r="O15" s="530"/>
    </row>
    <row r="16" spans="1:15" ht="18" customHeight="1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03"/>
    </row>
    <row r="17" spans="1:34" ht="18" customHeight="1">
      <c r="A17" s="248"/>
      <c r="B17" s="248" t="s">
        <v>226</v>
      </c>
      <c r="C17" s="248"/>
      <c r="D17" s="248"/>
      <c r="E17" s="248"/>
      <c r="F17" s="248"/>
      <c r="G17" s="248"/>
      <c r="H17" s="248"/>
      <c r="I17" s="248"/>
      <c r="J17" s="248"/>
      <c r="K17" s="203"/>
      <c r="M17" s="530"/>
      <c r="N17" s="530"/>
      <c r="O17" s="530"/>
    </row>
    <row r="18" spans="1:34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03"/>
      <c r="M18" s="530"/>
      <c r="N18" s="530"/>
      <c r="O18" s="530"/>
    </row>
    <row r="19" spans="1:34" ht="18" customHeight="1">
      <c r="A19" s="248"/>
      <c r="B19" s="248"/>
      <c r="C19" s="248"/>
      <c r="D19" s="248"/>
      <c r="E19" s="254"/>
      <c r="F19" s="254"/>
      <c r="G19" s="254"/>
      <c r="H19" s="254"/>
      <c r="I19" s="254"/>
      <c r="J19" s="254"/>
      <c r="K19" s="203"/>
      <c r="L19" s="180"/>
      <c r="M19" s="530"/>
      <c r="N19" s="530"/>
      <c r="O19" s="530"/>
      <c r="AE19" s="531" t="s">
        <v>100</v>
      </c>
      <c r="AF19" s="532">
        <v>2000</v>
      </c>
      <c r="AG19" s="216" t="s">
        <v>101</v>
      </c>
      <c r="AH19" s="182">
        <v>10.4</v>
      </c>
    </row>
    <row r="20" spans="1:34" ht="18" customHeight="1">
      <c r="A20" s="248"/>
      <c r="B20" s="248"/>
      <c r="C20" s="248"/>
      <c r="D20" s="248"/>
      <c r="E20" s="254"/>
      <c r="F20" s="254"/>
      <c r="G20" s="254"/>
      <c r="H20" s="254"/>
      <c r="I20" s="254"/>
      <c r="J20" s="254"/>
      <c r="K20" s="180"/>
      <c r="L20" s="180"/>
      <c r="M20" s="530"/>
      <c r="N20" s="530"/>
      <c r="O20" s="530"/>
      <c r="P20" s="180"/>
      <c r="AE20" s="531"/>
      <c r="AF20" s="533"/>
      <c r="AG20" s="216" t="s">
        <v>102</v>
      </c>
      <c r="AH20" s="182">
        <v>9.8000000000000007</v>
      </c>
    </row>
    <row r="21" spans="1:34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180"/>
      <c r="L21" s="180"/>
      <c r="M21" s="530"/>
      <c r="N21" s="530"/>
      <c r="O21" s="530"/>
      <c r="P21" s="180"/>
      <c r="AE21" s="531"/>
      <c r="AF21" s="533"/>
      <c r="AG21" s="216" t="s">
        <v>103</v>
      </c>
      <c r="AH21" s="182">
        <v>8.6999999999999993</v>
      </c>
    </row>
    <row r="22" spans="1:34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180"/>
      <c r="L22" s="180"/>
      <c r="M22" s="180"/>
      <c r="N22" s="180"/>
      <c r="O22" s="180"/>
      <c r="P22" s="180"/>
      <c r="AE22" s="531"/>
      <c r="AF22" s="534"/>
      <c r="AG22" s="216" t="s">
        <v>104</v>
      </c>
      <c r="AH22" s="183">
        <v>9.15</v>
      </c>
    </row>
    <row r="23" spans="1:34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180"/>
      <c r="L23" s="180"/>
      <c r="M23" s="180"/>
      <c r="N23" s="180"/>
      <c r="O23" s="180"/>
      <c r="P23" s="180"/>
      <c r="AE23" s="531"/>
      <c r="AF23" s="532">
        <v>2001</v>
      </c>
      <c r="AG23" s="216" t="s">
        <v>101</v>
      </c>
      <c r="AH23" s="182">
        <v>10.4</v>
      </c>
    </row>
    <row r="24" spans="1:34" ht="18" customHeight="1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M24" s="180"/>
      <c r="N24" s="180"/>
      <c r="O24" s="180"/>
      <c r="P24" s="180"/>
      <c r="AE24" s="531"/>
      <c r="AF24" s="533"/>
      <c r="AG24" s="216" t="s">
        <v>102</v>
      </c>
      <c r="AH24" s="183">
        <v>10</v>
      </c>
    </row>
    <row r="25" spans="1:34" ht="18" customHeight="1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M25" s="180"/>
      <c r="N25" s="180"/>
      <c r="O25" s="180"/>
      <c r="P25" s="180"/>
      <c r="AE25" s="531"/>
      <c r="AF25" s="533"/>
      <c r="AG25" s="216" t="s">
        <v>103</v>
      </c>
      <c r="AH25" s="182">
        <v>10.7</v>
      </c>
    </row>
    <row r="26" spans="1:34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AE26" s="531"/>
      <c r="AF26" s="534"/>
      <c r="AG26" s="216" t="s">
        <v>104</v>
      </c>
      <c r="AH26" s="182">
        <v>9.3000000000000007</v>
      </c>
    </row>
    <row r="27" spans="1:34" ht="33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AE27" s="531"/>
      <c r="AF27" s="213">
        <v>2002</v>
      </c>
      <c r="AG27" s="216" t="s">
        <v>101</v>
      </c>
      <c r="AH27" s="182">
        <v>10.199999999999999</v>
      </c>
    </row>
    <row r="28" spans="1:34" ht="23.25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</row>
    <row r="29" spans="1:34" ht="15">
      <c r="A29" s="248"/>
      <c r="B29" s="248"/>
      <c r="C29" s="248"/>
      <c r="D29" s="248"/>
      <c r="E29" s="248"/>
      <c r="F29" s="248"/>
      <c r="G29" s="248"/>
      <c r="H29" s="248"/>
      <c r="I29" s="248"/>
      <c r="J29" s="248"/>
    </row>
    <row r="30" spans="1:34" ht="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</row>
    <row r="31" spans="1:34" ht="15" hidden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</row>
    <row r="32" spans="1:34" ht="15" hidden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</row>
    <row r="33" spans="1:10" ht="15" hidden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</row>
    <row r="34" spans="1:10" ht="15" hidden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</row>
    <row r="35" spans="1:10" ht="15" hidden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</row>
    <row r="36" spans="1:10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</row>
    <row r="37" spans="1:10" ht="15">
      <c r="A37" s="248"/>
      <c r="B37" s="248"/>
      <c r="C37" s="248"/>
      <c r="D37" s="248"/>
      <c r="E37" s="248"/>
      <c r="F37" s="248"/>
      <c r="G37" s="248"/>
      <c r="H37" s="248"/>
      <c r="I37" s="248"/>
      <c r="J37" s="248"/>
    </row>
    <row r="38" spans="1:10" ht="15">
      <c r="A38" s="248"/>
      <c r="B38" s="248"/>
      <c r="C38" s="248"/>
      <c r="D38" s="248"/>
      <c r="E38" s="248"/>
      <c r="F38" s="248"/>
      <c r="G38" s="248"/>
      <c r="H38" s="248"/>
      <c r="I38" s="248"/>
      <c r="J38" s="248"/>
    </row>
    <row r="39" spans="1:10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0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</row>
    <row r="41" spans="1:10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</row>
    <row r="42" spans="1:10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</row>
    <row r="43" spans="1:10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</row>
    <row r="44" spans="1:10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</row>
    <row r="45" spans="1:10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</row>
    <row r="46" spans="1:10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</row>
    <row r="47" spans="1:10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</row>
    <row r="48" spans="1:10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</row>
    <row r="49" spans="1:10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</row>
    <row r="50" spans="1:10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</row>
    <row r="51" spans="1:10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</row>
    <row r="52" spans="1:10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0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</row>
    <row r="54" spans="1:10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</row>
    <row r="55" spans="1:10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</row>
    <row r="56" spans="1:10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</row>
    <row r="57" spans="1:10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</row>
    <row r="58" spans="1:10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</row>
    <row r="59" spans="1:10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</row>
    <row r="60" spans="1:10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</row>
    <row r="61" spans="1:10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</row>
    <row r="62" spans="1:10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</row>
    <row r="63" spans="1:10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</row>
    <row r="64" spans="1:10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</row>
    <row r="65" spans="1:10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</row>
    <row r="66" spans="1:10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</row>
    <row r="67" spans="1:10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</row>
    <row r="68" spans="1:10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</row>
    <row r="69" spans="1:10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</row>
    <row r="70" spans="1:10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</row>
    <row r="71" spans="1:10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</row>
    <row r="72" spans="1:10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</row>
    <row r="73" spans="1:10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</row>
    <row r="74" spans="1:10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</row>
    <row r="75" spans="1:10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</row>
    <row r="76" spans="1:10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</row>
    <row r="77" spans="1:10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</row>
    <row r="78" spans="1:10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</row>
    <row r="79" spans="1:10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</row>
    <row r="80" spans="1:10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</row>
    <row r="81" spans="1:10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</row>
    <row r="82" spans="1:10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</row>
    <row r="83" spans="1:10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</row>
    <row r="84" spans="1:10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</row>
    <row r="85" spans="1:10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</row>
    <row r="86" spans="1:10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</row>
    <row r="87" spans="1:10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</row>
    <row r="88" spans="1:10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</row>
    <row r="89" spans="1:10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</row>
    <row r="90" spans="1:10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</row>
    <row r="91" spans="1:10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</row>
    <row r="92" spans="1:10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</row>
    <row r="93" spans="1:10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</row>
    <row r="94" spans="1:10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</row>
    <row r="95" spans="1:10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</row>
    <row r="96" spans="1:10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</row>
    <row r="97" spans="1:10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</row>
    <row r="98" spans="1:10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</row>
    <row r="99" spans="1:10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</row>
    <row r="100" spans="1:10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</row>
    <row r="101" spans="1:10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</row>
    <row r="102" spans="1:10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</row>
    <row r="103" spans="1:10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</row>
    <row r="104" spans="1:10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</row>
    <row r="105" spans="1:10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</row>
    <row r="106" spans="1:10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</row>
    <row r="107" spans="1:10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</row>
    <row r="108" spans="1:10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</row>
    <row r="109" spans="1:10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</row>
    <row r="110" spans="1:10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</row>
    <row r="111" spans="1:10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</row>
    <row r="112" spans="1:10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</row>
    <row r="113" spans="1:10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</row>
    <row r="114" spans="1:10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</row>
    <row r="115" spans="1:10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</row>
    <row r="116" spans="1:10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</row>
    <row r="117" spans="1:10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</row>
    <row r="118" spans="1:10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</row>
    <row r="119" spans="1:10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</row>
    <row r="120" spans="1:10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</row>
    <row r="121" spans="1:10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</row>
    <row r="122" spans="1:10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</row>
    <row r="123" spans="1:10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</row>
    <row r="124" spans="1:10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</row>
    <row r="125" spans="1:10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</row>
    <row r="126" spans="1:10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</row>
    <row r="127" spans="1:10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</row>
    <row r="128" spans="1:10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</row>
    <row r="129" spans="1:10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</row>
    <row r="130" spans="1:10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</row>
    <row r="131" spans="1:10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</row>
    <row r="132" spans="1:10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</row>
    <row r="133" spans="1:10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</row>
    <row r="134" spans="1:10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</row>
    <row r="135" spans="1:10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</row>
    <row r="136" spans="1:10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</row>
    <row r="137" spans="1:10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</row>
    <row r="138" spans="1:10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</row>
    <row r="139" spans="1:10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</row>
    <row r="140" spans="1:10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</row>
    <row r="141" spans="1:10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</row>
    <row r="142" spans="1:10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</row>
    <row r="143" spans="1:10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</row>
    <row r="144" spans="1:10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</row>
    <row r="145" spans="1:10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</row>
    <row r="146" spans="1:10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</row>
    <row r="147" spans="1:10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</row>
    <row r="148" spans="1:10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</row>
    <row r="149" spans="1:10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</row>
    <row r="150" spans="1:10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</row>
    <row r="151" spans="1:10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</row>
    <row r="152" spans="1:10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</row>
    <row r="153" spans="1:10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</row>
    <row r="154" spans="1:10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</row>
    <row r="155" spans="1:10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</row>
    <row r="156" spans="1:10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</row>
    <row r="157" spans="1:10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</row>
    <row r="158" spans="1:10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</row>
    <row r="159" spans="1:10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</row>
  </sheetData>
  <autoFilter ref="B18:B27"/>
  <mergeCells count="19">
    <mergeCell ref="E3:I3"/>
    <mergeCell ref="A4:I4"/>
    <mergeCell ref="A5:I5"/>
    <mergeCell ref="H8:I8"/>
    <mergeCell ref="B7:F7"/>
    <mergeCell ref="A3:D3"/>
    <mergeCell ref="AF19:AF22"/>
    <mergeCell ref="AF23:AF26"/>
    <mergeCell ref="M9:O12"/>
    <mergeCell ref="H12:I12"/>
    <mergeCell ref="B13:E13"/>
    <mergeCell ref="M13:O15"/>
    <mergeCell ref="M17:O21"/>
    <mergeCell ref="AE19:AE27"/>
    <mergeCell ref="F8:F9"/>
    <mergeCell ref="B8:B9"/>
    <mergeCell ref="C8:C9"/>
    <mergeCell ref="D8:D9"/>
    <mergeCell ref="E8:E9"/>
  </mergeCells>
  <conditionalFormatting sqref="I10:I11 H10:H12">
    <cfRule type="cellIs" dxfId="5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horizontalDpi="300" verticalDpi="300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"/>
  <sheetViews>
    <sheetView view="pageBreakPreview" topLeftCell="A18" zoomScale="80" zoomScaleSheetLayoutView="80" workbookViewId="0">
      <selection activeCell="B35" sqref="B35"/>
    </sheetView>
  </sheetViews>
  <sheetFormatPr baseColWidth="10" defaultRowHeight="14.25"/>
  <cols>
    <col min="1" max="2" width="24.42578125" style="106" customWidth="1"/>
    <col min="3" max="4" width="24.42578125" style="92" customWidth="1"/>
    <col min="5" max="6" width="11.42578125" style="92"/>
    <col min="7" max="7" width="15.140625" style="92" bestFit="1" customWidth="1"/>
    <col min="8" max="16384" width="11.42578125" style="92"/>
  </cols>
  <sheetData>
    <row r="1" spans="1:15">
      <c r="A1" s="1"/>
      <c r="B1" s="2"/>
      <c r="C1" s="1"/>
      <c r="D1" s="1"/>
      <c r="E1" s="1"/>
    </row>
    <row r="2" spans="1:15">
      <c r="A2" s="1"/>
      <c r="B2" s="2"/>
      <c r="C2" s="1"/>
      <c r="D2" s="1"/>
      <c r="E2" s="1"/>
    </row>
    <row r="3" spans="1:15">
      <c r="A3" s="1"/>
      <c r="B3" s="4"/>
      <c r="C3" s="5"/>
      <c r="D3" s="5"/>
      <c r="E3" s="5"/>
    </row>
    <row r="4" spans="1:15">
      <c r="A4" s="449"/>
      <c r="B4" s="449"/>
      <c r="C4" s="449"/>
      <c r="D4" s="449"/>
      <c r="E4" s="449"/>
    </row>
    <row r="5" spans="1:15">
      <c r="A5" s="122"/>
      <c r="B5" s="122"/>
      <c r="C5" s="122"/>
      <c r="D5" s="122"/>
      <c r="E5" s="122"/>
    </row>
    <row r="6" spans="1:15" ht="17.25" customHeight="1">
      <c r="A6" s="450" t="s">
        <v>50</v>
      </c>
      <c r="B6" s="450"/>
      <c r="C6" s="450"/>
      <c r="D6" s="450"/>
      <c r="E6" s="127"/>
    </row>
    <row r="7" spans="1:15" ht="15" customHeight="1">
      <c r="A7" s="127"/>
      <c r="B7" s="127"/>
      <c r="C7" s="127"/>
      <c r="D7" s="127"/>
      <c r="E7" s="127"/>
    </row>
    <row r="8" spans="1:15" s="95" customFormat="1" ht="16.5" customHeight="1">
      <c r="A8" s="93"/>
      <c r="B8" s="93"/>
      <c r="C8" s="93"/>
      <c r="D8" s="93"/>
      <c r="E8" s="94"/>
      <c r="I8" s="92"/>
      <c r="J8" s="92"/>
    </row>
    <row r="9" spans="1:15" s="95" customFormat="1" ht="16.5" customHeight="1">
      <c r="A9" s="93"/>
      <c r="B9" s="93"/>
      <c r="C9" s="93"/>
      <c r="D9" s="93"/>
      <c r="E9" s="94"/>
    </row>
    <row r="10" spans="1:15" s="95" customFormat="1" ht="11.25">
      <c r="A10" s="96" t="s">
        <v>192</v>
      </c>
      <c r="B10" s="97">
        <f>D16</f>
        <v>6.9948257468689876</v>
      </c>
      <c r="C10" s="93"/>
      <c r="D10" s="93"/>
      <c r="E10" s="98"/>
      <c r="J10" s="95" t="s">
        <v>173</v>
      </c>
    </row>
    <row r="11" spans="1:15" s="95" customFormat="1" ht="11.25">
      <c r="A11" s="93"/>
      <c r="B11" s="93"/>
      <c r="C11" s="99"/>
      <c r="D11" s="99"/>
      <c r="J11" s="95">
        <v>1768359</v>
      </c>
    </row>
    <row r="12" spans="1:15" s="95" customFormat="1" ht="11.25">
      <c r="A12" s="451" t="s">
        <v>6</v>
      </c>
      <c r="B12" s="453" t="s">
        <v>75</v>
      </c>
      <c r="C12" s="451" t="s">
        <v>8</v>
      </c>
      <c r="D12" s="100" t="s">
        <v>10</v>
      </c>
      <c r="G12" s="207"/>
      <c r="H12" s="208"/>
      <c r="O12" s="207"/>
    </row>
    <row r="13" spans="1:15" s="95" customFormat="1" ht="11.25">
      <c r="A13" s="452"/>
      <c r="B13" s="454"/>
      <c r="C13" s="452"/>
      <c r="D13" s="20" t="s">
        <v>10</v>
      </c>
    </row>
    <row r="14" spans="1:15" s="95" customFormat="1" ht="11.25">
      <c r="A14" s="101"/>
      <c r="B14" s="101"/>
      <c r="O14" s="95">
        <f>1754964/1768359</f>
        <v>0.99242518063357044</v>
      </c>
    </row>
    <row r="15" spans="1:15" s="95" customFormat="1" ht="33" customHeight="1">
      <c r="A15" s="96" t="s">
        <v>12</v>
      </c>
      <c r="B15" s="126" t="s">
        <v>190</v>
      </c>
      <c r="C15" s="126" t="s">
        <v>191</v>
      </c>
      <c r="D15" s="96" t="s">
        <v>69</v>
      </c>
      <c r="F15" s="95" t="s">
        <v>205</v>
      </c>
      <c r="O15" s="95">
        <f>C16/1768359</f>
        <v>1.0119195253904891</v>
      </c>
    </row>
    <row r="16" spans="1:15" s="95" customFormat="1" ht="18" customHeight="1">
      <c r="A16" s="102" t="s">
        <v>15</v>
      </c>
      <c r="B16" s="125">
        <f>SUM(B17:B48)</f>
        <v>125168</v>
      </c>
      <c r="C16" s="125">
        <f>SUM(C17:C48)</f>
        <v>1789437</v>
      </c>
      <c r="D16" s="103">
        <f>IF(C16=0,0,(B16/C16*100))</f>
        <v>6.9948257468689876</v>
      </c>
      <c r="F16" s="125">
        <v>125893</v>
      </c>
      <c r="G16" s="207">
        <f>B16-F16</f>
        <v>-725</v>
      </c>
      <c r="H16" s="209">
        <f>B16/F16-1</f>
        <v>-5.7588587133517999E-3</v>
      </c>
      <c r="J16" s="95" t="s">
        <v>12</v>
      </c>
      <c r="K16" s="95" t="s">
        <v>179</v>
      </c>
    </row>
    <row r="17" spans="1:15" s="95" customFormat="1" ht="13.5" customHeight="1">
      <c r="A17" s="27" t="s">
        <v>16</v>
      </c>
      <c r="B17" s="124">
        <v>1859</v>
      </c>
      <c r="C17" s="124">
        <v>20398</v>
      </c>
      <c r="D17" s="104">
        <f>IF(C17=0,0,(B17/C17*100))</f>
        <v>9.1136385920188268</v>
      </c>
      <c r="F17" s="95">
        <v>2029</v>
      </c>
      <c r="G17" s="207">
        <f t="shared" ref="G17:G48" si="0">B17-F17</f>
        <v>-170</v>
      </c>
      <c r="H17" s="209">
        <f>B17/F17-1</f>
        <v>-8.378511582060133E-2</v>
      </c>
      <c r="J17" s="95" t="s">
        <v>16</v>
      </c>
      <c r="K17" s="207">
        <v>2029</v>
      </c>
      <c r="M17" s="99" t="str">
        <f>IF(J17=A17,"ok","ojo")</f>
        <v>ok</v>
      </c>
    </row>
    <row r="18" spans="1:15" s="95" customFormat="1" ht="13.5" customHeight="1">
      <c r="A18" s="27" t="s">
        <v>17</v>
      </c>
      <c r="B18" s="124">
        <v>3424</v>
      </c>
      <c r="C18" s="124">
        <v>49802</v>
      </c>
      <c r="D18" s="104">
        <f t="shared" ref="D18:D48" si="1">IF(C18=0,0,(B18/C18*100))</f>
        <v>6.8752258945423872</v>
      </c>
      <c r="F18" s="95">
        <v>3537</v>
      </c>
      <c r="G18" s="207">
        <f t="shared" si="0"/>
        <v>-113</v>
      </c>
      <c r="H18" s="209">
        <f t="shared" ref="H18:H48" si="2">B18/F18-1</f>
        <v>-3.1947978512864017E-2</v>
      </c>
      <c r="J18" s="95" t="s">
        <v>17</v>
      </c>
      <c r="K18" s="207">
        <v>3537</v>
      </c>
      <c r="M18" s="99" t="str">
        <f t="shared" ref="M18:M48" si="3">IF(J18=A18,"ok","ojo")</f>
        <v>ok</v>
      </c>
    </row>
    <row r="19" spans="1:15" s="95" customFormat="1" ht="13.5" customHeight="1">
      <c r="A19" s="27" t="s">
        <v>18</v>
      </c>
      <c r="B19" s="124">
        <v>858</v>
      </c>
      <c r="C19" s="124">
        <v>10312</v>
      </c>
      <c r="D19" s="104">
        <f t="shared" si="1"/>
        <v>8.3204034134988358</v>
      </c>
      <c r="F19" s="95">
        <v>585</v>
      </c>
      <c r="G19" s="207">
        <f t="shared" si="0"/>
        <v>273</v>
      </c>
      <c r="H19" s="209">
        <f t="shared" si="2"/>
        <v>0.46666666666666656</v>
      </c>
      <c r="J19" s="95" t="s">
        <v>18</v>
      </c>
      <c r="K19" s="95">
        <v>585</v>
      </c>
      <c r="M19" s="99" t="str">
        <f t="shared" si="3"/>
        <v>ok</v>
      </c>
    </row>
    <row r="20" spans="1:15" s="95" customFormat="1" ht="13.5" customHeight="1">
      <c r="A20" s="27" t="s">
        <v>19</v>
      </c>
      <c r="B20" s="124">
        <v>802</v>
      </c>
      <c r="C20" s="124">
        <v>12415</v>
      </c>
      <c r="D20" s="104">
        <f t="shared" si="1"/>
        <v>6.4599275070479258</v>
      </c>
      <c r="F20" s="95">
        <v>769</v>
      </c>
      <c r="G20" s="207">
        <f t="shared" si="0"/>
        <v>33</v>
      </c>
      <c r="H20" s="209">
        <f t="shared" si="2"/>
        <v>4.2912873862158696E-2</v>
      </c>
      <c r="J20" s="95" t="s">
        <v>19</v>
      </c>
      <c r="K20" s="95">
        <v>769</v>
      </c>
      <c r="M20" s="99" t="str">
        <f t="shared" si="3"/>
        <v>ok</v>
      </c>
    </row>
    <row r="21" spans="1:15" s="95" customFormat="1" ht="13.5" customHeight="1">
      <c r="A21" s="27" t="s">
        <v>20</v>
      </c>
      <c r="B21" s="124">
        <v>2882</v>
      </c>
      <c r="C21" s="124">
        <v>85110</v>
      </c>
      <c r="D21" s="104">
        <f t="shared" si="1"/>
        <v>3.386206086241335</v>
      </c>
      <c r="F21" s="95">
        <v>3283</v>
      </c>
      <c r="G21" s="207">
        <f t="shared" si="0"/>
        <v>-401</v>
      </c>
      <c r="H21" s="209">
        <f t="shared" si="2"/>
        <v>-0.12214438014011575</v>
      </c>
      <c r="J21" s="95" t="s">
        <v>20</v>
      </c>
      <c r="K21" s="207">
        <v>3283</v>
      </c>
      <c r="M21" s="99" t="str">
        <f t="shared" si="3"/>
        <v>ok</v>
      </c>
    </row>
    <row r="22" spans="1:15" s="95" customFormat="1" ht="13.5" customHeight="1">
      <c r="A22" s="27" t="s">
        <v>21</v>
      </c>
      <c r="B22" s="124">
        <v>4195</v>
      </c>
      <c r="C22" s="124">
        <v>50851</v>
      </c>
      <c r="D22" s="104">
        <f t="shared" si="1"/>
        <v>8.2495919450944921</v>
      </c>
      <c r="F22" s="95">
        <v>3922</v>
      </c>
      <c r="G22" s="207">
        <f t="shared" si="0"/>
        <v>273</v>
      </c>
      <c r="H22" s="209">
        <f t="shared" si="2"/>
        <v>6.9607343192248816E-2</v>
      </c>
      <c r="J22" s="95" t="s">
        <v>21</v>
      </c>
      <c r="K22" s="207">
        <v>3922</v>
      </c>
      <c r="M22" s="99" t="str">
        <f t="shared" si="3"/>
        <v>ok</v>
      </c>
    </row>
    <row r="23" spans="1:15" s="95" customFormat="1" ht="13.5" customHeight="1">
      <c r="A23" s="27" t="s">
        <v>22</v>
      </c>
      <c r="B23" s="124">
        <v>3210</v>
      </c>
      <c r="C23" s="124">
        <v>40260</v>
      </c>
      <c r="D23" s="104">
        <f t="shared" si="1"/>
        <v>7.9731743666169894</v>
      </c>
      <c r="F23" s="95">
        <v>3388</v>
      </c>
      <c r="G23" s="207">
        <f t="shared" si="0"/>
        <v>-178</v>
      </c>
      <c r="H23" s="209">
        <f t="shared" si="2"/>
        <v>-5.2538370720188854E-2</v>
      </c>
      <c r="J23" s="95" t="s">
        <v>22</v>
      </c>
      <c r="K23" s="207">
        <v>3388</v>
      </c>
      <c r="M23" s="99" t="str">
        <f t="shared" si="3"/>
        <v>ok</v>
      </c>
      <c r="O23" s="208"/>
    </row>
    <row r="24" spans="1:15" s="95" customFormat="1" ht="13.5" customHeight="1">
      <c r="A24" s="27" t="s">
        <v>23</v>
      </c>
      <c r="B24" s="124">
        <v>837</v>
      </c>
      <c r="C24" s="124">
        <v>9463</v>
      </c>
      <c r="D24" s="104">
        <f t="shared" si="1"/>
        <v>8.8449751664377043</v>
      </c>
      <c r="F24" s="95">
        <v>806</v>
      </c>
      <c r="G24" s="207">
        <f t="shared" si="0"/>
        <v>31</v>
      </c>
      <c r="H24" s="209">
        <f t="shared" si="2"/>
        <v>3.8461538461538547E-2</v>
      </c>
      <c r="J24" s="95" t="s">
        <v>23</v>
      </c>
      <c r="K24" s="95">
        <v>806</v>
      </c>
      <c r="M24" s="99" t="str">
        <f t="shared" si="3"/>
        <v>ok</v>
      </c>
    </row>
    <row r="25" spans="1:15" s="95" customFormat="1" ht="13.5" customHeight="1">
      <c r="A25" s="27" t="s">
        <v>24</v>
      </c>
      <c r="B25" s="124">
        <v>17932</v>
      </c>
      <c r="C25" s="124">
        <v>130411</v>
      </c>
      <c r="D25" s="104">
        <f t="shared" si="1"/>
        <v>13.750373818159511</v>
      </c>
      <c r="F25" s="95">
        <v>18821</v>
      </c>
      <c r="G25" s="207">
        <f t="shared" si="0"/>
        <v>-889</v>
      </c>
      <c r="H25" s="209">
        <f t="shared" si="2"/>
        <v>-4.7234472132192784E-2</v>
      </c>
      <c r="J25" s="95" t="s">
        <v>24</v>
      </c>
      <c r="K25" s="207">
        <v>18821</v>
      </c>
      <c r="M25" s="99" t="str">
        <f t="shared" si="3"/>
        <v>ok</v>
      </c>
      <c r="O25" s="209">
        <f>128270/133629</f>
        <v>0.959896429667213</v>
      </c>
    </row>
    <row r="26" spans="1:15" s="95" customFormat="1" ht="13.5" customHeight="1">
      <c r="A26" s="27" t="s">
        <v>25</v>
      </c>
      <c r="B26" s="124">
        <v>1103</v>
      </c>
      <c r="C26" s="124">
        <v>26707</v>
      </c>
      <c r="D26" s="104">
        <f t="shared" si="1"/>
        <v>4.1300033699030214</v>
      </c>
      <c r="F26" s="95">
        <v>1047</v>
      </c>
      <c r="G26" s="207">
        <f t="shared" si="0"/>
        <v>56</v>
      </c>
      <c r="H26" s="209">
        <f t="shared" si="2"/>
        <v>5.3486150907354313E-2</v>
      </c>
      <c r="J26" s="95" t="s">
        <v>25</v>
      </c>
      <c r="K26" s="207">
        <v>1047</v>
      </c>
      <c r="M26" s="99" t="str">
        <f t="shared" si="3"/>
        <v>ok</v>
      </c>
      <c r="O26" s="209">
        <f>125893/132002</f>
        <v>0.95372039817578524</v>
      </c>
    </row>
    <row r="27" spans="1:15" s="95" customFormat="1" ht="13.5" customHeight="1">
      <c r="A27" s="27" t="s">
        <v>26</v>
      </c>
      <c r="B27" s="124">
        <v>6715</v>
      </c>
      <c r="C27" s="124">
        <v>90823</v>
      </c>
      <c r="D27" s="104">
        <f t="shared" si="1"/>
        <v>7.3935016460588168</v>
      </c>
      <c r="F27" s="95">
        <v>6319</v>
      </c>
      <c r="G27" s="207">
        <f t="shared" si="0"/>
        <v>396</v>
      </c>
      <c r="H27" s="209">
        <f t="shared" si="2"/>
        <v>6.2668143693622502E-2</v>
      </c>
      <c r="J27" s="95" t="s">
        <v>26</v>
      </c>
      <c r="K27" s="207">
        <v>6319</v>
      </c>
      <c r="M27" s="99" t="str">
        <f t="shared" si="3"/>
        <v>ok</v>
      </c>
    </row>
    <row r="28" spans="1:15" s="95" customFormat="1" ht="13.5" customHeight="1">
      <c r="A28" s="27" t="s">
        <v>27</v>
      </c>
      <c r="B28" s="124">
        <v>2844</v>
      </c>
      <c r="C28" s="124">
        <v>59586</v>
      </c>
      <c r="D28" s="104">
        <f t="shared" si="1"/>
        <v>4.7729332393515254</v>
      </c>
      <c r="F28" s="95">
        <v>2982</v>
      </c>
      <c r="G28" s="207">
        <f t="shared" si="0"/>
        <v>-138</v>
      </c>
      <c r="H28" s="209">
        <f t="shared" si="2"/>
        <v>-4.6277665995975825E-2</v>
      </c>
      <c r="J28" s="95" t="s">
        <v>27</v>
      </c>
      <c r="K28" s="207">
        <v>2982</v>
      </c>
      <c r="M28" s="99" t="str">
        <f t="shared" si="3"/>
        <v>ok</v>
      </c>
      <c r="O28" s="208">
        <f>82784/92999</f>
        <v>0.89016010924848654</v>
      </c>
    </row>
    <row r="29" spans="1:15" s="95" customFormat="1" ht="13.5" customHeight="1">
      <c r="A29" s="27" t="s">
        <v>28</v>
      </c>
      <c r="B29" s="124">
        <v>1523</v>
      </c>
      <c r="C29" s="124">
        <v>47292</v>
      </c>
      <c r="D29" s="104">
        <f t="shared" si="1"/>
        <v>3.220417829654064</v>
      </c>
      <c r="F29" s="95">
        <v>1656</v>
      </c>
      <c r="G29" s="207">
        <f t="shared" si="0"/>
        <v>-133</v>
      </c>
      <c r="H29" s="209">
        <f t="shared" si="2"/>
        <v>-8.0314009661835772E-2</v>
      </c>
      <c r="J29" s="95" t="s">
        <v>28</v>
      </c>
      <c r="K29" s="207">
        <v>1656</v>
      </c>
      <c r="M29" s="99" t="str">
        <f t="shared" si="3"/>
        <v>ok</v>
      </c>
    </row>
    <row r="30" spans="1:15" s="95" customFormat="1" ht="13.5" customHeight="1">
      <c r="A30" s="27" t="s">
        <v>29</v>
      </c>
      <c r="B30" s="124">
        <v>6114</v>
      </c>
      <c r="C30" s="124">
        <v>106909</v>
      </c>
      <c r="D30" s="104">
        <f t="shared" si="1"/>
        <v>5.718882414015658</v>
      </c>
      <c r="F30" s="95">
        <v>6088</v>
      </c>
      <c r="G30" s="207">
        <f t="shared" si="0"/>
        <v>26</v>
      </c>
      <c r="H30" s="209">
        <f t="shared" si="2"/>
        <v>4.2706964520367041E-3</v>
      </c>
      <c r="J30" s="95" t="s">
        <v>29</v>
      </c>
      <c r="K30" s="207">
        <v>6088</v>
      </c>
      <c r="M30" s="99" t="str">
        <f t="shared" si="3"/>
        <v>ok</v>
      </c>
      <c r="O30" s="208">
        <f>65500/74248</f>
        <v>0.88217864454261397</v>
      </c>
    </row>
    <row r="31" spans="1:15" s="95" customFormat="1" ht="13.5" customHeight="1">
      <c r="A31" s="27" t="s">
        <v>30</v>
      </c>
      <c r="B31" s="124">
        <v>19660</v>
      </c>
      <c r="C31" s="124">
        <v>242886</v>
      </c>
      <c r="D31" s="104">
        <f t="shared" si="1"/>
        <v>8.0943323205125033</v>
      </c>
      <c r="F31" s="95">
        <v>20185</v>
      </c>
      <c r="G31" s="207">
        <f t="shared" si="0"/>
        <v>-525</v>
      </c>
      <c r="H31" s="209">
        <f t="shared" si="2"/>
        <v>-2.6009412930393827E-2</v>
      </c>
      <c r="J31" s="95" t="s">
        <v>30</v>
      </c>
      <c r="K31" s="207">
        <v>20185</v>
      </c>
      <c r="M31" s="99" t="str">
        <f t="shared" si="3"/>
        <v>ok</v>
      </c>
    </row>
    <row r="32" spans="1:15" s="95" customFormat="1" ht="13.5" customHeight="1">
      <c r="A32" s="27" t="s">
        <v>31</v>
      </c>
      <c r="B32" s="124">
        <v>5099</v>
      </c>
      <c r="C32" s="124">
        <v>63423</v>
      </c>
      <c r="D32" s="104">
        <f t="shared" si="1"/>
        <v>8.039670151206975</v>
      </c>
      <c r="F32" s="95">
        <v>5092</v>
      </c>
      <c r="G32" s="207">
        <f t="shared" si="0"/>
        <v>7</v>
      </c>
      <c r="H32" s="209">
        <f t="shared" si="2"/>
        <v>1.374705420267075E-3</v>
      </c>
      <c r="J32" s="95" t="s">
        <v>31</v>
      </c>
      <c r="K32" s="207">
        <v>5092</v>
      </c>
      <c r="M32" s="99" t="str">
        <f t="shared" si="3"/>
        <v>ok</v>
      </c>
    </row>
    <row r="33" spans="1:13" s="95" customFormat="1" ht="13.5" customHeight="1">
      <c r="A33" s="27" t="s">
        <v>32</v>
      </c>
      <c r="B33" s="124">
        <v>2002</v>
      </c>
      <c r="C33" s="124">
        <v>30555</v>
      </c>
      <c r="D33" s="104">
        <f t="shared" si="1"/>
        <v>6.5521191294387178</v>
      </c>
      <c r="F33" s="95">
        <v>2046</v>
      </c>
      <c r="G33" s="207">
        <f t="shared" si="0"/>
        <v>-44</v>
      </c>
      <c r="H33" s="209">
        <f t="shared" si="2"/>
        <v>-2.1505376344086002E-2</v>
      </c>
      <c r="J33" s="95" t="s">
        <v>32</v>
      </c>
      <c r="K33" s="207">
        <v>2046</v>
      </c>
      <c r="M33" s="99" t="str">
        <f t="shared" si="3"/>
        <v>ok</v>
      </c>
    </row>
    <row r="34" spans="1:13" s="95" customFormat="1" ht="13.5" customHeight="1">
      <c r="A34" s="27" t="s">
        <v>33</v>
      </c>
      <c r="B34" s="124">
        <v>1267</v>
      </c>
      <c r="C34" s="124">
        <v>17116</v>
      </c>
      <c r="D34" s="104">
        <f t="shared" si="1"/>
        <v>7.4024304744099085</v>
      </c>
      <c r="F34" s="95">
        <v>1201</v>
      </c>
      <c r="G34" s="207">
        <f t="shared" si="0"/>
        <v>66</v>
      </c>
      <c r="H34" s="209">
        <f t="shared" si="2"/>
        <v>5.4954204829309017E-2</v>
      </c>
      <c r="J34" s="95" t="s">
        <v>33</v>
      </c>
      <c r="K34" s="207">
        <v>1201</v>
      </c>
      <c r="M34" s="99" t="str">
        <f t="shared" si="3"/>
        <v>ok</v>
      </c>
    </row>
    <row r="35" spans="1:13" s="95" customFormat="1" ht="13.5" customHeight="1">
      <c r="A35" s="27" t="s">
        <v>34</v>
      </c>
      <c r="B35" s="124">
        <v>7296</v>
      </c>
      <c r="C35" s="124">
        <v>71017</v>
      </c>
      <c r="D35" s="104">
        <f t="shared" si="1"/>
        <v>10.273596462818761</v>
      </c>
      <c r="F35" s="95">
        <v>6947</v>
      </c>
      <c r="G35" s="207">
        <f t="shared" si="0"/>
        <v>349</v>
      </c>
      <c r="H35" s="209">
        <f t="shared" si="2"/>
        <v>5.0237512595364908E-2</v>
      </c>
      <c r="J35" s="95" t="s">
        <v>34</v>
      </c>
      <c r="K35" s="207">
        <v>6947</v>
      </c>
      <c r="M35" s="99" t="str">
        <f t="shared" si="3"/>
        <v>ok</v>
      </c>
    </row>
    <row r="36" spans="1:13" s="95" customFormat="1" ht="13.5" customHeight="1">
      <c r="A36" s="27" t="s">
        <v>35</v>
      </c>
      <c r="B36" s="124">
        <v>2691</v>
      </c>
      <c r="C36" s="124">
        <v>64635</v>
      </c>
      <c r="D36" s="104">
        <f t="shared" si="1"/>
        <v>4.1633789742399623</v>
      </c>
      <c r="F36" s="95">
        <v>2793</v>
      </c>
      <c r="G36" s="207">
        <f t="shared" si="0"/>
        <v>-102</v>
      </c>
      <c r="H36" s="209">
        <f t="shared" si="2"/>
        <v>-3.6519871106337254E-2</v>
      </c>
      <c r="J36" s="95" t="s">
        <v>35</v>
      </c>
      <c r="K36" s="207">
        <v>2793</v>
      </c>
      <c r="M36" s="99" t="str">
        <f t="shared" si="3"/>
        <v>ok</v>
      </c>
    </row>
    <row r="37" spans="1:13" s="95" customFormat="1" ht="13.5" customHeight="1">
      <c r="A37" s="27" t="s">
        <v>36</v>
      </c>
      <c r="B37" s="124">
        <v>2816</v>
      </c>
      <c r="C37" s="124">
        <v>98190</v>
      </c>
      <c r="D37" s="104">
        <f t="shared" si="1"/>
        <v>2.8679091557185048</v>
      </c>
      <c r="F37" s="95">
        <v>3180</v>
      </c>
      <c r="G37" s="207">
        <f t="shared" si="0"/>
        <v>-364</v>
      </c>
      <c r="H37" s="209">
        <f t="shared" si="2"/>
        <v>-0.11446540880503142</v>
      </c>
      <c r="J37" s="95" t="s">
        <v>36</v>
      </c>
      <c r="K37" s="207">
        <v>3180</v>
      </c>
      <c r="M37" s="99" t="str">
        <f t="shared" si="3"/>
        <v>ok</v>
      </c>
    </row>
    <row r="38" spans="1:13" s="95" customFormat="1" ht="13.5" customHeight="1">
      <c r="A38" s="27" t="s">
        <v>37</v>
      </c>
      <c r="B38" s="124">
        <v>1219</v>
      </c>
      <c r="C38" s="124">
        <v>28090</v>
      </c>
      <c r="D38" s="104">
        <f t="shared" si="1"/>
        <v>4.3396226415094334</v>
      </c>
      <c r="F38" s="95">
        <v>1218</v>
      </c>
      <c r="G38" s="207">
        <f t="shared" si="0"/>
        <v>1</v>
      </c>
      <c r="H38" s="209">
        <f t="shared" si="2"/>
        <v>8.2101806239731623E-4</v>
      </c>
      <c r="J38" s="95" t="s">
        <v>37</v>
      </c>
      <c r="K38" s="207">
        <v>1218</v>
      </c>
      <c r="M38" s="99" t="str">
        <f t="shared" si="3"/>
        <v>ok</v>
      </c>
    </row>
    <row r="39" spans="1:13" s="95" customFormat="1" ht="13.5" customHeight="1">
      <c r="A39" s="27" t="s">
        <v>38</v>
      </c>
      <c r="B39" s="124">
        <v>3687</v>
      </c>
      <c r="C39" s="124">
        <v>22070</v>
      </c>
      <c r="D39" s="104">
        <f t="shared" si="1"/>
        <v>16.705935659265972</v>
      </c>
      <c r="F39" s="95">
        <v>3176</v>
      </c>
      <c r="G39" s="207">
        <f t="shared" si="0"/>
        <v>511</v>
      </c>
      <c r="H39" s="209">
        <f t="shared" si="2"/>
        <v>0.16089420654911835</v>
      </c>
      <c r="J39" s="95" t="s">
        <v>38</v>
      </c>
      <c r="K39" s="207">
        <v>3176</v>
      </c>
      <c r="M39" s="99" t="str">
        <f t="shared" si="3"/>
        <v>ok</v>
      </c>
    </row>
    <row r="40" spans="1:13" s="95" customFormat="1" ht="13.5" customHeight="1">
      <c r="A40" s="27" t="s">
        <v>39</v>
      </c>
      <c r="B40" s="124">
        <v>2196</v>
      </c>
      <c r="C40" s="124">
        <v>44949</v>
      </c>
      <c r="D40" s="104">
        <f t="shared" si="1"/>
        <v>4.8855369418674499</v>
      </c>
      <c r="F40" s="95">
        <v>2310</v>
      </c>
      <c r="G40" s="207">
        <f t="shared" si="0"/>
        <v>-114</v>
      </c>
      <c r="H40" s="209">
        <f t="shared" si="2"/>
        <v>-4.9350649350649367E-2</v>
      </c>
      <c r="J40" s="95" t="s">
        <v>39</v>
      </c>
      <c r="K40" s="207">
        <v>2310</v>
      </c>
      <c r="M40" s="99" t="str">
        <f t="shared" si="3"/>
        <v>ok</v>
      </c>
    </row>
    <row r="41" spans="1:13" s="95" customFormat="1" ht="13.5" customHeight="1">
      <c r="A41" s="27" t="s">
        <v>40</v>
      </c>
      <c r="B41" s="124">
        <v>3935</v>
      </c>
      <c r="C41" s="124">
        <v>45264</v>
      </c>
      <c r="D41" s="104">
        <f t="shared" si="1"/>
        <v>8.6934429126899975</v>
      </c>
      <c r="F41" s="95">
        <v>3737</v>
      </c>
      <c r="G41" s="207">
        <f t="shared" si="0"/>
        <v>198</v>
      </c>
      <c r="H41" s="209">
        <f t="shared" si="2"/>
        <v>5.2983676746052977E-2</v>
      </c>
      <c r="J41" s="95" t="s">
        <v>40</v>
      </c>
      <c r="K41" s="207">
        <v>3737</v>
      </c>
      <c r="M41" s="99" t="str">
        <f t="shared" si="3"/>
        <v>ok</v>
      </c>
    </row>
    <row r="42" spans="1:13" s="95" customFormat="1" ht="13.5" customHeight="1">
      <c r="A42" s="27" t="s">
        <v>41</v>
      </c>
      <c r="B42" s="124">
        <v>5124</v>
      </c>
      <c r="C42" s="124">
        <v>42230</v>
      </c>
      <c r="D42" s="104">
        <f t="shared" si="1"/>
        <v>12.13355434525219</v>
      </c>
      <c r="F42" s="95">
        <v>5937</v>
      </c>
      <c r="G42" s="207">
        <f t="shared" si="0"/>
        <v>-813</v>
      </c>
      <c r="H42" s="209">
        <f t="shared" si="2"/>
        <v>-0.13693784739767556</v>
      </c>
      <c r="J42" s="95" t="s">
        <v>41</v>
      </c>
      <c r="K42" s="207">
        <v>5937</v>
      </c>
      <c r="M42" s="99" t="str">
        <f t="shared" si="3"/>
        <v>ok</v>
      </c>
    </row>
    <row r="43" spans="1:13" s="95" customFormat="1" ht="13.5" customHeight="1">
      <c r="A43" s="27" t="s">
        <v>42</v>
      </c>
      <c r="B43" s="124">
        <v>2213</v>
      </c>
      <c r="C43" s="124">
        <v>36810</v>
      </c>
      <c r="D43" s="104">
        <f t="shared" si="1"/>
        <v>6.0119532735669656</v>
      </c>
      <c r="F43" s="95">
        <v>1976</v>
      </c>
      <c r="G43" s="207">
        <f t="shared" si="0"/>
        <v>237</v>
      </c>
      <c r="H43" s="209">
        <f t="shared" si="2"/>
        <v>0.11993927125506065</v>
      </c>
      <c r="J43" s="95" t="s">
        <v>42</v>
      </c>
      <c r="K43" s="207">
        <v>1976</v>
      </c>
      <c r="M43" s="99" t="str">
        <f t="shared" si="3"/>
        <v>ok</v>
      </c>
    </row>
    <row r="44" spans="1:13" s="95" customFormat="1" ht="13.5" customHeight="1">
      <c r="A44" s="27" t="s">
        <v>43</v>
      </c>
      <c r="B44" s="124">
        <v>4147</v>
      </c>
      <c r="C44" s="124">
        <v>46139</v>
      </c>
      <c r="D44" s="104">
        <f t="shared" si="1"/>
        <v>8.988057825267127</v>
      </c>
      <c r="F44" s="95">
        <v>3417</v>
      </c>
      <c r="G44" s="207">
        <f t="shared" si="0"/>
        <v>730</v>
      </c>
      <c r="H44" s="209">
        <f t="shared" si="2"/>
        <v>0.21363769388352361</v>
      </c>
      <c r="J44" s="95" t="s">
        <v>43</v>
      </c>
      <c r="K44" s="207">
        <v>3417</v>
      </c>
      <c r="M44" s="99" t="str">
        <f t="shared" si="3"/>
        <v>ok</v>
      </c>
    </row>
    <row r="45" spans="1:13" s="95" customFormat="1" ht="13.5" customHeight="1">
      <c r="A45" s="27" t="s">
        <v>44</v>
      </c>
      <c r="B45" s="124">
        <v>1332</v>
      </c>
      <c r="C45" s="124">
        <v>23065</v>
      </c>
      <c r="D45" s="104">
        <f t="shared" si="1"/>
        <v>5.7749837415998266</v>
      </c>
      <c r="F45" s="95">
        <v>1065</v>
      </c>
      <c r="G45" s="207">
        <f t="shared" si="0"/>
        <v>267</v>
      </c>
      <c r="H45" s="209">
        <f t="shared" si="2"/>
        <v>0.25070422535211279</v>
      </c>
      <c r="J45" s="95" t="s">
        <v>44</v>
      </c>
      <c r="K45" s="207">
        <v>1065</v>
      </c>
      <c r="M45" s="99" t="str">
        <f t="shared" si="3"/>
        <v>ok</v>
      </c>
    </row>
    <row r="46" spans="1:13" s="95" customFormat="1" ht="13.5" customHeight="1">
      <c r="A46" s="27" t="s">
        <v>45</v>
      </c>
      <c r="B46" s="124">
        <v>3711</v>
      </c>
      <c r="C46" s="124">
        <v>119985</v>
      </c>
      <c r="D46" s="104">
        <f t="shared" si="1"/>
        <v>3.0928866108263531</v>
      </c>
      <c r="F46" s="95">
        <v>3724</v>
      </c>
      <c r="G46" s="207">
        <f t="shared" si="0"/>
        <v>-13</v>
      </c>
      <c r="H46" s="209">
        <f t="shared" si="2"/>
        <v>-3.4908700322233699E-3</v>
      </c>
      <c r="J46" s="95" t="s">
        <v>45</v>
      </c>
      <c r="K46" s="207">
        <v>3724</v>
      </c>
      <c r="M46" s="99" t="str">
        <f t="shared" si="3"/>
        <v>ok</v>
      </c>
    </row>
    <row r="47" spans="1:13" s="95" customFormat="1" ht="13.5" customHeight="1">
      <c r="A47" s="27" t="s">
        <v>46</v>
      </c>
      <c r="B47" s="124">
        <v>1708</v>
      </c>
      <c r="C47" s="124">
        <v>29066</v>
      </c>
      <c r="D47" s="104">
        <f t="shared" si="1"/>
        <v>5.8762815660909657</v>
      </c>
      <c r="F47" s="95">
        <v>1953</v>
      </c>
      <c r="G47" s="207">
        <f t="shared" si="0"/>
        <v>-245</v>
      </c>
      <c r="H47" s="209">
        <f t="shared" si="2"/>
        <v>-0.12544802867383509</v>
      </c>
      <c r="J47" s="95" t="s">
        <v>46</v>
      </c>
      <c r="K47" s="207">
        <v>1953</v>
      </c>
      <c r="M47" s="99" t="str">
        <f t="shared" si="3"/>
        <v>ok</v>
      </c>
    </row>
    <row r="48" spans="1:13" s="95" customFormat="1" ht="13.5" customHeight="1">
      <c r="A48" s="27" t="s">
        <v>47</v>
      </c>
      <c r="B48" s="124">
        <v>767</v>
      </c>
      <c r="C48" s="124">
        <v>23608</v>
      </c>
      <c r="D48" s="104">
        <f t="shared" si="1"/>
        <v>3.248898678414097</v>
      </c>
      <c r="F48" s="95">
        <v>704</v>
      </c>
      <c r="G48" s="207">
        <f t="shared" si="0"/>
        <v>63</v>
      </c>
      <c r="H48" s="209">
        <f t="shared" si="2"/>
        <v>8.9488636363636465E-2</v>
      </c>
      <c r="J48" s="95" t="s">
        <v>47</v>
      </c>
      <c r="K48" s="95">
        <v>704</v>
      </c>
      <c r="M48" s="99" t="str">
        <f t="shared" si="3"/>
        <v>ok</v>
      </c>
    </row>
    <row r="49" spans="1:11" s="95" customFormat="1" ht="11.25">
      <c r="A49" s="105"/>
      <c r="B49" s="123"/>
      <c r="C49" s="123"/>
      <c r="D49" s="131"/>
      <c r="J49" s="95" t="s">
        <v>180</v>
      </c>
      <c r="K49" s="207">
        <v>125893</v>
      </c>
    </row>
    <row r="50" spans="1:11" s="95" customFormat="1" ht="11.25">
      <c r="A50" s="93" t="s">
        <v>64</v>
      </c>
      <c r="B50" s="101"/>
    </row>
    <row r="51" spans="1:11" s="95" customFormat="1" ht="11.25">
      <c r="A51" s="101"/>
      <c r="B51" s="101"/>
    </row>
    <row r="52" spans="1:11" s="95" customFormat="1" ht="11.25">
      <c r="A52" s="440" t="s">
        <v>206</v>
      </c>
      <c r="B52" s="441"/>
      <c r="C52" s="441"/>
      <c r="D52" s="442"/>
    </row>
    <row r="53" spans="1:11" s="95" customFormat="1" ht="11.25">
      <c r="A53" s="443"/>
      <c r="B53" s="444"/>
      <c r="C53" s="444"/>
      <c r="D53" s="445"/>
    </row>
    <row r="54" spans="1:11">
      <c r="A54" s="443"/>
      <c r="B54" s="444"/>
      <c r="C54" s="444"/>
      <c r="D54" s="445"/>
    </row>
    <row r="55" spans="1:11">
      <c r="A55" s="443"/>
      <c r="B55" s="444"/>
      <c r="C55" s="444"/>
      <c r="D55" s="445"/>
    </row>
    <row r="56" spans="1:11">
      <c r="A56" s="443"/>
      <c r="B56" s="444"/>
      <c r="C56" s="444"/>
      <c r="D56" s="445"/>
    </row>
    <row r="57" spans="1:11">
      <c r="A57" s="443"/>
      <c r="B57" s="444"/>
      <c r="C57" s="444"/>
      <c r="D57" s="445"/>
    </row>
    <row r="58" spans="1:11">
      <c r="A58" s="443"/>
      <c r="B58" s="444"/>
      <c r="C58" s="444"/>
      <c r="D58" s="445"/>
    </row>
    <row r="59" spans="1:11">
      <c r="A59" s="443"/>
      <c r="B59" s="444"/>
      <c r="C59" s="444"/>
      <c r="D59" s="445"/>
    </row>
    <row r="60" spans="1:11">
      <c r="A60" s="443"/>
      <c r="B60" s="444"/>
      <c r="C60" s="444"/>
      <c r="D60" s="445"/>
    </row>
    <row r="61" spans="1:11">
      <c r="A61" s="446"/>
      <c r="B61" s="447"/>
      <c r="C61" s="447"/>
      <c r="D61" s="448"/>
    </row>
  </sheetData>
  <sheetProtection selectLockedCells="1"/>
  <sortState ref="G17:G48">
    <sortCondition ref="G17:G48"/>
  </sortState>
  <mergeCells count="6">
    <mergeCell ref="A52:D61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7"/>
  <sheetViews>
    <sheetView showGridLines="0" view="pageBreakPreview" zoomScale="75" zoomScaleNormal="100" zoomScaleSheetLayoutView="75" workbookViewId="0">
      <selection activeCell="A4" sqref="A4:D4"/>
    </sheetView>
  </sheetViews>
  <sheetFormatPr baseColWidth="10" defaultRowHeight="15"/>
  <cols>
    <col min="1" max="1" width="27.7109375" style="248" customWidth="1"/>
    <col min="2" max="6" width="11.7109375" style="248" customWidth="1"/>
    <col min="7" max="7" width="1.5703125" style="248" customWidth="1"/>
    <col min="8" max="9" width="11.85546875" style="248" customWidth="1"/>
    <col min="10" max="10" width="17.140625" style="248" customWidth="1"/>
    <col min="11" max="15" width="13" style="248" customWidth="1"/>
    <col min="16" max="16" width="10.28515625" style="248" customWidth="1"/>
    <col min="17" max="16384" width="11.42578125" style="248"/>
  </cols>
  <sheetData>
    <row r="1" spans="1:16" ht="21" customHeight="1">
      <c r="C1" s="313"/>
      <c r="D1" s="313"/>
      <c r="E1" s="313"/>
      <c r="F1" s="313"/>
      <c r="G1" s="313"/>
      <c r="H1" s="313"/>
      <c r="I1" s="313"/>
      <c r="J1" s="249"/>
      <c r="K1" s="249"/>
    </row>
    <row r="2" spans="1:16" ht="21" customHeight="1">
      <c r="C2" s="313"/>
      <c r="D2" s="313"/>
      <c r="E2" s="313"/>
      <c r="F2" s="313"/>
      <c r="G2" s="313"/>
      <c r="H2" s="313"/>
      <c r="I2" s="313"/>
      <c r="J2" s="249"/>
      <c r="K2" s="249"/>
    </row>
    <row r="3" spans="1:16" ht="21" customHeight="1">
      <c r="C3" s="313"/>
      <c r="D3" s="313"/>
      <c r="E3" s="313"/>
      <c r="F3" s="313"/>
      <c r="G3" s="313"/>
      <c r="H3" s="313"/>
      <c r="I3" s="313"/>
      <c r="J3" s="249"/>
      <c r="K3" s="249"/>
    </row>
    <row r="4" spans="1:16" ht="24" customHeight="1">
      <c r="A4" s="535" t="s">
        <v>251</v>
      </c>
      <c r="B4" s="535"/>
      <c r="C4" s="535"/>
      <c r="D4" s="535"/>
      <c r="E4" s="313"/>
      <c r="F4" s="313"/>
      <c r="G4" s="313"/>
      <c r="H4" s="313"/>
      <c r="I4" s="313"/>
      <c r="J4" s="249"/>
      <c r="K4" s="249"/>
    </row>
    <row r="5" spans="1:16" ht="21.95" customHeight="1">
      <c r="A5" s="536" t="s">
        <v>113</v>
      </c>
      <c r="B5" s="536"/>
      <c r="C5" s="536"/>
      <c r="D5" s="536"/>
      <c r="E5" s="536"/>
      <c r="F5" s="536"/>
      <c r="G5" s="536"/>
      <c r="H5" s="536"/>
      <c r="I5" s="536"/>
      <c r="J5" s="314"/>
      <c r="K5" s="314"/>
      <c r="L5" s="314"/>
      <c r="M5" s="314"/>
      <c r="N5" s="314"/>
      <c r="O5" s="314"/>
      <c r="P5" s="314"/>
    </row>
    <row r="6" spans="1:16" ht="21.75" customHeight="1">
      <c r="A6" s="537" t="s">
        <v>95</v>
      </c>
      <c r="B6" s="537"/>
      <c r="C6" s="537"/>
      <c r="D6" s="537"/>
      <c r="E6" s="537"/>
      <c r="F6" s="537"/>
      <c r="G6" s="537"/>
      <c r="H6" s="537"/>
      <c r="I6" s="537"/>
      <c r="J6" s="247"/>
      <c r="K6" s="247"/>
      <c r="L6" s="314"/>
      <c r="M6" s="314"/>
      <c r="N6" s="314"/>
      <c r="O6" s="314"/>
      <c r="P6" s="314"/>
    </row>
    <row r="7" spans="1:16" ht="15.75" customHeight="1">
      <c r="H7" s="253"/>
      <c r="K7" s="249"/>
      <c r="O7" s="281"/>
      <c r="P7" s="281"/>
    </row>
    <row r="8" spans="1:16" s="253" customFormat="1" ht="15" customHeight="1">
      <c r="A8" s="250"/>
      <c r="B8" s="538" t="s">
        <v>232</v>
      </c>
      <c r="C8" s="538"/>
      <c r="D8" s="538"/>
      <c r="E8" s="538"/>
      <c r="F8" s="538"/>
      <c r="G8" s="251"/>
      <c r="H8" s="252"/>
      <c r="I8" s="252"/>
      <c r="K8" s="254"/>
      <c r="N8" s="281"/>
      <c r="O8" s="281"/>
      <c r="P8" s="281"/>
    </row>
    <row r="9" spans="1:16" s="253" customFormat="1" ht="15" customHeight="1">
      <c r="A9" s="250"/>
      <c r="B9" s="586">
        <v>2009</v>
      </c>
      <c r="C9" s="586">
        <v>2010</v>
      </c>
      <c r="D9" s="586">
        <v>2011</v>
      </c>
      <c r="E9" s="586">
        <v>2012</v>
      </c>
      <c r="F9" s="586">
        <v>2013</v>
      </c>
      <c r="G9" s="255"/>
      <c r="H9" s="541" t="s">
        <v>218</v>
      </c>
      <c r="I9" s="542"/>
      <c r="K9" s="254"/>
      <c r="N9" s="281"/>
      <c r="O9" s="281"/>
      <c r="P9" s="281"/>
    </row>
    <row r="10" spans="1:16" s="253" customFormat="1" ht="11.25" customHeight="1">
      <c r="B10" s="587"/>
      <c r="C10" s="587"/>
      <c r="D10" s="587"/>
      <c r="E10" s="587"/>
      <c r="F10" s="587"/>
      <c r="G10" s="255"/>
      <c r="H10" s="256" t="s">
        <v>96</v>
      </c>
      <c r="I10" s="257" t="s">
        <v>97</v>
      </c>
      <c r="K10" s="291"/>
      <c r="N10" s="590"/>
      <c r="O10" s="590"/>
      <c r="P10" s="590"/>
    </row>
    <row r="11" spans="1:16" s="253" customFormat="1" ht="28.5" customHeight="1">
      <c r="A11" s="258" t="s">
        <v>114</v>
      </c>
      <c r="B11" s="259">
        <v>805455</v>
      </c>
      <c r="C11" s="259">
        <v>800820</v>
      </c>
      <c r="D11" s="259">
        <v>809367</v>
      </c>
      <c r="E11" s="259">
        <v>869726.29999999993</v>
      </c>
      <c r="F11" s="259">
        <v>901370</v>
      </c>
      <c r="G11" s="260"/>
      <c r="H11" s="261">
        <f>F11-E11</f>
        <v>31643.70000000007</v>
      </c>
      <c r="I11" s="262">
        <f>F11/E11-1</f>
        <v>3.6383515135738786E-2</v>
      </c>
      <c r="N11" s="590"/>
      <c r="O11" s="590"/>
      <c r="P11" s="590"/>
    </row>
    <row r="12" spans="1:16" s="253" customFormat="1" ht="28.5" customHeight="1">
      <c r="A12" s="258" t="s">
        <v>115</v>
      </c>
      <c r="B12" s="259">
        <v>872668</v>
      </c>
      <c r="C12" s="259">
        <v>889296</v>
      </c>
      <c r="D12" s="259">
        <v>891084</v>
      </c>
      <c r="E12" s="259">
        <v>948195.79999999993</v>
      </c>
      <c r="F12" s="259">
        <v>970043.83799999999</v>
      </c>
      <c r="G12" s="260"/>
      <c r="H12" s="261">
        <f>F12-E12</f>
        <v>21848.038000000059</v>
      </c>
      <c r="I12" s="262">
        <f>F12/E12-1</f>
        <v>2.3041694552960568E-2</v>
      </c>
      <c r="J12" s="263"/>
      <c r="K12" s="264"/>
      <c r="N12" s="590"/>
      <c r="O12" s="590"/>
      <c r="P12" s="590"/>
    </row>
    <row r="13" spans="1:16" s="253" customFormat="1" ht="28.5" customHeight="1">
      <c r="A13" s="265" t="s">
        <v>116</v>
      </c>
      <c r="B13" s="287">
        <f>(B11/B12)*100</f>
        <v>92.297987321638928</v>
      </c>
      <c r="C13" s="325">
        <f>IF(C12=0,0,(C11/C12)*100)</f>
        <v>90.05100663895935</v>
      </c>
      <c r="D13" s="266">
        <f>IF(D12=0,0,(D11/D12)*100)</f>
        <v>90.829484089042111</v>
      </c>
      <c r="E13" s="266">
        <f>IF(E12=0,0,(E11/E12)*100)</f>
        <v>91.724335838652735</v>
      </c>
      <c r="F13" s="266">
        <f>IF(F12=0,0,(F11/F12)*100)</f>
        <v>92.920542834271373</v>
      </c>
      <c r="G13" s="267"/>
      <c r="H13" s="583">
        <f>F13-E13</f>
        <v>1.1962069956186383</v>
      </c>
      <c r="I13" s="584"/>
      <c r="J13" s="268"/>
      <c r="K13" s="268"/>
      <c r="L13" s="268"/>
      <c r="N13" s="590"/>
      <c r="O13" s="590"/>
      <c r="P13" s="590"/>
    </row>
    <row r="14" spans="1:16" s="253" customFormat="1" ht="28.5" customHeight="1">
      <c r="A14" s="277"/>
      <c r="B14" s="277"/>
      <c r="C14" s="277"/>
      <c r="D14" s="277"/>
      <c r="E14" s="277"/>
      <c r="F14" s="320"/>
      <c r="G14" s="277"/>
      <c r="H14" s="277"/>
      <c r="I14" s="277"/>
      <c r="J14" s="268"/>
      <c r="K14" s="268"/>
      <c r="L14" s="268"/>
      <c r="N14" s="282"/>
      <c r="O14" s="282"/>
      <c r="P14" s="282"/>
    </row>
    <row r="15" spans="1:16" ht="18" customHeight="1">
      <c r="A15" s="277"/>
      <c r="B15" s="278"/>
      <c r="C15" s="279"/>
      <c r="D15" s="279"/>
      <c r="E15" s="278"/>
      <c r="F15" s="278"/>
      <c r="G15" s="278"/>
      <c r="H15" s="280"/>
      <c r="I15" s="280"/>
      <c r="N15" s="590"/>
      <c r="O15" s="590"/>
      <c r="P15" s="590"/>
    </row>
    <row r="16" spans="1:16" ht="18" customHeight="1">
      <c r="A16" s="277"/>
      <c r="B16" s="278"/>
      <c r="C16" s="279"/>
      <c r="D16" s="279"/>
      <c r="E16" s="278"/>
      <c r="F16" s="278"/>
      <c r="G16" s="278"/>
      <c r="H16" s="280"/>
      <c r="I16" s="280"/>
      <c r="N16" s="282"/>
      <c r="O16" s="282"/>
      <c r="P16" s="282"/>
    </row>
    <row r="17" spans="2:35" ht="27.75" customHeight="1">
      <c r="B17" s="248" t="s">
        <v>226</v>
      </c>
    </row>
    <row r="18" spans="2:35" ht="27.75" customHeight="1">
      <c r="N18" s="590"/>
      <c r="O18" s="590"/>
      <c r="P18" s="590"/>
    </row>
    <row r="19" spans="2:35" ht="27.75" customHeight="1">
      <c r="N19" s="590"/>
      <c r="O19" s="590"/>
      <c r="P19" s="590"/>
    </row>
    <row r="20" spans="2:35" ht="27.75" customHeight="1">
      <c r="E20" s="254"/>
      <c r="F20" s="254"/>
      <c r="G20" s="254"/>
      <c r="H20" s="254"/>
      <c r="I20" s="254"/>
      <c r="J20" s="292"/>
      <c r="K20" s="254"/>
      <c r="L20" s="254"/>
      <c r="M20" s="254"/>
      <c r="N20" s="590"/>
      <c r="O20" s="590"/>
      <c r="P20" s="590"/>
      <c r="AF20" s="591" t="s">
        <v>100</v>
      </c>
      <c r="AG20" s="592">
        <v>2000</v>
      </c>
      <c r="AH20" s="315" t="s">
        <v>101</v>
      </c>
      <c r="AI20" s="316">
        <v>10.4</v>
      </c>
    </row>
    <row r="21" spans="2:35" ht="27.75" customHeight="1">
      <c r="E21" s="254"/>
      <c r="F21" s="254"/>
      <c r="G21" s="254"/>
      <c r="H21" s="254"/>
      <c r="I21" s="254"/>
      <c r="J21" s="254"/>
      <c r="K21" s="254"/>
      <c r="L21" s="254"/>
      <c r="M21" s="254"/>
      <c r="N21" s="590"/>
      <c r="O21" s="590"/>
      <c r="P21" s="590"/>
      <c r="Q21" s="254"/>
      <c r="AF21" s="591"/>
      <c r="AG21" s="593"/>
      <c r="AH21" s="315" t="s">
        <v>102</v>
      </c>
      <c r="AI21" s="316">
        <v>9.8000000000000007</v>
      </c>
    </row>
    <row r="22" spans="2:35" ht="27.75" customHeight="1">
      <c r="E22" s="254"/>
      <c r="F22" s="254"/>
      <c r="G22" s="254"/>
      <c r="H22" s="254"/>
      <c r="I22" s="254"/>
      <c r="J22" s="254"/>
      <c r="K22" s="254"/>
      <c r="L22" s="254"/>
      <c r="M22" s="254"/>
      <c r="N22" s="590"/>
      <c r="O22" s="590"/>
      <c r="P22" s="590"/>
      <c r="Q22" s="254"/>
      <c r="AF22" s="591"/>
      <c r="AG22" s="593"/>
      <c r="AH22" s="315" t="s">
        <v>103</v>
      </c>
      <c r="AI22" s="316">
        <v>8.6999999999999993</v>
      </c>
    </row>
    <row r="23" spans="2:35" ht="27.75" customHeight="1"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AF23" s="591"/>
      <c r="AG23" s="594"/>
      <c r="AH23" s="315" t="s">
        <v>104</v>
      </c>
      <c r="AI23" s="317">
        <v>9.15</v>
      </c>
    </row>
    <row r="24" spans="2:35" ht="27.75" customHeight="1"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AF24" s="591"/>
      <c r="AG24" s="318">
        <v>2001</v>
      </c>
      <c r="AH24" s="315" t="s">
        <v>101</v>
      </c>
      <c r="AI24" s="316">
        <v>10.4</v>
      </c>
    </row>
    <row r="25" spans="2:35" hidden="1"/>
    <row r="26" spans="2:35" hidden="1"/>
    <row r="27" spans="2:35" hidden="1"/>
  </sheetData>
  <autoFilter ref="B19:B24"/>
  <mergeCells count="16">
    <mergeCell ref="A4:D4"/>
    <mergeCell ref="H13:I13"/>
    <mergeCell ref="A5:I5"/>
    <mergeCell ref="A6:I6"/>
    <mergeCell ref="H9:I9"/>
    <mergeCell ref="B8:F8"/>
    <mergeCell ref="F9:F10"/>
    <mergeCell ref="E9:E10"/>
    <mergeCell ref="D9:D10"/>
    <mergeCell ref="C9:C10"/>
    <mergeCell ref="B9:B10"/>
    <mergeCell ref="N15:P15"/>
    <mergeCell ref="N18:P22"/>
    <mergeCell ref="AF20:AF24"/>
    <mergeCell ref="AG20:AG23"/>
    <mergeCell ref="N10:P13"/>
  </mergeCells>
  <conditionalFormatting sqref="H11:H13 I11:I12">
    <cfRule type="cellIs" dxfId="4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horizontalDpi="300" verticalDpi="300" r:id="rId1"/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4"/>
  <sheetViews>
    <sheetView showGridLines="0" view="pageBreakPreview" zoomScale="71" zoomScaleNormal="100" zoomScaleSheetLayoutView="71" workbookViewId="0">
      <selection activeCell="A4" sqref="A4:D4"/>
    </sheetView>
  </sheetViews>
  <sheetFormatPr baseColWidth="10" defaultRowHeight="12.75"/>
  <cols>
    <col min="1" max="1" width="29" style="179" customWidth="1"/>
    <col min="2" max="6" width="11.7109375" style="179" customWidth="1"/>
    <col min="7" max="7" width="2.140625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5.5" customHeight="1">
      <c r="A4" s="535" t="s">
        <v>251</v>
      </c>
      <c r="B4" s="535"/>
      <c r="C4" s="535"/>
      <c r="D4" s="535"/>
      <c r="E4" s="170"/>
      <c r="F4" s="170"/>
      <c r="G4" s="170"/>
      <c r="H4" s="170"/>
      <c r="I4" s="170"/>
      <c r="J4" s="171"/>
      <c r="K4" s="171"/>
    </row>
    <row r="5" spans="1:16" s="169" customFormat="1" ht="21.95" customHeight="1">
      <c r="A5" s="536" t="s">
        <v>117</v>
      </c>
      <c r="B5" s="595"/>
      <c r="C5" s="595"/>
      <c r="D5" s="595"/>
      <c r="E5" s="595"/>
      <c r="F5" s="595"/>
      <c r="G5" s="595"/>
      <c r="H5" s="595"/>
      <c r="I5" s="595"/>
      <c r="J5" s="217"/>
      <c r="K5" s="217"/>
      <c r="L5" s="174"/>
      <c r="M5" s="174"/>
      <c r="N5" s="174"/>
      <c r="O5" s="174"/>
      <c r="P5" s="174"/>
    </row>
    <row r="6" spans="1:16" s="169" customFormat="1" ht="21.75" customHeight="1">
      <c r="A6" s="537" t="s">
        <v>95</v>
      </c>
      <c r="B6" s="537"/>
      <c r="C6" s="537"/>
      <c r="D6" s="537"/>
      <c r="E6" s="537"/>
      <c r="F6" s="537"/>
      <c r="G6" s="537"/>
      <c r="H6" s="537"/>
      <c r="I6" s="537"/>
      <c r="J6" s="247"/>
      <c r="K6" s="247"/>
      <c r="L6" s="174"/>
      <c r="M6" s="174"/>
      <c r="N6" s="174"/>
      <c r="O6" s="174"/>
      <c r="P6" s="174"/>
    </row>
    <row r="7" spans="1:16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215"/>
      <c r="P7" s="215"/>
    </row>
    <row r="8" spans="1:16" s="176" customFormat="1" ht="15" customHeight="1">
      <c r="A8" s="250"/>
      <c r="B8" s="538" t="s">
        <v>232</v>
      </c>
      <c r="C8" s="538"/>
      <c r="D8" s="538"/>
      <c r="E8" s="538"/>
      <c r="F8" s="538"/>
      <c r="G8" s="251"/>
      <c r="H8" s="252"/>
      <c r="I8" s="252"/>
      <c r="J8" s="253"/>
      <c r="K8" s="254"/>
      <c r="N8" s="215"/>
      <c r="O8" s="215"/>
      <c r="P8" s="215"/>
    </row>
    <row r="9" spans="1:16" s="176" customFormat="1" ht="15" customHeight="1">
      <c r="A9" s="250"/>
      <c r="B9" s="586">
        <v>2009</v>
      </c>
      <c r="C9" s="586">
        <v>2010</v>
      </c>
      <c r="D9" s="586">
        <v>2011</v>
      </c>
      <c r="E9" s="586">
        <v>2012</v>
      </c>
      <c r="F9" s="586">
        <v>2013</v>
      </c>
      <c r="G9" s="255"/>
      <c r="H9" s="541" t="s">
        <v>218</v>
      </c>
      <c r="I9" s="542"/>
      <c r="J9" s="253"/>
      <c r="K9" s="254"/>
      <c r="N9" s="215"/>
      <c r="O9" s="215"/>
      <c r="P9" s="215"/>
    </row>
    <row r="10" spans="1:16" s="177" customFormat="1" ht="11.25" customHeight="1">
      <c r="A10" s="253"/>
      <c r="B10" s="587"/>
      <c r="C10" s="587"/>
      <c r="D10" s="587"/>
      <c r="E10" s="587"/>
      <c r="F10" s="587"/>
      <c r="G10" s="255"/>
      <c r="H10" s="256" t="s">
        <v>96</v>
      </c>
      <c r="I10" s="257" t="s">
        <v>97</v>
      </c>
      <c r="J10" s="253"/>
      <c r="K10" s="253"/>
      <c r="N10" s="530"/>
      <c r="O10" s="530"/>
      <c r="P10" s="530"/>
    </row>
    <row r="11" spans="1:16" s="177" customFormat="1" ht="24.75" customHeight="1">
      <c r="A11" s="258" t="s">
        <v>118</v>
      </c>
      <c r="B11" s="259">
        <v>13121</v>
      </c>
      <c r="C11" s="259">
        <v>763</v>
      </c>
      <c r="D11" s="259">
        <v>3263</v>
      </c>
      <c r="E11" s="259">
        <v>68198.3</v>
      </c>
      <c r="F11" s="259">
        <v>11188.382</v>
      </c>
      <c r="G11" s="260"/>
      <c r="H11" s="261">
        <f>F11-E11</f>
        <v>-57009.918000000005</v>
      </c>
      <c r="I11" s="262">
        <f>F11/E11-1</f>
        <v>-0.8359433886181914</v>
      </c>
      <c r="J11" s="253"/>
      <c r="K11" s="285"/>
      <c r="N11" s="530"/>
      <c r="O11" s="530"/>
      <c r="P11" s="530"/>
    </row>
    <row r="12" spans="1:16" s="177" customFormat="1" ht="32.25" customHeight="1">
      <c r="A12" s="258" t="s">
        <v>119</v>
      </c>
      <c r="B12" s="259">
        <v>68514</v>
      </c>
      <c r="C12" s="259">
        <v>141828</v>
      </c>
      <c r="D12" s="259">
        <v>9529</v>
      </c>
      <c r="E12" s="259">
        <v>72421.899999999994</v>
      </c>
      <c r="F12" s="259">
        <v>11197.433999999999</v>
      </c>
      <c r="G12" s="260"/>
      <c r="H12" s="261">
        <f>F12-E12</f>
        <v>-61224.465999999993</v>
      </c>
      <c r="I12" s="262">
        <f>F12/E12-1</f>
        <v>-0.84538607796812837</v>
      </c>
      <c r="J12" s="286"/>
      <c r="K12" s="264"/>
      <c r="N12" s="530"/>
      <c r="O12" s="530"/>
      <c r="P12" s="530"/>
    </row>
    <row r="13" spans="1:16" s="177" customFormat="1" ht="42" customHeight="1">
      <c r="A13" s="265" t="s">
        <v>120</v>
      </c>
      <c r="B13" s="287">
        <f>IF(B12=0,0,(B11/B12))*100</f>
        <v>19.150830487199695</v>
      </c>
      <c r="C13" s="332">
        <v>99.550984445423424</v>
      </c>
      <c r="D13" s="287">
        <f>IF(D12=0,0,(D11/D12))*100</f>
        <v>34.242837653478851</v>
      </c>
      <c r="E13" s="287">
        <f>IF(E12=0,0,(E11/E12))*100</f>
        <v>94.168062423106832</v>
      </c>
      <c r="F13" s="287">
        <f>IF(F12=0,0,(F11/F12))*100</f>
        <v>99.919160050418697</v>
      </c>
      <c r="G13" s="267"/>
      <c r="H13" s="583">
        <f>F13-E13</f>
        <v>5.7510976273118644</v>
      </c>
      <c r="I13" s="584"/>
      <c r="J13" s="268"/>
      <c r="K13" s="268"/>
      <c r="L13" s="178"/>
      <c r="N13" s="530"/>
      <c r="O13" s="530"/>
      <c r="P13" s="530"/>
    </row>
    <row r="14" spans="1:16" ht="36" customHeight="1">
      <c r="A14" s="269"/>
      <c r="B14" s="585"/>
      <c r="C14" s="585"/>
      <c r="D14" s="585"/>
      <c r="E14" s="585"/>
      <c r="F14" s="288"/>
      <c r="G14" s="271"/>
      <c r="H14" s="272"/>
      <c r="I14" s="272"/>
      <c r="J14" s="273"/>
      <c r="K14" s="248"/>
      <c r="N14" s="530"/>
      <c r="O14" s="530"/>
      <c r="P14" s="530"/>
    </row>
    <row r="15" spans="1:16" ht="36" customHeight="1">
      <c r="A15" s="269"/>
      <c r="B15" s="271"/>
      <c r="C15" s="271"/>
      <c r="D15" s="271"/>
      <c r="E15" s="271"/>
      <c r="F15" s="288"/>
      <c r="G15" s="271"/>
      <c r="H15" s="272"/>
      <c r="I15" s="272"/>
      <c r="J15" s="273"/>
      <c r="K15" s="248"/>
      <c r="N15" s="530"/>
      <c r="O15" s="530"/>
      <c r="P15" s="530"/>
    </row>
    <row r="16" spans="1:16" ht="18" customHeight="1">
      <c r="A16" s="274"/>
      <c r="B16" s="275"/>
      <c r="C16" s="275"/>
      <c r="D16" s="275"/>
      <c r="E16" s="275"/>
      <c r="F16" s="275"/>
      <c r="G16" s="275"/>
      <c r="H16" s="272"/>
      <c r="I16" s="272"/>
      <c r="J16" s="276"/>
      <c r="K16" s="248"/>
      <c r="N16" s="530"/>
      <c r="O16" s="530"/>
      <c r="P16" s="530"/>
    </row>
    <row r="17" spans="1:35" ht="18" customHeight="1">
      <c r="A17" s="277"/>
      <c r="B17" s="278" t="s">
        <v>226</v>
      </c>
      <c r="C17" s="279"/>
      <c r="D17" s="279"/>
      <c r="E17" s="278"/>
      <c r="F17" s="278"/>
      <c r="G17" s="278"/>
      <c r="H17" s="280"/>
      <c r="I17" s="280"/>
      <c r="J17" s="248"/>
      <c r="K17" s="248"/>
      <c r="N17" s="530"/>
      <c r="O17" s="530"/>
      <c r="P17" s="530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35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N19" s="530"/>
      <c r="O19" s="530"/>
      <c r="P19" s="530"/>
    </row>
    <row r="20" spans="1:35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89"/>
      <c r="K20" s="248"/>
      <c r="N20" s="530"/>
      <c r="O20" s="530"/>
      <c r="P20" s="530"/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90"/>
      <c r="K21" s="254"/>
      <c r="L21" s="180"/>
      <c r="M21" s="180"/>
      <c r="N21" s="530"/>
      <c r="O21" s="530"/>
      <c r="P21" s="530"/>
      <c r="AF21" s="531" t="s">
        <v>100</v>
      </c>
      <c r="AG21" s="532">
        <v>2000</v>
      </c>
      <c r="AH21" s="216" t="s">
        <v>101</v>
      </c>
      <c r="AI21" s="182">
        <v>10.4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530"/>
      <c r="O22" s="530"/>
      <c r="P22" s="530"/>
      <c r="Q22" s="180"/>
      <c r="AF22" s="531"/>
      <c r="AG22" s="533"/>
      <c r="AH22" s="216" t="s">
        <v>102</v>
      </c>
      <c r="AI22" s="182">
        <v>9.8000000000000007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530"/>
      <c r="O23" s="530"/>
      <c r="P23" s="530"/>
      <c r="Q23" s="180"/>
      <c r="AF23" s="531"/>
      <c r="AG23" s="533"/>
      <c r="AH23" s="216" t="s">
        <v>103</v>
      </c>
      <c r="AI23" s="182">
        <v>8.6999999999999993</v>
      </c>
    </row>
    <row r="24" spans="1:35" ht="18" customHeight="1">
      <c r="A24" s="248"/>
      <c r="B24" s="248"/>
      <c r="C24" s="248"/>
      <c r="D24" s="248"/>
      <c r="E24" s="254" t="s">
        <v>119</v>
      </c>
      <c r="F24" s="254"/>
      <c r="G24" s="254"/>
      <c r="H24" s="254"/>
      <c r="I24" s="254"/>
      <c r="J24" s="254"/>
      <c r="K24" s="254"/>
      <c r="L24" s="180"/>
      <c r="M24" s="180"/>
      <c r="N24" s="180"/>
      <c r="O24" s="180"/>
      <c r="P24" s="180"/>
      <c r="Q24" s="180"/>
      <c r="AF24" s="531"/>
      <c r="AG24" s="534"/>
      <c r="AH24" s="216" t="s">
        <v>104</v>
      </c>
      <c r="AI24" s="183">
        <v>9.15</v>
      </c>
    </row>
    <row r="25" spans="1:35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90"/>
      <c r="K25" s="254"/>
      <c r="L25" s="180"/>
      <c r="M25" s="180"/>
      <c r="N25" s="180"/>
      <c r="O25" s="180"/>
      <c r="P25" s="180"/>
      <c r="Q25" s="180"/>
      <c r="AF25" s="531"/>
      <c r="AG25" s="532">
        <v>2001</v>
      </c>
      <c r="AH25" s="216" t="s">
        <v>101</v>
      </c>
      <c r="AI25" s="182">
        <v>10.4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76"/>
      <c r="K26" s="248"/>
      <c r="N26" s="180"/>
      <c r="O26" s="180"/>
      <c r="P26" s="180"/>
      <c r="Q26" s="180"/>
      <c r="AF26" s="531"/>
      <c r="AG26" s="533"/>
      <c r="AH26" s="216" t="s">
        <v>102</v>
      </c>
      <c r="AI26" s="183">
        <v>10</v>
      </c>
    </row>
    <row r="27" spans="1:35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N27" s="180"/>
      <c r="O27" s="180"/>
      <c r="P27" s="180"/>
      <c r="Q27" s="180"/>
      <c r="AF27" s="531"/>
      <c r="AG27" s="533"/>
      <c r="AH27" s="216" t="s">
        <v>103</v>
      </c>
      <c r="AI27" s="182">
        <v>10.7</v>
      </c>
    </row>
    <row r="28" spans="1:35" ht="33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AF28" s="531"/>
      <c r="AG28" s="213">
        <v>2002</v>
      </c>
      <c r="AH28" s="216" t="s">
        <v>101</v>
      </c>
      <c r="AI28" s="182">
        <v>10.199999999999999</v>
      </c>
    </row>
    <row r="29" spans="1:35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35" ht="3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38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 t="s">
        <v>130</v>
      </c>
    </row>
    <row r="32" spans="1:35" ht="48.7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23.2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23.25" customHeight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1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8.25" customHeight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 hidden="1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 hidden="1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  <row r="162" spans="1:11" ht="1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</row>
    <row r="163" spans="1:11" ht="1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</row>
    <row r="164" spans="1:11" ht="1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</row>
  </sheetData>
  <autoFilter ref="B20:B28"/>
  <mergeCells count="18">
    <mergeCell ref="A4:D4"/>
    <mergeCell ref="A5:I5"/>
    <mergeCell ref="A6:I6"/>
    <mergeCell ref="H9:I9"/>
    <mergeCell ref="B8:F8"/>
    <mergeCell ref="AG21:AG24"/>
    <mergeCell ref="AG25:AG27"/>
    <mergeCell ref="N10:P13"/>
    <mergeCell ref="H13:I13"/>
    <mergeCell ref="B14:E14"/>
    <mergeCell ref="N14:P17"/>
    <mergeCell ref="N19:P23"/>
    <mergeCell ref="AF21:AF28"/>
    <mergeCell ref="F9:F10"/>
    <mergeCell ref="E9:E10"/>
    <mergeCell ref="D9:D10"/>
    <mergeCell ref="C9:C10"/>
    <mergeCell ref="B9:B10"/>
  </mergeCells>
  <conditionalFormatting sqref="H11:H13 I11:I12">
    <cfRule type="cellIs" dxfId="3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horizontalDpi="300" verticalDpi="300" r:id="rId1"/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5"/>
  <sheetViews>
    <sheetView showGridLines="0" view="pageBreakPreview" zoomScale="50" zoomScaleNormal="100" zoomScaleSheetLayoutView="50" workbookViewId="0">
      <selection activeCell="A4" sqref="A4:D4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2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4.75" customHeight="1">
      <c r="A4" s="535" t="s">
        <v>251</v>
      </c>
      <c r="B4" s="535"/>
      <c r="C4" s="535"/>
      <c r="D4" s="535"/>
      <c r="E4" s="170"/>
      <c r="F4" s="170"/>
      <c r="G4" s="170"/>
      <c r="H4" s="170"/>
      <c r="I4" s="170"/>
      <c r="J4" s="171"/>
      <c r="K4" s="171"/>
    </row>
    <row r="5" spans="1:16" s="169" customFormat="1" ht="21.95" customHeight="1">
      <c r="A5" s="536" t="s">
        <v>121</v>
      </c>
      <c r="B5" s="595"/>
      <c r="C5" s="595"/>
      <c r="D5" s="595"/>
      <c r="E5" s="595"/>
      <c r="F5" s="595"/>
      <c r="G5" s="595"/>
      <c r="H5" s="595"/>
      <c r="I5" s="595"/>
      <c r="J5" s="217"/>
      <c r="K5" s="217"/>
      <c r="L5" s="174"/>
      <c r="M5" s="174"/>
      <c r="N5" s="174"/>
      <c r="O5" s="174"/>
      <c r="P5" s="174"/>
    </row>
    <row r="6" spans="1:16" s="169" customFormat="1" ht="21.75" customHeight="1">
      <c r="A6" s="537" t="s">
        <v>95</v>
      </c>
      <c r="B6" s="537"/>
      <c r="C6" s="537"/>
      <c r="D6" s="537"/>
      <c r="E6" s="537"/>
      <c r="F6" s="537"/>
      <c r="G6" s="537"/>
      <c r="H6" s="537"/>
      <c r="I6" s="537"/>
      <c r="J6" s="247"/>
      <c r="K6" s="247"/>
      <c r="L6" s="174"/>
      <c r="M6" s="174"/>
      <c r="N6" s="174"/>
      <c r="O6" s="174"/>
      <c r="P6" s="174"/>
    </row>
    <row r="7" spans="1:16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215"/>
      <c r="P7" s="215"/>
    </row>
    <row r="8" spans="1:16" s="176" customFormat="1" ht="15" customHeight="1">
      <c r="A8" s="250"/>
      <c r="B8" s="538" t="s">
        <v>232</v>
      </c>
      <c r="C8" s="538"/>
      <c r="D8" s="538"/>
      <c r="E8" s="538"/>
      <c r="F8" s="538"/>
      <c r="G8" s="251"/>
      <c r="H8" s="252"/>
      <c r="I8" s="252"/>
      <c r="J8" s="253"/>
      <c r="K8" s="254"/>
      <c r="N8" s="215"/>
      <c r="O8" s="215"/>
      <c r="P8" s="215"/>
    </row>
    <row r="9" spans="1:16" s="176" customFormat="1" ht="15" customHeight="1">
      <c r="A9" s="250"/>
      <c r="B9" s="586">
        <v>2009</v>
      </c>
      <c r="C9" s="586">
        <v>2010</v>
      </c>
      <c r="D9" s="586">
        <v>2011</v>
      </c>
      <c r="E9" s="586">
        <v>2012</v>
      </c>
      <c r="F9" s="586">
        <v>2013</v>
      </c>
      <c r="G9" s="255"/>
      <c r="H9" s="541" t="s">
        <v>218</v>
      </c>
      <c r="I9" s="542"/>
      <c r="J9" s="253"/>
      <c r="K9" s="254"/>
      <c r="N9" s="215"/>
      <c r="O9" s="215"/>
      <c r="P9" s="215"/>
    </row>
    <row r="10" spans="1:16" s="177" customFormat="1" ht="11.25" customHeight="1">
      <c r="A10" s="253"/>
      <c r="B10" s="587"/>
      <c r="C10" s="587"/>
      <c r="D10" s="587"/>
      <c r="E10" s="587"/>
      <c r="F10" s="587"/>
      <c r="G10" s="255"/>
      <c r="H10" s="256" t="s">
        <v>96</v>
      </c>
      <c r="I10" s="257" t="s">
        <v>97</v>
      </c>
      <c r="J10" s="253"/>
      <c r="K10" s="253"/>
      <c r="N10" s="530"/>
      <c r="O10" s="530"/>
      <c r="P10" s="530"/>
    </row>
    <row r="11" spans="1:16" s="177" customFormat="1" ht="31.5" customHeight="1">
      <c r="A11" s="258" t="s">
        <v>122</v>
      </c>
      <c r="B11" s="259">
        <v>83337</v>
      </c>
      <c r="C11" s="259">
        <v>82131</v>
      </c>
      <c r="D11" s="259">
        <v>59802</v>
      </c>
      <c r="E11" s="259">
        <v>63015.6</v>
      </c>
      <c r="F11" s="259">
        <v>68377.702000000005</v>
      </c>
      <c r="G11" s="260"/>
      <c r="H11" s="261">
        <f>F11-E11</f>
        <v>5362.1020000000062</v>
      </c>
      <c r="I11" s="262">
        <f>F11/E11-1</f>
        <v>8.5091659842959633E-2</v>
      </c>
      <c r="J11" s="253"/>
      <c r="K11" s="284"/>
      <c r="L11" s="185"/>
      <c r="N11" s="530"/>
      <c r="O11" s="530"/>
      <c r="P11" s="530"/>
    </row>
    <row r="12" spans="1:16" s="177" customFormat="1" ht="27" customHeight="1">
      <c r="A12" s="258" t="s">
        <v>123</v>
      </c>
      <c r="B12" s="259">
        <v>818576</v>
      </c>
      <c r="C12" s="259">
        <v>801583</v>
      </c>
      <c r="D12" s="259">
        <v>812630</v>
      </c>
      <c r="E12" s="259">
        <v>937924.6</v>
      </c>
      <c r="F12" s="259">
        <v>912558</v>
      </c>
      <c r="G12" s="260"/>
      <c r="H12" s="261">
        <f>F12-E12</f>
        <v>-25366.599999999977</v>
      </c>
      <c r="I12" s="262">
        <f>F12/E12-1</f>
        <v>-2.7045457598617206E-2</v>
      </c>
      <c r="J12" s="263"/>
      <c r="K12" s="264"/>
      <c r="N12" s="530"/>
      <c r="O12" s="530"/>
      <c r="P12" s="530"/>
    </row>
    <row r="13" spans="1:16" s="177" customFormat="1" ht="30.75" customHeight="1">
      <c r="A13" s="265" t="s">
        <v>124</v>
      </c>
      <c r="B13" s="266">
        <f t="shared" ref="B13:F13" si="0">IF(B12=0,0,(B11/B12)*100)</f>
        <v>10.18072848458787</v>
      </c>
      <c r="C13" s="325">
        <f t="shared" si="0"/>
        <v>10.246100528579074</v>
      </c>
      <c r="D13" s="266">
        <f t="shared" si="0"/>
        <v>7.3590687028536967</v>
      </c>
      <c r="E13" s="266">
        <f t="shared" si="0"/>
        <v>6.7186210917167548</v>
      </c>
      <c r="F13" s="266">
        <f t="shared" si="0"/>
        <v>7.4929705289965138</v>
      </c>
      <c r="G13" s="267"/>
      <c r="H13" s="583">
        <f>F13-E13</f>
        <v>0.77434943727975902</v>
      </c>
      <c r="I13" s="584"/>
      <c r="J13" s="268"/>
      <c r="K13" s="268"/>
      <c r="L13" s="178"/>
      <c r="N13" s="530"/>
      <c r="O13" s="530"/>
      <c r="P13" s="530"/>
    </row>
    <row r="14" spans="1:16" ht="36" customHeight="1">
      <c r="A14" s="269"/>
      <c r="B14" s="585"/>
      <c r="C14" s="585"/>
      <c r="D14" s="585"/>
      <c r="E14" s="585"/>
      <c r="F14" s="271"/>
      <c r="G14" s="271"/>
      <c r="H14" s="272"/>
      <c r="I14" s="272"/>
      <c r="J14" s="273"/>
      <c r="K14" s="248"/>
      <c r="N14" s="530"/>
      <c r="O14" s="530"/>
      <c r="P14" s="530"/>
    </row>
    <row r="15" spans="1:16" ht="36" customHeight="1">
      <c r="A15" s="269"/>
      <c r="B15" s="271"/>
      <c r="C15" s="271"/>
      <c r="D15" s="271"/>
      <c r="E15" s="271"/>
      <c r="F15" s="271"/>
      <c r="G15" s="271"/>
      <c r="H15" s="272"/>
      <c r="I15" s="272"/>
      <c r="J15" s="273"/>
      <c r="K15" s="248"/>
      <c r="N15" s="530"/>
      <c r="O15" s="530"/>
      <c r="P15" s="530"/>
    </row>
    <row r="16" spans="1:16" ht="18" customHeight="1">
      <c r="A16" s="274"/>
      <c r="B16" s="275"/>
      <c r="C16" s="275"/>
      <c r="D16" s="275"/>
      <c r="E16" s="275"/>
      <c r="F16" s="275"/>
      <c r="G16" s="275"/>
      <c r="H16" s="272"/>
      <c r="I16" s="272"/>
      <c r="J16" s="276"/>
      <c r="K16" s="248"/>
      <c r="N16" s="530"/>
      <c r="O16" s="530"/>
      <c r="P16" s="530"/>
    </row>
    <row r="17" spans="1:35" ht="18" customHeight="1">
      <c r="A17" s="277"/>
      <c r="B17" s="278" t="s">
        <v>226</v>
      </c>
      <c r="C17" s="279"/>
      <c r="D17" s="279"/>
      <c r="E17" s="278"/>
      <c r="F17" s="278"/>
      <c r="G17" s="278"/>
      <c r="H17" s="280"/>
      <c r="I17" s="280"/>
      <c r="J17" s="248"/>
      <c r="K17" s="248"/>
      <c r="N17" s="530"/>
      <c r="O17" s="530"/>
      <c r="P17" s="530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35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N19" s="530"/>
      <c r="O19" s="530"/>
      <c r="P19" s="530"/>
    </row>
    <row r="20" spans="1:35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N20" s="530"/>
      <c r="O20" s="530"/>
      <c r="P20" s="530"/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254"/>
      <c r="L21" s="180"/>
      <c r="M21" s="180"/>
      <c r="N21" s="530"/>
      <c r="O21" s="530"/>
      <c r="P21" s="530"/>
      <c r="AF21" s="531" t="s">
        <v>100</v>
      </c>
      <c r="AG21" s="532">
        <v>2000</v>
      </c>
      <c r="AH21" s="216" t="s">
        <v>101</v>
      </c>
      <c r="AI21" s="182">
        <v>10.4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530"/>
      <c r="O22" s="530"/>
      <c r="P22" s="530"/>
      <c r="Q22" s="180"/>
      <c r="AF22" s="531"/>
      <c r="AG22" s="533"/>
      <c r="AH22" s="216" t="s">
        <v>102</v>
      </c>
      <c r="AI22" s="182">
        <v>9.8000000000000007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530"/>
      <c r="O23" s="530"/>
      <c r="P23" s="530"/>
      <c r="Q23" s="180"/>
      <c r="AF23" s="531"/>
      <c r="AG23" s="533"/>
      <c r="AH23" s="216" t="s">
        <v>103</v>
      </c>
      <c r="AI23" s="182">
        <v>8.6999999999999993</v>
      </c>
    </row>
    <row r="24" spans="1:35" ht="18" customHeight="1">
      <c r="A24" s="248"/>
      <c r="B24" s="248"/>
      <c r="C24" s="248"/>
      <c r="D24" s="248"/>
      <c r="E24" s="254" t="s">
        <v>119</v>
      </c>
      <c r="F24" s="254"/>
      <c r="G24" s="254"/>
      <c r="H24" s="254"/>
      <c r="I24" s="254"/>
      <c r="J24" s="254"/>
      <c r="K24" s="254"/>
      <c r="L24" s="180"/>
      <c r="M24" s="180"/>
      <c r="N24" s="180"/>
      <c r="O24" s="180"/>
      <c r="P24" s="180"/>
      <c r="Q24" s="180"/>
      <c r="AF24" s="531"/>
      <c r="AG24" s="534"/>
      <c r="AH24" s="216" t="s">
        <v>104</v>
      </c>
      <c r="AI24" s="183">
        <v>9.15</v>
      </c>
    </row>
    <row r="25" spans="1:35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254"/>
      <c r="L25" s="180"/>
      <c r="M25" s="180"/>
      <c r="N25" s="180"/>
      <c r="O25" s="180"/>
      <c r="P25" s="180"/>
      <c r="Q25" s="180"/>
      <c r="AF25" s="531"/>
      <c r="AG25" s="532">
        <v>2001</v>
      </c>
      <c r="AH25" s="216" t="s">
        <v>101</v>
      </c>
      <c r="AI25" s="182">
        <v>10.4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N26" s="180"/>
      <c r="O26" s="180"/>
      <c r="P26" s="180"/>
      <c r="Q26" s="180"/>
      <c r="AF26" s="531"/>
      <c r="AG26" s="533"/>
      <c r="AH26" s="216" t="s">
        <v>102</v>
      </c>
      <c r="AI26" s="183">
        <v>10</v>
      </c>
    </row>
    <row r="27" spans="1:35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76"/>
      <c r="N27" s="180"/>
      <c r="O27" s="180"/>
      <c r="P27" s="180"/>
      <c r="Q27" s="180"/>
      <c r="AF27" s="531"/>
      <c r="AG27" s="533"/>
      <c r="AH27" s="216" t="s">
        <v>103</v>
      </c>
      <c r="AI27" s="182">
        <v>10.7</v>
      </c>
    </row>
    <row r="28" spans="1:35" ht="18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AF28" s="531"/>
      <c r="AG28" s="534"/>
      <c r="AH28" s="216" t="s">
        <v>104</v>
      </c>
      <c r="AI28" s="182">
        <v>9.3000000000000007</v>
      </c>
    </row>
    <row r="29" spans="1:35" ht="33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AF29" s="531"/>
      <c r="AG29" s="214"/>
      <c r="AH29" s="216" t="s">
        <v>104</v>
      </c>
      <c r="AI29" s="182">
        <v>13.5</v>
      </c>
    </row>
    <row r="30" spans="1:35" ht="3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38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35" ht="38.2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48.7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23.25" customHeight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23.25" customHeight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8.25" customHeight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 hidden="1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 hidden="1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 hidden="1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  <row r="162" spans="1:11" ht="1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</row>
    <row r="163" spans="1:11" ht="1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</row>
    <row r="164" spans="1:11" ht="1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</row>
    <row r="165" spans="1:11" ht="15">
      <c r="A165" s="248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</row>
  </sheetData>
  <autoFilter ref="B20:B29"/>
  <mergeCells count="18">
    <mergeCell ref="A4:D4"/>
    <mergeCell ref="A5:I5"/>
    <mergeCell ref="A6:I6"/>
    <mergeCell ref="H9:I9"/>
    <mergeCell ref="B8:F8"/>
    <mergeCell ref="AG21:AG24"/>
    <mergeCell ref="AG25:AG28"/>
    <mergeCell ref="N10:P13"/>
    <mergeCell ref="H13:I13"/>
    <mergeCell ref="B14:E14"/>
    <mergeCell ref="N14:P17"/>
    <mergeCell ref="N19:P23"/>
    <mergeCell ref="AF21:AF29"/>
    <mergeCell ref="F9:F10"/>
    <mergeCell ref="B9:B10"/>
    <mergeCell ref="C9:C10"/>
    <mergeCell ref="D9:D10"/>
    <mergeCell ref="E9:E10"/>
  </mergeCells>
  <conditionalFormatting sqref="I11:I12 H11:H13">
    <cfRule type="cellIs" dxfId="2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horizontalDpi="300" verticalDpi="300" r:id="rId1"/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"/>
  <sheetViews>
    <sheetView showGridLines="0" view="pageBreakPreview" zoomScale="50" zoomScaleNormal="100" zoomScaleSheetLayoutView="50" workbookViewId="0">
      <selection activeCell="A4" sqref="A4:D4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2.140625" style="179" customWidth="1"/>
    <col min="8" max="9" width="11.7109375" style="179" customWidth="1"/>
    <col min="10" max="10" width="13" style="179" customWidth="1"/>
    <col min="11" max="11" width="10.28515625" style="179" customWidth="1"/>
    <col min="12" max="16384" width="11.42578125" style="179"/>
  </cols>
  <sheetData>
    <row r="1" spans="1:11" s="169" customFormat="1" ht="21" customHeight="1">
      <c r="C1" s="170"/>
      <c r="D1" s="170"/>
      <c r="E1" s="170"/>
      <c r="F1" s="170"/>
      <c r="G1" s="170"/>
      <c r="H1" s="170"/>
      <c r="I1" s="170"/>
    </row>
    <row r="2" spans="1:11" s="169" customFormat="1" ht="21" customHeight="1">
      <c r="C2" s="170"/>
      <c r="D2" s="170"/>
      <c r="E2" s="170"/>
      <c r="F2" s="170"/>
      <c r="G2" s="170"/>
      <c r="H2" s="170"/>
      <c r="I2" s="170"/>
    </row>
    <row r="3" spans="1:11" s="169" customFormat="1" ht="21" customHeight="1">
      <c r="C3" s="170"/>
      <c r="D3" s="170"/>
      <c r="E3" s="170"/>
      <c r="F3" s="170"/>
      <c r="G3" s="170"/>
      <c r="H3" s="170"/>
      <c r="I3" s="170"/>
    </row>
    <row r="4" spans="1:11" s="169" customFormat="1" ht="24" customHeight="1">
      <c r="A4" s="535" t="s">
        <v>251</v>
      </c>
      <c r="B4" s="535"/>
      <c r="C4" s="535"/>
      <c r="D4" s="535"/>
      <c r="E4" s="170"/>
      <c r="F4" s="170"/>
      <c r="G4" s="170"/>
      <c r="H4" s="170"/>
      <c r="I4" s="170"/>
    </row>
    <row r="5" spans="1:11" s="169" customFormat="1" ht="21.95" customHeight="1">
      <c r="A5" s="536" t="s">
        <v>125</v>
      </c>
      <c r="B5" s="536"/>
      <c r="C5" s="536"/>
      <c r="D5" s="536"/>
      <c r="E5" s="536"/>
      <c r="F5" s="536"/>
      <c r="G5" s="536"/>
      <c r="H5" s="536"/>
      <c r="I5" s="536"/>
      <c r="J5" s="174"/>
      <c r="K5" s="174"/>
    </row>
    <row r="6" spans="1:11" s="169" customFormat="1" ht="21.75" customHeight="1">
      <c r="A6" s="537" t="s">
        <v>95</v>
      </c>
      <c r="B6" s="537"/>
      <c r="C6" s="537"/>
      <c r="D6" s="537"/>
      <c r="E6" s="537"/>
      <c r="F6" s="537"/>
      <c r="G6" s="537"/>
      <c r="H6" s="537"/>
      <c r="I6" s="537"/>
      <c r="J6" s="247"/>
      <c r="K6" s="247"/>
    </row>
    <row r="7" spans="1:11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81"/>
      <c r="K7" s="281"/>
    </row>
    <row r="8" spans="1:11" s="176" customFormat="1" ht="15" customHeight="1">
      <c r="A8" s="250"/>
      <c r="B8" s="538" t="s">
        <v>232</v>
      </c>
      <c r="C8" s="538"/>
      <c r="D8" s="538"/>
      <c r="E8" s="538"/>
      <c r="F8" s="538"/>
      <c r="G8" s="251"/>
      <c r="H8" s="252"/>
      <c r="I8" s="252"/>
      <c r="J8" s="281"/>
      <c r="K8" s="281"/>
    </row>
    <row r="9" spans="1:11" s="176" customFormat="1" ht="15" customHeight="1">
      <c r="A9" s="250"/>
      <c r="B9" s="586">
        <v>2009</v>
      </c>
      <c r="C9" s="586">
        <v>2010</v>
      </c>
      <c r="D9" s="586">
        <v>2011</v>
      </c>
      <c r="E9" s="586">
        <v>2012</v>
      </c>
      <c r="F9" s="586">
        <v>2013</v>
      </c>
      <c r="G9" s="255"/>
      <c r="H9" s="541" t="s">
        <v>218</v>
      </c>
      <c r="I9" s="542"/>
      <c r="J9" s="281"/>
      <c r="K9" s="281"/>
    </row>
    <row r="10" spans="1:11" s="177" customFormat="1" ht="11.25" customHeight="1">
      <c r="A10" s="253"/>
      <c r="B10" s="587"/>
      <c r="C10" s="587"/>
      <c r="D10" s="587"/>
      <c r="E10" s="587"/>
      <c r="F10" s="587"/>
      <c r="G10" s="255"/>
      <c r="H10" s="256" t="s">
        <v>96</v>
      </c>
      <c r="I10" s="257" t="s">
        <v>97</v>
      </c>
      <c r="J10" s="590"/>
      <c r="K10" s="590"/>
    </row>
    <row r="11" spans="1:11" s="177" customFormat="1" ht="33" customHeight="1">
      <c r="A11" s="258" t="s">
        <v>126</v>
      </c>
      <c r="B11" s="259">
        <v>94407</v>
      </c>
      <c r="C11" s="259">
        <v>139593</v>
      </c>
      <c r="D11" s="259">
        <v>89927</v>
      </c>
      <c r="E11" s="259">
        <v>103097.74969</v>
      </c>
      <c r="F11" s="259">
        <v>99823.341149999993</v>
      </c>
      <c r="G11" s="260"/>
      <c r="H11" s="261">
        <f>F11-E11</f>
        <v>-3274.408540000004</v>
      </c>
      <c r="I11" s="262">
        <f>F11/E11-1</f>
        <v>-3.1760232884283868E-2</v>
      </c>
      <c r="J11" s="590"/>
      <c r="K11" s="590"/>
    </row>
    <row r="12" spans="1:11" s="177" customFormat="1" ht="33" customHeight="1">
      <c r="A12" s="258" t="s">
        <v>127</v>
      </c>
      <c r="B12" s="259">
        <v>111000</v>
      </c>
      <c r="C12" s="259">
        <v>146775</v>
      </c>
      <c r="D12" s="259">
        <v>108380</v>
      </c>
      <c r="E12" s="259">
        <v>123293.511</v>
      </c>
      <c r="F12" s="259">
        <v>110759.348</v>
      </c>
      <c r="G12" s="260"/>
      <c r="H12" s="261">
        <f>F12-E12</f>
        <v>-12534.163</v>
      </c>
      <c r="I12" s="262">
        <f>F12/E12-1</f>
        <v>-0.10166117339297764</v>
      </c>
      <c r="J12" s="590"/>
      <c r="K12" s="590"/>
    </row>
    <row r="13" spans="1:11" s="177" customFormat="1" ht="33" customHeight="1">
      <c r="A13" s="265" t="s">
        <v>128</v>
      </c>
      <c r="B13" s="266">
        <f t="shared" ref="B13:E13" si="0">IF(B12=0,0,(B11/B12)*100)</f>
        <v>85.051351351351357</v>
      </c>
      <c r="C13" s="325">
        <f t="shared" si="0"/>
        <v>95.106796116504853</v>
      </c>
      <c r="D13" s="266">
        <f t="shared" si="0"/>
        <v>82.973795903303198</v>
      </c>
      <c r="E13" s="266">
        <f t="shared" si="0"/>
        <v>83.619769486489844</v>
      </c>
      <c r="F13" s="266">
        <f>IF(F12=0,0,(F11/F12)*100)</f>
        <v>90.126335115298801</v>
      </c>
      <c r="G13" s="267"/>
      <c r="H13" s="583">
        <f>F13-E13</f>
        <v>6.5065656288089571</v>
      </c>
      <c r="I13" s="584"/>
      <c r="J13" s="590"/>
      <c r="K13" s="590"/>
    </row>
    <row r="14" spans="1:11" ht="36" customHeight="1">
      <c r="A14" s="269"/>
      <c r="B14" s="585"/>
      <c r="C14" s="585"/>
      <c r="D14" s="585"/>
      <c r="E14" s="585"/>
      <c r="F14" s="283"/>
      <c r="G14" s="271"/>
      <c r="H14" s="272"/>
      <c r="I14" s="272"/>
      <c r="J14" s="590"/>
      <c r="K14" s="590"/>
    </row>
    <row r="15" spans="1:11" ht="36" customHeight="1">
      <c r="A15" s="269"/>
      <c r="B15" s="271"/>
      <c r="C15" s="271"/>
      <c r="D15" s="271"/>
      <c r="E15" s="271"/>
      <c r="F15" s="283"/>
      <c r="G15" s="271"/>
      <c r="H15" s="272"/>
      <c r="I15" s="272"/>
      <c r="J15" s="590"/>
      <c r="K15" s="590"/>
    </row>
    <row r="16" spans="1:11" ht="18" customHeight="1">
      <c r="A16" s="274"/>
      <c r="B16" s="275"/>
      <c r="C16" s="275"/>
      <c r="D16" s="275"/>
      <c r="E16" s="275"/>
      <c r="F16" s="275"/>
      <c r="G16" s="275"/>
      <c r="H16" s="272"/>
      <c r="I16" s="272"/>
      <c r="J16" s="590"/>
      <c r="K16" s="590"/>
    </row>
    <row r="17" spans="1:12" ht="18" customHeight="1">
      <c r="A17" s="277"/>
      <c r="B17" s="278" t="s">
        <v>226</v>
      </c>
      <c r="C17" s="279"/>
      <c r="D17" s="279"/>
      <c r="E17" s="278"/>
      <c r="F17" s="278"/>
      <c r="G17" s="278"/>
      <c r="H17" s="280"/>
      <c r="I17" s="280"/>
      <c r="J17" s="590"/>
      <c r="K17" s="590"/>
    </row>
    <row r="18" spans="1:12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12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590"/>
      <c r="K19" s="590"/>
    </row>
    <row r="20" spans="1:12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590"/>
      <c r="K20" s="590"/>
    </row>
    <row r="21" spans="1:12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590"/>
      <c r="K21" s="590"/>
    </row>
    <row r="22" spans="1:12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590"/>
      <c r="K22" s="590"/>
      <c r="L22" s="180"/>
    </row>
    <row r="23" spans="1:12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590"/>
      <c r="K23" s="590"/>
      <c r="L23" s="180"/>
    </row>
    <row r="24" spans="1:12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254"/>
      <c r="L24" s="180"/>
    </row>
    <row r="25" spans="1:12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254"/>
      <c r="L25" s="180"/>
    </row>
    <row r="26" spans="1:12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54"/>
      <c r="K26" s="254"/>
      <c r="L26" s="180"/>
    </row>
    <row r="27" spans="1:12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54"/>
      <c r="K27" s="254"/>
      <c r="L27" s="180"/>
    </row>
    <row r="28" spans="1:12" ht="15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</row>
    <row r="29" spans="1:12" ht="15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12" ht="15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12" ht="15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12" ht="1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15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1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1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</sheetData>
  <autoFilter ref="B20:B27"/>
  <mergeCells count="15">
    <mergeCell ref="A4:D4"/>
    <mergeCell ref="A5:I5"/>
    <mergeCell ref="A6:I6"/>
    <mergeCell ref="H9:I9"/>
    <mergeCell ref="B8:F8"/>
    <mergeCell ref="J10:K13"/>
    <mergeCell ref="H13:I13"/>
    <mergeCell ref="B14:E14"/>
    <mergeCell ref="J14:K17"/>
    <mergeCell ref="J19:K23"/>
    <mergeCell ref="F9:F10"/>
    <mergeCell ref="B9:B10"/>
    <mergeCell ref="C9:C10"/>
    <mergeCell ref="D9:D10"/>
    <mergeCell ref="E9:E10"/>
  </mergeCells>
  <conditionalFormatting sqref="H11:H13 I11:I12">
    <cfRule type="cellIs" dxfId="1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horizontalDpi="300" verticalDpi="300" r:id="rId1"/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1"/>
  <sheetViews>
    <sheetView showGridLines="0" tabSelected="1" view="pageBreakPreview" zoomScale="62" zoomScaleNormal="100" zoomScaleSheetLayoutView="62" workbookViewId="0">
      <selection activeCell="M10" sqref="M10:O13"/>
    </sheetView>
  </sheetViews>
  <sheetFormatPr baseColWidth="10" defaultRowHeight="12.75"/>
  <cols>
    <col min="1" max="1" width="29.42578125" style="179" customWidth="1"/>
    <col min="2" max="6" width="11.7109375" style="179" customWidth="1"/>
    <col min="7" max="7" width="1.42578125" style="179" customWidth="1"/>
    <col min="8" max="9" width="11.28515625" style="179" customWidth="1"/>
    <col min="10" max="14" width="13" style="179" customWidth="1"/>
    <col min="15" max="15" width="10.28515625" style="179" customWidth="1"/>
    <col min="16" max="16384" width="11.42578125" style="179"/>
  </cols>
  <sheetData>
    <row r="1" spans="1:15" s="169" customFormat="1" ht="21" customHeight="1">
      <c r="C1" s="170"/>
      <c r="D1" s="170"/>
      <c r="E1" s="170"/>
      <c r="F1" s="170"/>
      <c r="G1" s="170"/>
      <c r="H1" s="170"/>
      <c r="I1" s="170"/>
      <c r="J1" s="171"/>
    </row>
    <row r="2" spans="1:15" s="169" customFormat="1" ht="21" customHeight="1">
      <c r="C2" s="170"/>
      <c r="D2" s="170"/>
      <c r="E2" s="170"/>
      <c r="F2" s="170"/>
      <c r="G2" s="170"/>
      <c r="H2" s="170"/>
      <c r="I2" s="170"/>
      <c r="J2" s="171"/>
    </row>
    <row r="3" spans="1:15" s="169" customFormat="1" ht="21" customHeight="1">
      <c r="C3" s="170"/>
      <c r="D3" s="170"/>
      <c r="E3" s="170"/>
      <c r="F3" s="170"/>
      <c r="G3" s="170"/>
      <c r="H3" s="170"/>
      <c r="I3" s="170"/>
      <c r="J3" s="171"/>
    </row>
    <row r="4" spans="1:15" s="169" customFormat="1" ht="26.25" customHeight="1">
      <c r="A4" s="535" t="s">
        <v>251</v>
      </c>
      <c r="B4" s="535"/>
      <c r="C4" s="535"/>
      <c r="D4" s="535"/>
      <c r="E4" s="170"/>
      <c r="F4" s="170"/>
      <c r="G4" s="170"/>
      <c r="H4" s="170"/>
      <c r="I4" s="170"/>
      <c r="J4" s="171"/>
    </row>
    <row r="5" spans="1:15" s="169" customFormat="1" ht="21.95" customHeight="1">
      <c r="A5" s="536" t="s">
        <v>129</v>
      </c>
      <c r="B5" s="536"/>
      <c r="C5" s="536"/>
      <c r="D5" s="536"/>
      <c r="E5" s="536"/>
      <c r="F5" s="536"/>
      <c r="G5" s="536"/>
      <c r="H5" s="536"/>
      <c r="I5" s="536"/>
      <c r="J5" s="217"/>
      <c r="K5" s="174"/>
      <c r="L5" s="174"/>
      <c r="M5" s="174"/>
      <c r="N5" s="174"/>
      <c r="O5" s="174"/>
    </row>
    <row r="6" spans="1:15" s="169" customFormat="1" ht="21.75" customHeight="1">
      <c r="A6" s="537" t="s">
        <v>95</v>
      </c>
      <c r="B6" s="537"/>
      <c r="C6" s="537"/>
      <c r="D6" s="537"/>
      <c r="E6" s="537"/>
      <c r="F6" s="537"/>
      <c r="G6" s="537"/>
      <c r="H6" s="537"/>
      <c r="I6" s="537"/>
      <c r="J6" s="247"/>
      <c r="K6" s="174"/>
      <c r="L6" s="174"/>
      <c r="M6" s="174"/>
      <c r="N6" s="174"/>
      <c r="O6" s="174"/>
    </row>
    <row r="7" spans="1:15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9"/>
      <c r="N7" s="215"/>
      <c r="O7" s="215"/>
    </row>
    <row r="8" spans="1:15" s="176" customFormat="1" ht="15" customHeight="1">
      <c r="A8" s="250"/>
      <c r="B8" s="596" t="s">
        <v>232</v>
      </c>
      <c r="C8" s="597"/>
      <c r="D8" s="597"/>
      <c r="E8" s="597"/>
      <c r="F8" s="598"/>
      <c r="G8" s="251"/>
      <c r="H8" s="252"/>
      <c r="I8" s="252"/>
      <c r="J8" s="254" t="s">
        <v>130</v>
      </c>
      <c r="M8" s="215"/>
      <c r="N8" s="215"/>
      <c r="O8" s="215"/>
    </row>
    <row r="9" spans="1:15" s="176" customFormat="1" ht="15" customHeight="1">
      <c r="A9" s="250"/>
      <c r="B9" s="586">
        <v>2009</v>
      </c>
      <c r="C9" s="586">
        <v>2010</v>
      </c>
      <c r="D9" s="586">
        <v>2011</v>
      </c>
      <c r="E9" s="586">
        <v>2012</v>
      </c>
      <c r="F9" s="586">
        <v>2013</v>
      </c>
      <c r="G9" s="255"/>
      <c r="H9" s="541" t="s">
        <v>218</v>
      </c>
      <c r="I9" s="542"/>
      <c r="J9" s="254"/>
      <c r="M9" s="215"/>
      <c r="N9" s="215"/>
      <c r="O9" s="215"/>
    </row>
    <row r="10" spans="1:15" s="177" customFormat="1" ht="11.25" customHeight="1">
      <c r="A10" s="253"/>
      <c r="B10" s="587"/>
      <c r="C10" s="587"/>
      <c r="D10" s="587"/>
      <c r="E10" s="587"/>
      <c r="F10" s="587"/>
      <c r="G10" s="255"/>
      <c r="H10" s="256" t="s">
        <v>96</v>
      </c>
      <c r="I10" s="257" t="s">
        <v>97</v>
      </c>
      <c r="J10" s="253"/>
      <c r="M10" s="530"/>
      <c r="N10" s="530"/>
      <c r="O10" s="530"/>
    </row>
    <row r="11" spans="1:15" s="177" customFormat="1" ht="33.75" customHeight="1">
      <c r="A11" s="258" t="s">
        <v>131</v>
      </c>
      <c r="B11" s="259">
        <v>818576</v>
      </c>
      <c r="C11" s="259">
        <v>801583</v>
      </c>
      <c r="D11" s="259">
        <v>812630</v>
      </c>
      <c r="E11" s="259">
        <v>937924.6</v>
      </c>
      <c r="F11" s="259">
        <v>912558</v>
      </c>
      <c r="G11" s="260"/>
      <c r="H11" s="261">
        <f>F11-E11</f>
        <v>-25366.599999999977</v>
      </c>
      <c r="I11" s="262">
        <f>F11/E11-1</f>
        <v>-2.7045457598617206E-2</v>
      </c>
      <c r="J11" s="253"/>
      <c r="M11" s="530"/>
      <c r="N11" s="530"/>
      <c r="O11" s="530"/>
    </row>
    <row r="12" spans="1:15" s="177" customFormat="1" ht="33.75" customHeight="1">
      <c r="A12" s="258" t="s">
        <v>132</v>
      </c>
      <c r="B12" s="259">
        <v>941182</v>
      </c>
      <c r="C12" s="259">
        <v>1031124</v>
      </c>
      <c r="D12" s="259">
        <v>900614</v>
      </c>
      <c r="E12" s="259">
        <v>1020617.7</v>
      </c>
      <c r="F12" s="259">
        <v>981241.272</v>
      </c>
      <c r="G12" s="260"/>
      <c r="H12" s="261">
        <f>F12-E12</f>
        <v>-39376.427999999956</v>
      </c>
      <c r="I12" s="262">
        <f>F12/E12-1</f>
        <v>-3.8580976990698845E-2</v>
      </c>
      <c r="J12" s="264"/>
      <c r="M12" s="530"/>
      <c r="N12" s="530"/>
      <c r="O12" s="530"/>
    </row>
    <row r="13" spans="1:15" s="177" customFormat="1" ht="61.5" customHeight="1">
      <c r="A13" s="265" t="s">
        <v>133</v>
      </c>
      <c r="B13" s="266">
        <f t="shared" ref="B13:F13" si="0">IF(B12=0,0,(B11/B12)*100)</f>
        <v>86.973189032514426</v>
      </c>
      <c r="C13" s="325">
        <f t="shared" si="0"/>
        <v>77.738758868962407</v>
      </c>
      <c r="D13" s="266">
        <f t="shared" si="0"/>
        <v>90.230664857530527</v>
      </c>
      <c r="E13" s="266">
        <f t="shared" si="0"/>
        <v>91.897739966688803</v>
      </c>
      <c r="F13" s="266">
        <f t="shared" si="0"/>
        <v>93.00036861882019</v>
      </c>
      <c r="G13" s="267"/>
      <c r="H13" s="583">
        <f>F13-E13</f>
        <v>1.1026286521313864</v>
      </c>
      <c r="I13" s="584"/>
      <c r="J13" s="268"/>
      <c r="K13" s="178"/>
      <c r="M13" s="530"/>
      <c r="N13" s="530"/>
      <c r="O13" s="530"/>
    </row>
    <row r="14" spans="1:15" ht="36" customHeight="1">
      <c r="A14" s="269"/>
      <c r="B14" s="585"/>
      <c r="C14" s="585"/>
      <c r="D14" s="585"/>
      <c r="E14" s="585"/>
      <c r="F14" s="270"/>
      <c r="G14" s="271"/>
      <c r="H14" s="272"/>
      <c r="I14" s="272"/>
      <c r="J14" s="248"/>
      <c r="M14" s="530"/>
      <c r="N14" s="530"/>
      <c r="O14" s="530"/>
    </row>
    <row r="15" spans="1:15" ht="18" customHeight="1">
      <c r="A15" s="274"/>
      <c r="B15" s="275"/>
      <c r="C15" s="275"/>
      <c r="D15" s="275"/>
      <c r="E15" s="275"/>
      <c r="F15" s="271"/>
      <c r="G15" s="275"/>
      <c r="H15" s="272"/>
      <c r="I15" s="272"/>
      <c r="J15" s="248"/>
      <c r="M15" s="530"/>
      <c r="N15" s="530"/>
      <c r="O15" s="530"/>
    </row>
    <row r="16" spans="1:15" ht="18" customHeight="1">
      <c r="A16" s="274"/>
      <c r="B16" s="275"/>
      <c r="C16" s="275"/>
      <c r="D16" s="275"/>
      <c r="E16" s="275"/>
      <c r="F16" s="271"/>
      <c r="G16" s="275"/>
      <c r="H16" s="272"/>
      <c r="I16" s="272"/>
      <c r="J16" s="248"/>
      <c r="M16" s="530"/>
      <c r="N16" s="530"/>
      <c r="O16" s="530"/>
    </row>
    <row r="17" spans="1:34" ht="18" customHeight="1">
      <c r="A17" s="274"/>
      <c r="B17" s="275"/>
      <c r="C17" s="275"/>
      <c r="D17" s="275"/>
      <c r="E17" s="275"/>
      <c r="F17" s="271"/>
      <c r="G17" s="275"/>
      <c r="H17" s="272"/>
      <c r="I17" s="272"/>
      <c r="J17" s="248"/>
      <c r="M17" s="530"/>
      <c r="N17" s="530"/>
      <c r="O17" s="530"/>
    </row>
    <row r="18" spans="1:34" ht="18" customHeight="1">
      <c r="A18" s="277"/>
      <c r="B18" s="278"/>
      <c r="C18" s="279"/>
      <c r="D18" s="279"/>
      <c r="E18" s="278"/>
      <c r="F18" s="278"/>
      <c r="G18" s="278"/>
      <c r="H18" s="280"/>
      <c r="I18" s="280"/>
      <c r="J18" s="248"/>
      <c r="M18" s="530"/>
      <c r="N18" s="530"/>
      <c r="O18" s="530"/>
    </row>
    <row r="19" spans="1:34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</row>
    <row r="20" spans="1:34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M20" s="530"/>
      <c r="N20" s="530"/>
      <c r="O20" s="530"/>
    </row>
    <row r="21" spans="1:34" ht="18" customHeight="1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M21" s="530"/>
      <c r="N21" s="530"/>
      <c r="O21" s="530"/>
    </row>
    <row r="22" spans="1:34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180"/>
      <c r="L22" s="180"/>
      <c r="M22" s="530"/>
      <c r="N22" s="530"/>
      <c r="O22" s="530"/>
      <c r="AE22" s="531" t="s">
        <v>100</v>
      </c>
      <c r="AF22" s="532">
        <v>2000</v>
      </c>
      <c r="AG22" s="216" t="s">
        <v>101</v>
      </c>
      <c r="AH22" s="182">
        <v>10.4</v>
      </c>
    </row>
    <row r="23" spans="1:34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180"/>
      <c r="L23" s="180"/>
      <c r="M23" s="530"/>
      <c r="N23" s="530"/>
      <c r="O23" s="530"/>
      <c r="P23" s="180"/>
      <c r="AE23" s="531"/>
      <c r="AF23" s="533"/>
      <c r="AG23" s="216" t="s">
        <v>102</v>
      </c>
      <c r="AH23" s="182">
        <v>9.8000000000000007</v>
      </c>
    </row>
    <row r="24" spans="1:34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180"/>
      <c r="L24" s="180"/>
      <c r="M24" s="530"/>
      <c r="N24" s="530"/>
      <c r="O24" s="530"/>
      <c r="P24" s="180"/>
      <c r="AE24" s="531"/>
      <c r="AF24" s="533"/>
      <c r="AG24" s="216" t="s">
        <v>103</v>
      </c>
      <c r="AH24" s="182">
        <v>8.6999999999999993</v>
      </c>
    </row>
    <row r="25" spans="1:34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180"/>
      <c r="L25" s="180"/>
      <c r="M25" s="180"/>
      <c r="N25" s="180"/>
      <c r="O25" s="180"/>
      <c r="P25" s="180"/>
      <c r="AE25" s="531"/>
      <c r="AF25" s="534"/>
      <c r="AG25" s="216" t="s">
        <v>104</v>
      </c>
      <c r="AH25" s="183">
        <v>9.15</v>
      </c>
    </row>
    <row r="26" spans="1:34" ht="18" customHeight="1">
      <c r="A26" s="248"/>
      <c r="B26" s="248"/>
      <c r="C26" s="248"/>
      <c r="D26" s="248"/>
      <c r="E26" s="254"/>
      <c r="F26" s="254"/>
      <c r="G26" s="254"/>
      <c r="H26" s="254"/>
      <c r="I26" s="254"/>
      <c r="J26" s="254"/>
      <c r="K26" s="180"/>
      <c r="L26" s="180"/>
      <c r="M26" s="180"/>
      <c r="N26" s="180"/>
      <c r="O26" s="180"/>
      <c r="P26" s="180"/>
      <c r="AE26" s="531"/>
      <c r="AF26" s="246">
        <v>2001</v>
      </c>
      <c r="AG26" s="216" t="s">
        <v>101</v>
      </c>
      <c r="AH26" s="182">
        <v>10.4</v>
      </c>
    </row>
    <row r="27" spans="1:34" ht="15">
      <c r="A27" s="248"/>
      <c r="B27" s="248"/>
      <c r="C27" s="248"/>
      <c r="D27" s="248"/>
      <c r="E27" s="248"/>
      <c r="F27" s="248"/>
      <c r="G27" s="248"/>
      <c r="H27" s="248"/>
      <c r="I27" s="248"/>
      <c r="J27" s="248"/>
    </row>
    <row r="28" spans="1:34" ht="15">
      <c r="A28" s="248"/>
      <c r="B28" s="248"/>
      <c r="C28" s="248"/>
      <c r="D28" s="248"/>
      <c r="E28" s="248"/>
      <c r="F28" s="248"/>
      <c r="G28" s="248"/>
      <c r="H28" s="248"/>
      <c r="I28" s="248"/>
      <c r="J28" s="248"/>
    </row>
    <row r="29" spans="1:34" ht="15">
      <c r="A29" s="248"/>
      <c r="B29" s="248"/>
      <c r="C29" s="248"/>
      <c r="D29" s="248"/>
      <c r="E29" s="248"/>
      <c r="F29" s="248"/>
      <c r="G29" s="248"/>
      <c r="H29" s="248"/>
      <c r="I29" s="248"/>
      <c r="J29" s="248"/>
    </row>
    <row r="30" spans="1:34" ht="15">
      <c r="A30" s="248"/>
      <c r="B30" s="248"/>
      <c r="C30" s="248"/>
      <c r="D30" s="248"/>
      <c r="E30" s="248"/>
      <c r="F30" s="248"/>
      <c r="G30" s="248"/>
      <c r="H30" s="248"/>
      <c r="I30" s="248"/>
      <c r="J30" s="248"/>
    </row>
    <row r="31" spans="1:34" ht="15">
      <c r="A31" s="248"/>
      <c r="B31" s="248"/>
      <c r="C31" s="248"/>
      <c r="D31" s="248"/>
      <c r="E31" s="248"/>
      <c r="F31" s="248"/>
      <c r="G31" s="248"/>
      <c r="H31" s="248"/>
      <c r="I31" s="248"/>
      <c r="J31" s="248"/>
    </row>
    <row r="32" spans="1:34" ht="15">
      <c r="A32" s="248"/>
      <c r="B32" s="248"/>
      <c r="C32" s="248"/>
      <c r="D32" s="248"/>
      <c r="E32" s="248"/>
      <c r="F32" s="248"/>
      <c r="G32" s="248"/>
      <c r="H32" s="248"/>
      <c r="I32" s="248"/>
      <c r="J32" s="248"/>
    </row>
    <row r="33" spans="1:10" ht="15">
      <c r="A33" s="248"/>
      <c r="B33" s="248"/>
      <c r="C33" s="248"/>
      <c r="D33" s="248"/>
      <c r="E33" s="248"/>
      <c r="F33" s="248"/>
      <c r="G33" s="248"/>
      <c r="H33" s="248"/>
      <c r="I33" s="248"/>
      <c r="J33" s="248"/>
    </row>
    <row r="34" spans="1:10" ht="15">
      <c r="A34" s="248"/>
      <c r="B34" s="248"/>
      <c r="C34" s="248"/>
      <c r="D34" s="248"/>
      <c r="E34" s="248"/>
      <c r="F34" s="248"/>
      <c r="G34" s="248"/>
      <c r="H34" s="248"/>
      <c r="I34" s="248"/>
      <c r="J34" s="248"/>
    </row>
    <row r="35" spans="1:10" ht="15">
      <c r="A35" s="248"/>
      <c r="B35" s="248"/>
      <c r="C35" s="248"/>
      <c r="D35" s="248"/>
      <c r="E35" s="248"/>
      <c r="F35" s="248"/>
      <c r="G35" s="248"/>
      <c r="H35" s="248"/>
      <c r="I35" s="248"/>
      <c r="J35" s="248"/>
    </row>
    <row r="36" spans="1:10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</row>
    <row r="37" spans="1:10" ht="15">
      <c r="A37" s="248"/>
      <c r="B37" s="248"/>
      <c r="C37" s="248"/>
      <c r="D37" s="248"/>
      <c r="E37" s="248"/>
      <c r="F37" s="248"/>
      <c r="G37" s="248"/>
      <c r="H37" s="248"/>
      <c r="I37" s="248"/>
      <c r="J37" s="248"/>
    </row>
    <row r="38" spans="1:10" ht="15">
      <c r="A38" s="248"/>
      <c r="B38" s="248"/>
      <c r="C38" s="248"/>
      <c r="D38" s="248"/>
      <c r="E38" s="248"/>
      <c r="F38" s="248"/>
      <c r="G38" s="248"/>
      <c r="H38" s="248"/>
      <c r="I38" s="248"/>
      <c r="J38" s="248"/>
    </row>
    <row r="39" spans="1:10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0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</row>
    <row r="41" spans="1:10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</row>
    <row r="42" spans="1:10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</row>
    <row r="43" spans="1:10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</row>
    <row r="44" spans="1:10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</row>
    <row r="45" spans="1:10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</row>
    <row r="46" spans="1:10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</row>
    <row r="47" spans="1:10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</row>
    <row r="48" spans="1:10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</row>
    <row r="49" spans="1:10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</row>
    <row r="50" spans="1:10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</row>
    <row r="51" spans="1:10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</row>
    <row r="52" spans="1:10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0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</row>
    <row r="54" spans="1:10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</row>
    <row r="55" spans="1:10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</row>
    <row r="56" spans="1:10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</row>
    <row r="57" spans="1:10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</row>
    <row r="58" spans="1:10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</row>
    <row r="59" spans="1:10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</row>
    <row r="60" spans="1:10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</row>
    <row r="61" spans="1:10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</row>
    <row r="62" spans="1:10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</row>
    <row r="63" spans="1:10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</row>
    <row r="64" spans="1:10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</row>
    <row r="65" spans="1:10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</row>
    <row r="66" spans="1:10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</row>
    <row r="67" spans="1:10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</row>
    <row r="68" spans="1:10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</row>
    <row r="69" spans="1:10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</row>
    <row r="70" spans="1:10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</row>
    <row r="71" spans="1:10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</row>
    <row r="72" spans="1:10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</row>
    <row r="73" spans="1:10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</row>
    <row r="74" spans="1:10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</row>
    <row r="75" spans="1:10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</row>
    <row r="76" spans="1:10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</row>
    <row r="77" spans="1:10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</row>
    <row r="78" spans="1:10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</row>
    <row r="79" spans="1:10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</row>
    <row r="80" spans="1:10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</row>
    <row r="81" spans="1:10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</row>
    <row r="82" spans="1:10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</row>
    <row r="83" spans="1:10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</row>
    <row r="84" spans="1:10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</row>
    <row r="85" spans="1:10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</row>
    <row r="86" spans="1:10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</row>
    <row r="87" spans="1:10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</row>
    <row r="88" spans="1:10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</row>
    <row r="89" spans="1:10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</row>
    <row r="90" spans="1:10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</row>
    <row r="91" spans="1:10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</row>
    <row r="92" spans="1:10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</row>
    <row r="93" spans="1:10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</row>
    <row r="94" spans="1:10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</row>
    <row r="95" spans="1:10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</row>
    <row r="96" spans="1:10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</row>
    <row r="97" spans="1:10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</row>
    <row r="98" spans="1:10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</row>
    <row r="99" spans="1:10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</row>
    <row r="100" spans="1:10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</row>
    <row r="101" spans="1:10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</row>
    <row r="102" spans="1:10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</row>
    <row r="103" spans="1:10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</row>
    <row r="104" spans="1:10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</row>
    <row r="105" spans="1:10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</row>
    <row r="106" spans="1:10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</row>
    <row r="107" spans="1:10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</row>
    <row r="108" spans="1:10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</row>
    <row r="109" spans="1:10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</row>
    <row r="110" spans="1:10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</row>
    <row r="111" spans="1:10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</row>
    <row r="112" spans="1:10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</row>
    <row r="113" spans="1:10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</row>
    <row r="114" spans="1:10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</row>
    <row r="115" spans="1:10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</row>
    <row r="116" spans="1:10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</row>
    <row r="117" spans="1:10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</row>
    <row r="118" spans="1:10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</row>
    <row r="119" spans="1:10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</row>
    <row r="120" spans="1:10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</row>
    <row r="121" spans="1:10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</row>
    <row r="122" spans="1:10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</row>
    <row r="123" spans="1:10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</row>
    <row r="124" spans="1:10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</row>
    <row r="125" spans="1:10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</row>
    <row r="126" spans="1:10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</row>
    <row r="127" spans="1:10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</row>
    <row r="128" spans="1:10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</row>
    <row r="129" spans="1:10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</row>
    <row r="130" spans="1:10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</row>
    <row r="131" spans="1:10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</row>
    <row r="132" spans="1:10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</row>
    <row r="133" spans="1:10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</row>
    <row r="134" spans="1:10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</row>
    <row r="135" spans="1:10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</row>
    <row r="136" spans="1:10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</row>
    <row r="137" spans="1:10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</row>
    <row r="138" spans="1:10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</row>
    <row r="139" spans="1:10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</row>
    <row r="140" spans="1:10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</row>
    <row r="141" spans="1:10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</row>
  </sheetData>
  <mergeCells count="17">
    <mergeCell ref="A4:D4"/>
    <mergeCell ref="A5:I5"/>
    <mergeCell ref="A6:I6"/>
    <mergeCell ref="H9:I9"/>
    <mergeCell ref="B8:F8"/>
    <mergeCell ref="AF22:AF25"/>
    <mergeCell ref="M10:O13"/>
    <mergeCell ref="H13:I13"/>
    <mergeCell ref="B14:E14"/>
    <mergeCell ref="M14:O18"/>
    <mergeCell ref="M20:O24"/>
    <mergeCell ref="AE22:AE26"/>
    <mergeCell ref="F9:F10"/>
    <mergeCell ref="B9:B10"/>
    <mergeCell ref="C9:C10"/>
    <mergeCell ref="D9:D10"/>
    <mergeCell ref="E9:E10"/>
  </mergeCells>
  <conditionalFormatting sqref="H11:H13 I11:I12">
    <cfRule type="cellIs" dxfId="0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horizontalDpi="300" verticalDpi="300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P58"/>
  <sheetViews>
    <sheetView view="pageBreakPreview" topLeftCell="A23" zoomScaleSheetLayoutView="100" workbookViewId="0">
      <selection activeCell="E18" sqref="E18:E49"/>
    </sheetView>
  </sheetViews>
  <sheetFormatPr baseColWidth="10" defaultRowHeight="14.25"/>
  <cols>
    <col min="1" max="1" width="21.140625" style="73" customWidth="1"/>
    <col min="2" max="3" width="14.140625" style="73" customWidth="1"/>
    <col min="4" max="4" width="11.5703125" style="44" customWidth="1"/>
    <col min="5" max="6" width="12.140625" style="44" customWidth="1"/>
    <col min="7" max="7" width="15.85546875" style="44" customWidth="1"/>
    <col min="8" max="16384" width="11.42578125" style="44"/>
  </cols>
  <sheetData>
    <row r="1" spans="1:10">
      <c r="A1" s="1"/>
      <c r="B1" s="2"/>
      <c r="C1" s="2"/>
      <c r="D1" s="1"/>
      <c r="E1" s="1"/>
      <c r="F1" s="1"/>
      <c r="G1" s="1"/>
    </row>
    <row r="2" spans="1:10">
      <c r="A2" s="1"/>
      <c r="B2" s="2"/>
      <c r="C2" s="2"/>
      <c r="D2" s="1"/>
      <c r="E2" s="1"/>
      <c r="F2" s="1"/>
      <c r="G2" s="1"/>
    </row>
    <row r="3" spans="1:10">
      <c r="A3" s="1"/>
      <c r="B3" s="4"/>
      <c r="C3" s="4"/>
      <c r="D3" s="5"/>
      <c r="E3" s="6"/>
      <c r="F3" s="6"/>
      <c r="G3" s="5"/>
    </row>
    <row r="4" spans="1:10">
      <c r="A4" s="449"/>
      <c r="B4" s="449"/>
      <c r="C4" s="449"/>
      <c r="D4" s="449"/>
      <c r="E4" s="449"/>
      <c r="F4" s="449"/>
      <c r="G4" s="449"/>
    </row>
    <row r="5" spans="1:10">
      <c r="A5" s="7"/>
      <c r="B5" s="7"/>
      <c r="C5" s="7"/>
      <c r="D5" s="7"/>
      <c r="E5" s="7"/>
      <c r="F5" s="7"/>
      <c r="G5" s="7"/>
    </row>
    <row r="6" spans="1:10" ht="17.25" customHeight="1">
      <c r="A6" s="456" t="s">
        <v>50</v>
      </c>
      <c r="B6" s="456"/>
      <c r="C6" s="456"/>
      <c r="D6" s="456"/>
      <c r="E6" s="456"/>
      <c r="F6" s="456"/>
      <c r="G6" s="456"/>
    </row>
    <row r="7" spans="1:10" ht="15">
      <c r="A7" s="48"/>
      <c r="B7" s="48"/>
      <c r="C7" s="48"/>
      <c r="D7" s="48"/>
      <c r="E7" s="48"/>
      <c r="F7" s="48"/>
      <c r="G7" s="50"/>
    </row>
    <row r="8" spans="1:10" ht="16.5" customHeight="1">
      <c r="A8" s="56"/>
      <c r="B8" s="56"/>
      <c r="C8" s="80"/>
      <c r="D8" s="457" t="s">
        <v>197</v>
      </c>
      <c r="E8" s="458"/>
      <c r="F8" s="459"/>
      <c r="G8" s="16"/>
    </row>
    <row r="9" spans="1:10" ht="16.5" customHeight="1">
      <c r="A9" s="56"/>
      <c r="B9" s="56"/>
      <c r="C9" s="80"/>
      <c r="D9" s="457" t="s">
        <v>198</v>
      </c>
      <c r="E9" s="458"/>
      <c r="F9" s="459"/>
      <c r="G9" s="10">
        <f>E17</f>
        <v>303955</v>
      </c>
    </row>
    <row r="10" spans="1:10" ht="16.5" customHeight="1">
      <c r="A10" s="14" t="s">
        <v>196</v>
      </c>
      <c r="B10" s="81">
        <f>E17</f>
        <v>303955</v>
      </c>
      <c r="C10" s="80"/>
      <c r="D10" s="457" t="s">
        <v>49</v>
      </c>
      <c r="E10" s="458"/>
      <c r="F10" s="459"/>
      <c r="G10" s="82" t="e">
        <f>G9/G8*100</f>
        <v>#DIV/0!</v>
      </c>
    </row>
    <row r="11" spans="1:10" ht="16.5" customHeight="1">
      <c r="A11" s="84"/>
      <c r="B11" s="84"/>
      <c r="C11" s="80"/>
      <c r="D11" s="455" t="s">
        <v>65</v>
      </c>
      <c r="E11" s="455"/>
      <c r="F11" s="455"/>
      <c r="G11" s="82">
        <f>G9-G8</f>
        <v>303955</v>
      </c>
    </row>
    <row r="12" spans="1:10" ht="15" customHeight="1">
      <c r="A12" s="56"/>
      <c r="B12" s="56"/>
      <c r="C12" s="56"/>
      <c r="D12" s="49"/>
      <c r="E12" s="49"/>
      <c r="F12" s="49"/>
      <c r="G12" s="49"/>
    </row>
    <row r="13" spans="1:10" ht="10.5" customHeight="1">
      <c r="A13" s="462" t="s">
        <v>6</v>
      </c>
      <c r="B13" s="453" t="s">
        <v>66</v>
      </c>
      <c r="C13" s="464"/>
      <c r="D13" s="466" t="s">
        <v>8</v>
      </c>
      <c r="E13" s="20" t="s">
        <v>9</v>
      </c>
      <c r="F13" s="468" t="s">
        <v>10</v>
      </c>
      <c r="G13" s="469"/>
    </row>
    <row r="14" spans="1:10" ht="10.5" customHeight="1">
      <c r="A14" s="463"/>
      <c r="B14" s="454"/>
      <c r="C14" s="465"/>
      <c r="D14" s="467"/>
      <c r="E14" s="20" t="s">
        <v>11</v>
      </c>
      <c r="F14" s="468" t="s">
        <v>10</v>
      </c>
      <c r="G14" s="469"/>
    </row>
    <row r="15" spans="1:10" ht="10.5" customHeight="1">
      <c r="A15" s="56"/>
      <c r="B15" s="56"/>
      <c r="C15" s="56"/>
      <c r="D15" s="49"/>
      <c r="E15" s="49"/>
      <c r="F15" s="49"/>
      <c r="G15" s="49"/>
      <c r="I15" s="44" t="s">
        <v>208</v>
      </c>
      <c r="J15" s="44" t="s">
        <v>207</v>
      </c>
    </row>
    <row r="16" spans="1:10" ht="36" customHeight="1">
      <c r="A16" s="14" t="s">
        <v>12</v>
      </c>
      <c r="B16" s="85" t="s">
        <v>190</v>
      </c>
      <c r="C16" s="85" t="s">
        <v>193</v>
      </c>
      <c r="D16" s="85" t="s">
        <v>194</v>
      </c>
      <c r="E16" s="85" t="s">
        <v>195</v>
      </c>
      <c r="F16" s="85" t="s">
        <v>174</v>
      </c>
      <c r="G16" s="86" t="s">
        <v>67</v>
      </c>
      <c r="I16" s="219">
        <f>B17/E17*100</f>
        <v>43.093550032077118</v>
      </c>
      <c r="J16" s="219">
        <f>C17/E17*100</f>
        <v>56.874537349278675</v>
      </c>
    </row>
    <row r="17" spans="1:16" ht="15.75" customHeight="1">
      <c r="A17" s="24" t="s">
        <v>68</v>
      </c>
      <c r="B17" s="87">
        <f>SUM(B18:B49)</f>
        <v>130985</v>
      </c>
      <c r="C17" s="87">
        <f t="shared" ref="C17:D17" si="0">SUM(C18:C49)</f>
        <v>172873</v>
      </c>
      <c r="D17" s="87">
        <f t="shared" si="0"/>
        <v>97</v>
      </c>
      <c r="E17" s="87">
        <f>B17+C17+D17</f>
        <v>303955</v>
      </c>
      <c r="F17" s="87">
        <f>SUM(F18:F49)</f>
        <v>299807</v>
      </c>
      <c r="G17" s="88">
        <f>(E17/F17)-1</f>
        <v>1.3835567548456273E-2</v>
      </c>
      <c r="H17" s="128">
        <f>E17-F17</f>
        <v>4148</v>
      </c>
      <c r="I17" s="128"/>
      <c r="O17" s="44" t="s">
        <v>30</v>
      </c>
      <c r="P17" s="140">
        <v>0.16198754532082307</v>
      </c>
    </row>
    <row r="18" spans="1:16" ht="12.75" customHeight="1">
      <c r="A18" s="27" t="s">
        <v>16</v>
      </c>
      <c r="B18" s="43">
        <v>1887</v>
      </c>
      <c r="C18" s="43">
        <v>2989</v>
      </c>
      <c r="D18" s="43">
        <v>0</v>
      </c>
      <c r="E18" s="89">
        <f>SUM(B18:D18)</f>
        <v>4876</v>
      </c>
      <c r="F18" s="90">
        <v>4767</v>
      </c>
      <c r="G18" s="91">
        <f t="shared" ref="G18:G49" si="1">(E18/F18)-1</f>
        <v>2.2865533878749789E-2</v>
      </c>
      <c r="H18" s="128">
        <f>E18-F18</f>
        <v>109</v>
      </c>
      <c r="I18" s="44" t="s">
        <v>19</v>
      </c>
      <c r="L18" s="44" t="s">
        <v>30</v>
      </c>
      <c r="M18" s="140">
        <f t="shared" ref="M18:M49" si="2">E18/$E$17</f>
        <v>1.6041848299912818E-2</v>
      </c>
      <c r="O18" s="44" t="s">
        <v>24</v>
      </c>
      <c r="P18" s="140">
        <v>0.14931272451944083</v>
      </c>
    </row>
    <row r="19" spans="1:16" ht="12.75" customHeight="1">
      <c r="A19" s="27" t="s">
        <v>17</v>
      </c>
      <c r="B19" s="43">
        <v>3578</v>
      </c>
      <c r="C19" s="43">
        <v>4790</v>
      </c>
      <c r="D19" s="43">
        <v>0</v>
      </c>
      <c r="E19" s="89">
        <f t="shared" ref="E19:E49" si="3">SUM(B19:D19)</f>
        <v>8368</v>
      </c>
      <c r="F19" s="90">
        <v>8361</v>
      </c>
      <c r="G19" s="91">
        <f t="shared" si="1"/>
        <v>8.3722042817835352E-4</v>
      </c>
      <c r="H19" s="128">
        <f t="shared" ref="H19:H49" si="4">E19-F19</f>
        <v>7</v>
      </c>
      <c r="I19" s="239" t="s">
        <v>27</v>
      </c>
      <c r="L19" s="44" t="s">
        <v>24</v>
      </c>
      <c r="M19" s="140">
        <f t="shared" si="2"/>
        <v>2.7530391011827408E-2</v>
      </c>
      <c r="O19" s="44" t="s">
        <v>26</v>
      </c>
      <c r="P19" s="140">
        <v>5.3237582844963591E-2</v>
      </c>
    </row>
    <row r="20" spans="1:16" ht="12.75" customHeight="1">
      <c r="A20" s="27" t="s">
        <v>18</v>
      </c>
      <c r="B20" s="43">
        <v>897</v>
      </c>
      <c r="C20" s="43">
        <v>1005</v>
      </c>
      <c r="D20" s="43">
        <v>0</v>
      </c>
      <c r="E20" s="89">
        <f t="shared" si="3"/>
        <v>1902</v>
      </c>
      <c r="F20" s="90">
        <v>1691</v>
      </c>
      <c r="G20" s="91">
        <f t="shared" si="1"/>
        <v>0.12477823772915442</v>
      </c>
      <c r="H20" s="128">
        <f t="shared" si="4"/>
        <v>211</v>
      </c>
      <c r="I20" s="44" t="s">
        <v>42</v>
      </c>
      <c r="L20" s="44" t="s">
        <v>26</v>
      </c>
      <c r="M20" s="140">
        <f t="shared" si="2"/>
        <v>6.257505222812587E-3</v>
      </c>
      <c r="O20" s="44" t="s">
        <v>34</v>
      </c>
      <c r="P20" s="140">
        <v>5.1156243850210302E-2</v>
      </c>
    </row>
    <row r="21" spans="1:16" ht="12.75" customHeight="1">
      <c r="A21" s="27" t="s">
        <v>19</v>
      </c>
      <c r="B21" s="43">
        <v>831</v>
      </c>
      <c r="C21" s="43">
        <v>1032</v>
      </c>
      <c r="D21" s="43">
        <v>1</v>
      </c>
      <c r="E21" s="89">
        <f t="shared" si="3"/>
        <v>1864</v>
      </c>
      <c r="F21" s="90">
        <v>1773</v>
      </c>
      <c r="G21" s="91">
        <f t="shared" si="1"/>
        <v>5.1325437112239136E-2</v>
      </c>
      <c r="H21" s="128">
        <f t="shared" si="4"/>
        <v>91</v>
      </c>
      <c r="I21" s="44" t="s">
        <v>44</v>
      </c>
      <c r="L21" s="44" t="s">
        <v>34</v>
      </c>
      <c r="M21" s="140">
        <f t="shared" si="2"/>
        <v>6.1324867167837343E-3</v>
      </c>
      <c r="O21" s="44" t="s">
        <v>29</v>
      </c>
      <c r="P21" s="140">
        <v>5.0759321830377541E-2</v>
      </c>
    </row>
    <row r="22" spans="1:16" ht="12.75" customHeight="1">
      <c r="A22" s="27" t="s">
        <v>20</v>
      </c>
      <c r="B22" s="43">
        <v>2992</v>
      </c>
      <c r="C22" s="43">
        <v>4738</v>
      </c>
      <c r="D22" s="43">
        <v>0</v>
      </c>
      <c r="E22" s="89">
        <f t="shared" si="3"/>
        <v>7730</v>
      </c>
      <c r="F22" s="90">
        <v>7326</v>
      </c>
      <c r="G22" s="91">
        <f t="shared" si="1"/>
        <v>5.5146055146055195E-2</v>
      </c>
      <c r="H22" s="128">
        <f t="shared" si="4"/>
        <v>404</v>
      </c>
      <c r="I22" s="44" t="s">
        <v>26</v>
      </c>
      <c r="L22" s="44" t="s">
        <v>29</v>
      </c>
      <c r="M22" s="140">
        <f t="shared" si="2"/>
        <v>2.5431396094816667E-2</v>
      </c>
      <c r="O22" s="44" t="s">
        <v>41</v>
      </c>
      <c r="P22" s="140">
        <v>4.4014982972378894E-2</v>
      </c>
    </row>
    <row r="23" spans="1:16" ht="12.75" customHeight="1">
      <c r="A23" s="27" t="s">
        <v>21</v>
      </c>
      <c r="B23" s="43">
        <v>4402</v>
      </c>
      <c r="C23" s="43">
        <v>4781</v>
      </c>
      <c r="D23" s="43">
        <v>0</v>
      </c>
      <c r="E23" s="89">
        <f t="shared" si="3"/>
        <v>9183</v>
      </c>
      <c r="F23" s="90">
        <v>8606</v>
      </c>
      <c r="G23" s="91">
        <f t="shared" si="1"/>
        <v>6.7046246804554954E-2</v>
      </c>
      <c r="H23" s="128">
        <f t="shared" si="4"/>
        <v>577</v>
      </c>
      <c r="I23" s="239" t="s">
        <v>24</v>
      </c>
      <c r="L23" s="44" t="s">
        <v>41</v>
      </c>
      <c r="M23" s="140">
        <f t="shared" si="2"/>
        <v>3.0211708970077807E-2</v>
      </c>
      <c r="O23" s="44" t="s">
        <v>31</v>
      </c>
      <c r="P23" s="140">
        <v>4.0262568919338104E-2</v>
      </c>
    </row>
    <row r="24" spans="1:16" ht="12.75" customHeight="1">
      <c r="A24" s="27" t="s">
        <v>22</v>
      </c>
      <c r="B24" s="43">
        <v>3299</v>
      </c>
      <c r="C24" s="43">
        <v>4768</v>
      </c>
      <c r="D24" s="43">
        <v>4</v>
      </c>
      <c r="E24" s="89">
        <f t="shared" si="3"/>
        <v>8071</v>
      </c>
      <c r="F24" s="90">
        <v>7911</v>
      </c>
      <c r="G24" s="91">
        <f t="shared" si="1"/>
        <v>2.022500316015674E-2</v>
      </c>
      <c r="H24" s="128">
        <f t="shared" si="4"/>
        <v>160</v>
      </c>
      <c r="I24" s="239" t="s">
        <v>46</v>
      </c>
      <c r="L24" s="44" t="s">
        <v>31</v>
      </c>
      <c r="M24" s="140">
        <f t="shared" si="2"/>
        <v>2.6553272688391374E-2</v>
      </c>
      <c r="O24" s="44" t="s">
        <v>45</v>
      </c>
      <c r="P24" s="140">
        <v>3.0876530567998745E-2</v>
      </c>
    </row>
    <row r="25" spans="1:16" ht="12.75" customHeight="1">
      <c r="A25" s="27" t="s">
        <v>23</v>
      </c>
      <c r="B25" s="43">
        <v>919</v>
      </c>
      <c r="C25" s="43">
        <v>945</v>
      </c>
      <c r="D25" s="43">
        <v>0</v>
      </c>
      <c r="E25" s="89">
        <f t="shared" si="3"/>
        <v>1864</v>
      </c>
      <c r="F25" s="90">
        <v>1765</v>
      </c>
      <c r="G25" s="91">
        <f t="shared" si="1"/>
        <v>5.609065155807369E-2</v>
      </c>
      <c r="H25" s="128">
        <f t="shared" si="4"/>
        <v>99</v>
      </c>
      <c r="I25" s="240" t="s">
        <v>31</v>
      </c>
      <c r="L25" s="44" t="s">
        <v>40</v>
      </c>
      <c r="M25" s="140">
        <f t="shared" si="2"/>
        <v>6.1324867167837343E-3</v>
      </c>
      <c r="O25" s="44" t="s">
        <v>40</v>
      </c>
      <c r="P25" s="140">
        <v>3.0286150756986995E-2</v>
      </c>
    </row>
    <row r="26" spans="1:16" ht="12.75" customHeight="1">
      <c r="A26" s="27" t="s">
        <v>24</v>
      </c>
      <c r="B26" s="43">
        <v>18762</v>
      </c>
      <c r="C26" s="43">
        <v>24876</v>
      </c>
      <c r="D26" s="43">
        <v>35</v>
      </c>
      <c r="E26" s="89">
        <f t="shared" si="3"/>
        <v>43673</v>
      </c>
      <c r="F26" s="90">
        <v>44765</v>
      </c>
      <c r="G26" s="91">
        <f t="shared" si="1"/>
        <v>-2.4394057857701323E-2</v>
      </c>
      <c r="H26" s="128">
        <f t="shared" si="4"/>
        <v>-1092</v>
      </c>
      <c r="I26" s="239" t="s">
        <v>30</v>
      </c>
      <c r="L26" s="44" t="s">
        <v>45</v>
      </c>
      <c r="M26" s="140">
        <f t="shared" si="2"/>
        <v>0.14368245299468671</v>
      </c>
      <c r="O26" s="44" t="s">
        <v>21</v>
      </c>
      <c r="P26" s="140">
        <v>2.8705133635972477E-2</v>
      </c>
    </row>
    <row r="27" spans="1:16" ht="12.75" customHeight="1">
      <c r="A27" s="27" t="s">
        <v>25</v>
      </c>
      <c r="B27" s="43">
        <v>1139</v>
      </c>
      <c r="C27" s="43">
        <v>1247</v>
      </c>
      <c r="D27" s="43">
        <v>0</v>
      </c>
      <c r="E27" s="89">
        <f t="shared" si="3"/>
        <v>2386</v>
      </c>
      <c r="F27" s="90">
        <v>2350</v>
      </c>
      <c r="G27" s="91">
        <f t="shared" si="1"/>
        <v>1.5319148936170146E-2</v>
      </c>
      <c r="H27" s="128">
        <f t="shared" si="4"/>
        <v>36</v>
      </c>
      <c r="I27" s="44" t="s">
        <v>20</v>
      </c>
      <c r="L27" s="44" t="s">
        <v>21</v>
      </c>
      <c r="M27" s="140">
        <f t="shared" si="2"/>
        <v>7.8498461943379769E-3</v>
      </c>
      <c r="O27" s="44" t="s">
        <v>17</v>
      </c>
      <c r="P27" s="140">
        <v>2.7887941242199149E-2</v>
      </c>
    </row>
    <row r="28" spans="1:16" ht="12.75" customHeight="1">
      <c r="A28" s="27" t="s">
        <v>26</v>
      </c>
      <c r="B28" s="43">
        <v>6859</v>
      </c>
      <c r="C28" s="43">
        <v>9750</v>
      </c>
      <c r="D28" s="43">
        <v>10</v>
      </c>
      <c r="E28" s="89">
        <f t="shared" si="3"/>
        <v>16619</v>
      </c>
      <c r="F28" s="90">
        <v>15961</v>
      </c>
      <c r="G28" s="91">
        <f t="shared" si="1"/>
        <v>4.1225487124866955E-2</v>
      </c>
      <c r="H28" s="128">
        <f t="shared" si="4"/>
        <v>658</v>
      </c>
      <c r="I28" s="44" t="s">
        <v>40</v>
      </c>
      <c r="L28" s="44" t="s">
        <v>43</v>
      </c>
      <c r="M28" s="140">
        <f t="shared" si="2"/>
        <v>5.4675856623513347E-2</v>
      </c>
      <c r="O28" s="44" t="s">
        <v>38</v>
      </c>
      <c r="P28" s="140">
        <v>2.7717831805127966E-2</v>
      </c>
    </row>
    <row r="29" spans="1:16" ht="12.75" customHeight="1">
      <c r="A29" s="27" t="s">
        <v>27</v>
      </c>
      <c r="B29" s="43">
        <v>2968</v>
      </c>
      <c r="C29" s="43">
        <v>4079</v>
      </c>
      <c r="D29" s="43">
        <v>0</v>
      </c>
      <c r="E29" s="89">
        <f t="shared" si="3"/>
        <v>7047</v>
      </c>
      <c r="F29" s="90">
        <v>7093</v>
      </c>
      <c r="G29" s="91">
        <f t="shared" si="1"/>
        <v>-6.4852671648103488E-3</v>
      </c>
      <c r="H29" s="128">
        <f t="shared" si="4"/>
        <v>-46</v>
      </c>
      <c r="I29" s="44" t="s">
        <v>45</v>
      </c>
      <c r="L29" s="44" t="s">
        <v>38</v>
      </c>
      <c r="M29" s="140">
        <f t="shared" si="2"/>
        <v>2.3184352946982283E-2</v>
      </c>
      <c r="O29" s="44" t="s">
        <v>43</v>
      </c>
      <c r="P29" s="140">
        <v>2.7274213077079588E-2</v>
      </c>
    </row>
    <row r="30" spans="1:16" ht="12.75" customHeight="1">
      <c r="A30" s="27" t="s">
        <v>28</v>
      </c>
      <c r="B30" s="43">
        <v>1618</v>
      </c>
      <c r="C30" s="43">
        <v>2072</v>
      </c>
      <c r="D30" s="43">
        <v>0</v>
      </c>
      <c r="E30" s="89">
        <f t="shared" si="3"/>
        <v>3690</v>
      </c>
      <c r="F30" s="90">
        <v>3694</v>
      </c>
      <c r="G30" s="91">
        <f t="shared" si="1"/>
        <v>-1.0828370330265846E-3</v>
      </c>
      <c r="H30" s="128">
        <f t="shared" si="4"/>
        <v>-4</v>
      </c>
      <c r="I30" s="44" t="s">
        <v>33</v>
      </c>
      <c r="L30" s="44" t="s">
        <v>17</v>
      </c>
      <c r="M30" s="140">
        <f t="shared" si="2"/>
        <v>1.2139954927538617E-2</v>
      </c>
      <c r="O30" s="44" t="s">
        <v>22</v>
      </c>
      <c r="P30" s="140">
        <v>2.6386975620982831E-2</v>
      </c>
    </row>
    <row r="31" spans="1:16" ht="12.75" customHeight="1">
      <c r="A31" s="27" t="s">
        <v>29</v>
      </c>
      <c r="B31" s="43">
        <v>6362</v>
      </c>
      <c r="C31" s="43">
        <v>9045</v>
      </c>
      <c r="D31" s="43">
        <v>0</v>
      </c>
      <c r="E31" s="89">
        <f t="shared" si="3"/>
        <v>15407</v>
      </c>
      <c r="F31" s="90">
        <v>15218</v>
      </c>
      <c r="G31" s="91">
        <f t="shared" si="1"/>
        <v>1.2419503219871286E-2</v>
      </c>
      <c r="H31" s="128">
        <f t="shared" si="4"/>
        <v>189</v>
      </c>
      <c r="I31" s="44" t="s">
        <v>28</v>
      </c>
      <c r="L31" s="44" t="s">
        <v>22</v>
      </c>
      <c r="M31" s="140">
        <f t="shared" si="2"/>
        <v>5.0688424273329931E-2</v>
      </c>
      <c r="O31" s="44" t="s">
        <v>36</v>
      </c>
      <c r="P31" s="140">
        <v>2.5629821852058157E-2</v>
      </c>
    </row>
    <row r="32" spans="1:16" ht="12.75" customHeight="1">
      <c r="A32" s="27" t="s">
        <v>30</v>
      </c>
      <c r="B32" s="43">
        <v>20988</v>
      </c>
      <c r="C32" s="43">
        <v>27226</v>
      </c>
      <c r="D32" s="43">
        <v>3</v>
      </c>
      <c r="E32" s="89">
        <f t="shared" si="3"/>
        <v>48217</v>
      </c>
      <c r="F32" s="90">
        <v>48565</v>
      </c>
      <c r="G32" s="91">
        <f t="shared" si="1"/>
        <v>-7.1656542777720489E-3</v>
      </c>
      <c r="H32" s="128">
        <f t="shared" si="4"/>
        <v>-348</v>
      </c>
      <c r="I32" s="44" t="s">
        <v>37</v>
      </c>
      <c r="L32" s="44" t="s">
        <v>20</v>
      </c>
      <c r="M32" s="140">
        <f t="shared" si="2"/>
        <v>0.15863203434718956</v>
      </c>
      <c r="O32" s="44" t="s">
        <v>20</v>
      </c>
      <c r="P32" s="140">
        <v>2.4435720313401622E-2</v>
      </c>
    </row>
    <row r="33" spans="1:16" ht="12.75" customHeight="1">
      <c r="A33" s="27" t="s">
        <v>31</v>
      </c>
      <c r="B33" s="43">
        <v>5467</v>
      </c>
      <c r="C33" s="43">
        <v>6814</v>
      </c>
      <c r="D33" s="43">
        <v>12</v>
      </c>
      <c r="E33" s="89">
        <f t="shared" si="3"/>
        <v>12293</v>
      </c>
      <c r="F33" s="90">
        <v>12071</v>
      </c>
      <c r="G33" s="91">
        <f t="shared" si="1"/>
        <v>1.839118548587515E-2</v>
      </c>
      <c r="H33" s="128">
        <f t="shared" si="4"/>
        <v>222</v>
      </c>
      <c r="I33" s="44" t="s">
        <v>35</v>
      </c>
      <c r="L33" s="44" t="s">
        <v>36</v>
      </c>
      <c r="M33" s="140">
        <f t="shared" si="2"/>
        <v>4.044348670033393E-2</v>
      </c>
      <c r="O33" s="44" t="s">
        <v>27</v>
      </c>
      <c r="P33" s="140">
        <v>2.3658553669527398E-2</v>
      </c>
    </row>
    <row r="34" spans="1:16" ht="12.75" customHeight="1">
      <c r="A34" s="27" t="s">
        <v>32</v>
      </c>
      <c r="B34" s="43">
        <v>2062</v>
      </c>
      <c r="C34" s="43">
        <v>2949</v>
      </c>
      <c r="D34" s="43">
        <v>1</v>
      </c>
      <c r="E34" s="89">
        <f t="shared" si="3"/>
        <v>5012</v>
      </c>
      <c r="F34" s="90">
        <v>5052</v>
      </c>
      <c r="G34" s="91">
        <f t="shared" si="1"/>
        <v>-7.9176563737133332E-3</v>
      </c>
      <c r="H34" s="128">
        <f t="shared" si="4"/>
        <v>-40</v>
      </c>
      <c r="I34" s="239" t="s">
        <v>36</v>
      </c>
      <c r="L34" s="44" t="s">
        <v>27</v>
      </c>
      <c r="M34" s="140">
        <f t="shared" si="2"/>
        <v>1.6489282953068712E-2</v>
      </c>
      <c r="O34" s="44" t="s">
        <v>35</v>
      </c>
      <c r="P34" s="140">
        <v>2.1643924257939276E-2</v>
      </c>
    </row>
    <row r="35" spans="1:16" ht="12.75" customHeight="1">
      <c r="A35" s="27" t="s">
        <v>33</v>
      </c>
      <c r="B35" s="43">
        <v>1341</v>
      </c>
      <c r="C35" s="43">
        <v>1702</v>
      </c>
      <c r="D35" s="43">
        <v>0</v>
      </c>
      <c r="E35" s="89">
        <f t="shared" si="3"/>
        <v>3043</v>
      </c>
      <c r="F35" s="90">
        <v>3029</v>
      </c>
      <c r="G35" s="91">
        <f t="shared" si="1"/>
        <v>4.6219874546054029E-3</v>
      </c>
      <c r="H35" s="128">
        <f t="shared" si="4"/>
        <v>14</v>
      </c>
      <c r="I35" s="44" t="s">
        <v>22</v>
      </c>
      <c r="L35" s="44" t="s">
        <v>35</v>
      </c>
      <c r="M35" s="140">
        <f t="shared" si="2"/>
        <v>1.0011350364363146E-2</v>
      </c>
      <c r="O35" s="44" t="s">
        <v>39</v>
      </c>
      <c r="P35" s="140">
        <v>1.8201709766616524E-2</v>
      </c>
    </row>
    <row r="36" spans="1:16" ht="12.75" customHeight="1">
      <c r="A36" s="27" t="s">
        <v>34</v>
      </c>
      <c r="B36" s="43">
        <v>7530</v>
      </c>
      <c r="C36" s="43">
        <v>8866</v>
      </c>
      <c r="D36" s="43">
        <v>0</v>
      </c>
      <c r="E36" s="89">
        <f t="shared" si="3"/>
        <v>16396</v>
      </c>
      <c r="F36" s="90">
        <v>15337</v>
      </c>
      <c r="G36" s="91">
        <f t="shared" si="1"/>
        <v>6.9048705744278571E-2</v>
      </c>
      <c r="H36" s="128">
        <f t="shared" si="4"/>
        <v>1059</v>
      </c>
      <c r="I36" s="128" t="s">
        <v>29</v>
      </c>
      <c r="L36" s="44" t="s">
        <v>39</v>
      </c>
      <c r="M36" s="140">
        <f t="shared" si="2"/>
        <v>5.3942195390765078E-2</v>
      </c>
      <c r="O36" s="44" t="s">
        <v>32</v>
      </c>
      <c r="P36" s="140">
        <v>1.6850840707521839E-2</v>
      </c>
    </row>
    <row r="37" spans="1:16" ht="12.75" customHeight="1">
      <c r="A37" s="27" t="s">
        <v>35</v>
      </c>
      <c r="B37" s="43">
        <v>2886</v>
      </c>
      <c r="C37" s="43">
        <v>3864</v>
      </c>
      <c r="D37" s="43">
        <v>0</v>
      </c>
      <c r="E37" s="89">
        <f t="shared" si="3"/>
        <v>6750</v>
      </c>
      <c r="F37" s="90">
        <v>6489</v>
      </c>
      <c r="G37" s="91">
        <f t="shared" si="1"/>
        <v>4.0221914008321757E-2</v>
      </c>
      <c r="H37" s="128">
        <f t="shared" si="4"/>
        <v>261</v>
      </c>
      <c r="I37" s="239" t="s">
        <v>32</v>
      </c>
      <c r="L37" s="44" t="s">
        <v>42</v>
      </c>
      <c r="M37" s="140">
        <f t="shared" si="2"/>
        <v>2.2207234623546249E-2</v>
      </c>
      <c r="O37" s="44" t="s">
        <v>42</v>
      </c>
      <c r="P37" s="140">
        <v>1.6810814957622738E-2</v>
      </c>
    </row>
    <row r="38" spans="1:16" ht="12.75" customHeight="1">
      <c r="A38" s="27" t="s">
        <v>36</v>
      </c>
      <c r="B38" s="43">
        <v>2962</v>
      </c>
      <c r="C38" s="43">
        <v>4576</v>
      </c>
      <c r="D38" s="43">
        <v>1</v>
      </c>
      <c r="E38" s="89">
        <f t="shared" si="3"/>
        <v>7539</v>
      </c>
      <c r="F38" s="90">
        <v>7684</v>
      </c>
      <c r="G38" s="91">
        <f t="shared" si="1"/>
        <v>-1.8870380010411192E-2</v>
      </c>
      <c r="H38" s="128">
        <f t="shared" si="4"/>
        <v>-145</v>
      </c>
      <c r="L38" s="44" t="s">
        <v>32</v>
      </c>
      <c r="M38" s="140">
        <f t="shared" si="2"/>
        <v>2.4803013603987432E-2</v>
      </c>
      <c r="O38" s="44" t="s">
        <v>16</v>
      </c>
      <c r="P38" s="140">
        <v>1.5900229147418173E-2</v>
      </c>
    </row>
    <row r="39" spans="1:16" ht="12.75" customHeight="1">
      <c r="A39" s="27" t="s">
        <v>37</v>
      </c>
      <c r="B39" s="43">
        <v>1226</v>
      </c>
      <c r="C39" s="43">
        <v>1788</v>
      </c>
      <c r="D39" s="43">
        <v>0</v>
      </c>
      <c r="E39" s="89">
        <f t="shared" si="3"/>
        <v>3014</v>
      </c>
      <c r="F39" s="90">
        <v>2914</v>
      </c>
      <c r="G39" s="91">
        <f t="shared" si="1"/>
        <v>3.4317089910775644E-2</v>
      </c>
      <c r="H39" s="128">
        <f t="shared" si="4"/>
        <v>100</v>
      </c>
      <c r="L39" s="44" t="s">
        <v>16</v>
      </c>
      <c r="M39" s="140">
        <f t="shared" si="2"/>
        <v>9.9159415044990217E-3</v>
      </c>
      <c r="O39" s="44" t="s">
        <v>46</v>
      </c>
      <c r="P39" s="140">
        <v>1.5653403689707045E-2</v>
      </c>
    </row>
    <row r="40" spans="1:16" ht="12.75" customHeight="1">
      <c r="A40" s="27" t="s">
        <v>38</v>
      </c>
      <c r="B40" s="43">
        <v>3777</v>
      </c>
      <c r="C40" s="43">
        <v>4885</v>
      </c>
      <c r="D40" s="43">
        <v>23</v>
      </c>
      <c r="E40" s="89">
        <f t="shared" si="3"/>
        <v>8685</v>
      </c>
      <c r="F40" s="90">
        <v>8310</v>
      </c>
      <c r="G40" s="91">
        <f t="shared" si="1"/>
        <v>4.5126353790613694E-2</v>
      </c>
      <c r="H40" s="128">
        <f t="shared" si="4"/>
        <v>375</v>
      </c>
      <c r="L40" s="44" t="s">
        <v>46</v>
      </c>
      <c r="M40" s="140">
        <f t="shared" si="2"/>
        <v>2.8573308548962839E-2</v>
      </c>
      <c r="O40" s="44" t="s">
        <v>28</v>
      </c>
      <c r="P40" s="140">
        <v>1.2321260010606823E-2</v>
      </c>
    </row>
    <row r="41" spans="1:16" ht="12.75" customHeight="1">
      <c r="A41" s="27" t="s">
        <v>39</v>
      </c>
      <c r="B41" s="43">
        <v>2412</v>
      </c>
      <c r="C41" s="43">
        <v>3059</v>
      </c>
      <c r="D41" s="43">
        <v>7</v>
      </c>
      <c r="E41" s="89">
        <f t="shared" si="3"/>
        <v>5478</v>
      </c>
      <c r="F41" s="90">
        <v>5457</v>
      </c>
      <c r="G41" s="91">
        <f t="shared" si="1"/>
        <v>3.8482682792744249E-3</v>
      </c>
      <c r="H41" s="128">
        <f t="shared" si="4"/>
        <v>21</v>
      </c>
      <c r="L41" s="44" t="s">
        <v>28</v>
      </c>
      <c r="M41" s="140">
        <f t="shared" si="2"/>
        <v>1.8022404632264646E-2</v>
      </c>
      <c r="O41" s="44" t="s">
        <v>33</v>
      </c>
      <c r="P41" s="140">
        <v>1.0103166370364935E-2</v>
      </c>
    </row>
    <row r="42" spans="1:16" ht="12.75" customHeight="1">
      <c r="A42" s="27" t="s">
        <v>40</v>
      </c>
      <c r="B42" s="43">
        <v>4025</v>
      </c>
      <c r="C42" s="43">
        <v>5539</v>
      </c>
      <c r="D42" s="43">
        <v>0</v>
      </c>
      <c r="E42" s="89">
        <f t="shared" si="3"/>
        <v>9564</v>
      </c>
      <c r="F42" s="90">
        <v>9080</v>
      </c>
      <c r="G42" s="91">
        <f t="shared" si="1"/>
        <v>5.3303964757709155E-2</v>
      </c>
      <c r="H42" s="128">
        <f t="shared" si="4"/>
        <v>484</v>
      </c>
      <c r="L42" s="44" t="s">
        <v>44</v>
      </c>
      <c r="M42" s="140">
        <f t="shared" si="2"/>
        <v>3.1465183991051304E-2</v>
      </c>
      <c r="O42" s="44" t="s">
        <v>37</v>
      </c>
      <c r="P42" s="140">
        <v>9.7195862671652089E-3</v>
      </c>
    </row>
    <row r="43" spans="1:16" ht="12.75" customHeight="1">
      <c r="A43" s="27" t="s">
        <v>41</v>
      </c>
      <c r="B43" s="43">
        <v>5358</v>
      </c>
      <c r="C43" s="43">
        <v>7203</v>
      </c>
      <c r="D43" s="43">
        <v>0</v>
      </c>
      <c r="E43" s="89">
        <f t="shared" si="3"/>
        <v>12561</v>
      </c>
      <c r="F43" s="90">
        <v>13196</v>
      </c>
      <c r="G43" s="91">
        <f t="shared" si="1"/>
        <v>-4.8120642618975418E-2</v>
      </c>
      <c r="H43" s="128">
        <f t="shared" si="4"/>
        <v>-635</v>
      </c>
      <c r="L43" s="44" t="s">
        <v>33</v>
      </c>
      <c r="M43" s="140">
        <f t="shared" si="2"/>
        <v>4.1325196163905842E-2</v>
      </c>
      <c r="O43" s="44" t="s">
        <v>44</v>
      </c>
      <c r="P43" s="140">
        <v>8.6288845824146875E-3</v>
      </c>
    </row>
    <row r="44" spans="1:16" ht="12.75" customHeight="1">
      <c r="A44" s="27" t="s">
        <v>42</v>
      </c>
      <c r="B44" s="43">
        <v>2329</v>
      </c>
      <c r="C44" s="43">
        <v>2976</v>
      </c>
      <c r="D44" s="43">
        <v>0</v>
      </c>
      <c r="E44" s="89">
        <f t="shared" si="3"/>
        <v>5305</v>
      </c>
      <c r="F44" s="90">
        <v>5040</v>
      </c>
      <c r="G44" s="91">
        <f t="shared" si="1"/>
        <v>5.2579365079365115E-2</v>
      </c>
      <c r="H44" s="128">
        <f t="shared" si="4"/>
        <v>265</v>
      </c>
      <c r="L44" s="44" t="s">
        <v>37</v>
      </c>
      <c r="M44" s="140">
        <f t="shared" si="2"/>
        <v>1.7453241433764866E-2</v>
      </c>
      <c r="O44" s="44" t="s">
        <v>25</v>
      </c>
      <c r="P44" s="140">
        <v>7.8383760219074266E-3</v>
      </c>
    </row>
    <row r="45" spans="1:16" ht="12.75" customHeight="1">
      <c r="A45" s="27" t="s">
        <v>43</v>
      </c>
      <c r="B45" s="43">
        <v>4286</v>
      </c>
      <c r="C45" s="43">
        <v>4637</v>
      </c>
      <c r="D45" s="43">
        <v>0</v>
      </c>
      <c r="E45" s="89">
        <f t="shared" si="3"/>
        <v>8923</v>
      </c>
      <c r="F45" s="90">
        <v>8177</v>
      </c>
      <c r="G45" s="91">
        <f t="shared" si="1"/>
        <v>9.1231502996208969E-2</v>
      </c>
      <c r="H45" s="128">
        <f t="shared" si="4"/>
        <v>746</v>
      </c>
      <c r="L45" s="44" t="s">
        <v>25</v>
      </c>
      <c r="M45" s="140">
        <f t="shared" si="2"/>
        <v>2.9356319191985655E-2</v>
      </c>
      <c r="O45" s="44" t="s">
        <v>19</v>
      </c>
      <c r="P45" s="140">
        <v>5.913804547592284E-3</v>
      </c>
    </row>
    <row r="46" spans="1:16" ht="12.75" customHeight="1">
      <c r="A46" s="27" t="s">
        <v>44</v>
      </c>
      <c r="B46" s="43">
        <v>1365</v>
      </c>
      <c r="C46" s="43">
        <v>1744</v>
      </c>
      <c r="D46" s="43">
        <v>0</v>
      </c>
      <c r="E46" s="89">
        <f t="shared" si="3"/>
        <v>3109</v>
      </c>
      <c r="F46" s="90">
        <v>2587</v>
      </c>
      <c r="G46" s="91">
        <f t="shared" si="1"/>
        <v>0.2017781213761114</v>
      </c>
      <c r="H46" s="128">
        <f t="shared" si="4"/>
        <v>522</v>
      </c>
      <c r="L46" s="44" t="s">
        <v>18</v>
      </c>
      <c r="M46" s="140">
        <f t="shared" si="2"/>
        <v>1.0228487769571153E-2</v>
      </c>
      <c r="O46" s="44" t="s">
        <v>23</v>
      </c>
      <c r="P46" s="140">
        <v>5.8871207143262163E-3</v>
      </c>
    </row>
    <row r="47" spans="1:16" ht="12.75" customHeight="1">
      <c r="A47" s="27" t="s">
        <v>45</v>
      </c>
      <c r="B47" s="43">
        <v>3829</v>
      </c>
      <c r="C47" s="43">
        <v>5426</v>
      </c>
      <c r="D47" s="43">
        <v>0</v>
      </c>
      <c r="E47" s="89">
        <f t="shared" si="3"/>
        <v>9255</v>
      </c>
      <c r="F47" s="90">
        <v>9257</v>
      </c>
      <c r="G47" s="91">
        <f t="shared" si="1"/>
        <v>-2.1605271686286898E-4</v>
      </c>
      <c r="H47" s="128">
        <f t="shared" si="4"/>
        <v>-2</v>
      </c>
      <c r="L47" s="44" t="s">
        <v>19</v>
      </c>
      <c r="M47" s="140">
        <f t="shared" si="2"/>
        <v>3.0448586139395634E-2</v>
      </c>
      <c r="O47" s="44" t="s">
        <v>18</v>
      </c>
      <c r="P47" s="140">
        <v>5.6402952566150895E-3</v>
      </c>
    </row>
    <row r="48" spans="1:16" ht="12.75" customHeight="1">
      <c r="A48" s="27" t="s">
        <v>46</v>
      </c>
      <c r="B48" s="43">
        <v>1806</v>
      </c>
      <c r="C48" s="43">
        <v>2603</v>
      </c>
      <c r="D48" s="43">
        <v>0</v>
      </c>
      <c r="E48" s="89">
        <f t="shared" si="3"/>
        <v>4409</v>
      </c>
      <c r="F48" s="90">
        <v>4693</v>
      </c>
      <c r="G48" s="91">
        <f t="shared" si="1"/>
        <v>-6.0515661623694816E-2</v>
      </c>
      <c r="H48" s="128">
        <f t="shared" si="4"/>
        <v>-284</v>
      </c>
      <c r="L48" s="44" t="s">
        <v>23</v>
      </c>
      <c r="M48" s="140">
        <f t="shared" si="2"/>
        <v>1.4505436660031913E-2</v>
      </c>
      <c r="O48" s="44" t="s">
        <v>47</v>
      </c>
      <c r="P48" s="140">
        <v>5.2967409033144661E-3</v>
      </c>
    </row>
    <row r="49" spans="1:13" ht="12.75" customHeight="1">
      <c r="A49" s="27" t="s">
        <v>47</v>
      </c>
      <c r="B49" s="43">
        <v>823</v>
      </c>
      <c r="C49" s="43">
        <v>899</v>
      </c>
      <c r="D49" s="43">
        <v>0</v>
      </c>
      <c r="E49" s="89">
        <f t="shared" si="3"/>
        <v>1722</v>
      </c>
      <c r="F49" s="90">
        <v>1588</v>
      </c>
      <c r="G49" s="91">
        <f t="shared" si="1"/>
        <v>8.4382871536524018E-2</v>
      </c>
      <c r="H49" s="128">
        <f t="shared" si="4"/>
        <v>134</v>
      </c>
      <c r="L49" s="44" t="s">
        <v>47</v>
      </c>
      <c r="M49" s="140">
        <f t="shared" si="2"/>
        <v>5.6653122995180211E-3</v>
      </c>
    </row>
    <row r="50" spans="1:13">
      <c r="A50" s="129" t="s">
        <v>60</v>
      </c>
      <c r="B50" s="129"/>
      <c r="C50" s="129"/>
      <c r="D50" s="129"/>
      <c r="E50" s="130">
        <f>SUM(E18:E49)</f>
        <v>303955</v>
      </c>
      <c r="F50" s="129"/>
      <c r="G50" s="129"/>
      <c r="J50" s="140"/>
    </row>
    <row r="51" spans="1:13">
      <c r="A51" s="72" t="s">
        <v>48</v>
      </c>
    </row>
    <row r="52" spans="1:13" ht="14.25" customHeight="1">
      <c r="A52" s="460" t="s">
        <v>160</v>
      </c>
      <c r="B52" s="460"/>
      <c r="C52" s="460"/>
      <c r="D52" s="460"/>
      <c r="E52" s="460"/>
      <c r="F52" s="460"/>
      <c r="G52" s="460"/>
    </row>
    <row r="53" spans="1:13" ht="14.25" customHeight="1">
      <c r="A53" s="461"/>
      <c r="B53" s="461"/>
      <c r="C53" s="461"/>
      <c r="D53" s="461"/>
      <c r="E53" s="461"/>
      <c r="F53" s="461"/>
      <c r="G53" s="461"/>
    </row>
    <row r="54" spans="1:13" ht="14.25" customHeight="1">
      <c r="A54" s="461"/>
      <c r="B54" s="461"/>
      <c r="C54" s="461"/>
      <c r="D54" s="461"/>
      <c r="E54" s="461"/>
      <c r="F54" s="461"/>
      <c r="G54" s="461"/>
    </row>
    <row r="55" spans="1:13" ht="14.25" customHeight="1">
      <c r="A55" s="461"/>
      <c r="B55" s="461"/>
      <c r="C55" s="461"/>
      <c r="D55" s="461"/>
      <c r="E55" s="461"/>
      <c r="F55" s="461"/>
      <c r="G55" s="461"/>
    </row>
    <row r="56" spans="1:13" ht="14.25" customHeight="1">
      <c r="A56" s="461"/>
      <c r="B56" s="461"/>
      <c r="C56" s="461"/>
      <c r="D56" s="461"/>
      <c r="E56" s="461"/>
      <c r="F56" s="461"/>
      <c r="G56" s="461"/>
    </row>
    <row r="57" spans="1:13" ht="14.25" customHeight="1">
      <c r="A57" s="461"/>
      <c r="B57" s="461"/>
      <c r="C57" s="461"/>
      <c r="D57" s="461"/>
      <c r="E57" s="461"/>
      <c r="F57" s="461"/>
      <c r="G57" s="461"/>
    </row>
    <row r="58" spans="1:13" ht="14.25" customHeight="1">
      <c r="A58" s="461"/>
      <c r="B58" s="461"/>
      <c r="C58" s="461"/>
      <c r="D58" s="461"/>
      <c r="E58" s="461"/>
      <c r="F58" s="461"/>
      <c r="G58" s="461"/>
    </row>
  </sheetData>
  <sheetProtection selectLockedCells="1"/>
  <sortState ref="L18:M49">
    <sortCondition descending="1" ref="M18:M49"/>
  </sortState>
  <mergeCells count="12">
    <mergeCell ref="A52:G58"/>
    <mergeCell ref="A13:A14"/>
    <mergeCell ref="B13:C14"/>
    <mergeCell ref="D13:D14"/>
    <mergeCell ref="F13:G13"/>
    <mergeCell ref="F14:G14"/>
    <mergeCell ref="D11:F11"/>
    <mergeCell ref="A4:G4"/>
    <mergeCell ref="A6:G6"/>
    <mergeCell ref="D8:F8"/>
    <mergeCell ref="D9:F9"/>
    <mergeCell ref="D10:F10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4"/>
  <sheetViews>
    <sheetView view="pageLayout" topLeftCell="A7" zoomScaleSheetLayoutView="100" workbookViewId="0">
      <selection activeCell="I12" sqref="I12"/>
    </sheetView>
  </sheetViews>
  <sheetFormatPr baseColWidth="10" defaultRowHeight="14.25"/>
  <cols>
    <col min="1" max="2" width="15.42578125" style="73" customWidth="1"/>
    <col min="3" max="3" width="12.7109375" style="73" customWidth="1"/>
    <col min="4" max="9" width="12.7109375" style="44" customWidth="1"/>
    <col min="10" max="256" width="11.42578125" style="44"/>
    <col min="257" max="258" width="15.42578125" style="44" customWidth="1"/>
    <col min="259" max="265" width="12.7109375" style="44" customWidth="1"/>
    <col min="266" max="512" width="11.42578125" style="44"/>
    <col min="513" max="514" width="15.42578125" style="44" customWidth="1"/>
    <col min="515" max="521" width="12.7109375" style="44" customWidth="1"/>
    <col min="522" max="768" width="11.42578125" style="44"/>
    <col min="769" max="770" width="15.42578125" style="44" customWidth="1"/>
    <col min="771" max="777" width="12.7109375" style="44" customWidth="1"/>
    <col min="778" max="1024" width="11.42578125" style="44"/>
    <col min="1025" max="1026" width="15.42578125" style="44" customWidth="1"/>
    <col min="1027" max="1033" width="12.7109375" style="44" customWidth="1"/>
    <col min="1034" max="1280" width="11.42578125" style="44"/>
    <col min="1281" max="1282" width="15.42578125" style="44" customWidth="1"/>
    <col min="1283" max="1289" width="12.7109375" style="44" customWidth="1"/>
    <col min="1290" max="1536" width="11.42578125" style="44"/>
    <col min="1537" max="1538" width="15.42578125" style="44" customWidth="1"/>
    <col min="1539" max="1545" width="12.7109375" style="44" customWidth="1"/>
    <col min="1546" max="1792" width="11.42578125" style="44"/>
    <col min="1793" max="1794" width="15.42578125" style="44" customWidth="1"/>
    <col min="1795" max="1801" width="12.7109375" style="44" customWidth="1"/>
    <col min="1802" max="2048" width="11.42578125" style="44"/>
    <col min="2049" max="2050" width="15.42578125" style="44" customWidth="1"/>
    <col min="2051" max="2057" width="12.7109375" style="44" customWidth="1"/>
    <col min="2058" max="2304" width="11.42578125" style="44"/>
    <col min="2305" max="2306" width="15.42578125" style="44" customWidth="1"/>
    <col min="2307" max="2313" width="12.7109375" style="44" customWidth="1"/>
    <col min="2314" max="2560" width="11.42578125" style="44"/>
    <col min="2561" max="2562" width="15.42578125" style="44" customWidth="1"/>
    <col min="2563" max="2569" width="12.7109375" style="44" customWidth="1"/>
    <col min="2570" max="2816" width="11.42578125" style="44"/>
    <col min="2817" max="2818" width="15.42578125" style="44" customWidth="1"/>
    <col min="2819" max="2825" width="12.7109375" style="44" customWidth="1"/>
    <col min="2826" max="3072" width="11.42578125" style="44"/>
    <col min="3073" max="3074" width="15.42578125" style="44" customWidth="1"/>
    <col min="3075" max="3081" width="12.7109375" style="44" customWidth="1"/>
    <col min="3082" max="3328" width="11.42578125" style="44"/>
    <col min="3329" max="3330" width="15.42578125" style="44" customWidth="1"/>
    <col min="3331" max="3337" width="12.7109375" style="44" customWidth="1"/>
    <col min="3338" max="3584" width="11.42578125" style="44"/>
    <col min="3585" max="3586" width="15.42578125" style="44" customWidth="1"/>
    <col min="3587" max="3593" width="12.7109375" style="44" customWidth="1"/>
    <col min="3594" max="3840" width="11.42578125" style="44"/>
    <col min="3841" max="3842" width="15.42578125" style="44" customWidth="1"/>
    <col min="3843" max="3849" width="12.7109375" style="44" customWidth="1"/>
    <col min="3850" max="4096" width="11.42578125" style="44"/>
    <col min="4097" max="4098" width="15.42578125" style="44" customWidth="1"/>
    <col min="4099" max="4105" width="12.7109375" style="44" customWidth="1"/>
    <col min="4106" max="4352" width="11.42578125" style="44"/>
    <col min="4353" max="4354" width="15.42578125" style="44" customWidth="1"/>
    <col min="4355" max="4361" width="12.7109375" style="44" customWidth="1"/>
    <col min="4362" max="4608" width="11.42578125" style="44"/>
    <col min="4609" max="4610" width="15.42578125" style="44" customWidth="1"/>
    <col min="4611" max="4617" width="12.7109375" style="44" customWidth="1"/>
    <col min="4618" max="4864" width="11.42578125" style="44"/>
    <col min="4865" max="4866" width="15.42578125" style="44" customWidth="1"/>
    <col min="4867" max="4873" width="12.7109375" style="44" customWidth="1"/>
    <col min="4874" max="5120" width="11.42578125" style="44"/>
    <col min="5121" max="5122" width="15.42578125" style="44" customWidth="1"/>
    <col min="5123" max="5129" width="12.7109375" style="44" customWidth="1"/>
    <col min="5130" max="5376" width="11.42578125" style="44"/>
    <col min="5377" max="5378" width="15.42578125" style="44" customWidth="1"/>
    <col min="5379" max="5385" width="12.7109375" style="44" customWidth="1"/>
    <col min="5386" max="5632" width="11.42578125" style="44"/>
    <col min="5633" max="5634" width="15.42578125" style="44" customWidth="1"/>
    <col min="5635" max="5641" width="12.7109375" style="44" customWidth="1"/>
    <col min="5642" max="5888" width="11.42578125" style="44"/>
    <col min="5889" max="5890" width="15.42578125" style="44" customWidth="1"/>
    <col min="5891" max="5897" width="12.7109375" style="44" customWidth="1"/>
    <col min="5898" max="6144" width="11.42578125" style="44"/>
    <col min="6145" max="6146" width="15.42578125" style="44" customWidth="1"/>
    <col min="6147" max="6153" width="12.7109375" style="44" customWidth="1"/>
    <col min="6154" max="6400" width="11.42578125" style="44"/>
    <col min="6401" max="6402" width="15.42578125" style="44" customWidth="1"/>
    <col min="6403" max="6409" width="12.7109375" style="44" customWidth="1"/>
    <col min="6410" max="6656" width="11.42578125" style="44"/>
    <col min="6657" max="6658" width="15.42578125" style="44" customWidth="1"/>
    <col min="6659" max="6665" width="12.7109375" style="44" customWidth="1"/>
    <col min="6666" max="6912" width="11.42578125" style="44"/>
    <col min="6913" max="6914" width="15.42578125" style="44" customWidth="1"/>
    <col min="6915" max="6921" width="12.7109375" style="44" customWidth="1"/>
    <col min="6922" max="7168" width="11.42578125" style="44"/>
    <col min="7169" max="7170" width="15.42578125" style="44" customWidth="1"/>
    <col min="7171" max="7177" width="12.7109375" style="44" customWidth="1"/>
    <col min="7178" max="7424" width="11.42578125" style="44"/>
    <col min="7425" max="7426" width="15.42578125" style="44" customWidth="1"/>
    <col min="7427" max="7433" width="12.7109375" style="44" customWidth="1"/>
    <col min="7434" max="7680" width="11.42578125" style="44"/>
    <col min="7681" max="7682" width="15.42578125" style="44" customWidth="1"/>
    <col min="7683" max="7689" width="12.7109375" style="44" customWidth="1"/>
    <col min="7690" max="7936" width="11.42578125" style="44"/>
    <col min="7937" max="7938" width="15.42578125" style="44" customWidth="1"/>
    <col min="7939" max="7945" width="12.7109375" style="44" customWidth="1"/>
    <col min="7946" max="8192" width="11.42578125" style="44"/>
    <col min="8193" max="8194" width="15.42578125" style="44" customWidth="1"/>
    <col min="8195" max="8201" width="12.7109375" style="44" customWidth="1"/>
    <col min="8202" max="8448" width="11.42578125" style="44"/>
    <col min="8449" max="8450" width="15.42578125" style="44" customWidth="1"/>
    <col min="8451" max="8457" width="12.7109375" style="44" customWidth="1"/>
    <col min="8458" max="8704" width="11.42578125" style="44"/>
    <col min="8705" max="8706" width="15.42578125" style="44" customWidth="1"/>
    <col min="8707" max="8713" width="12.7109375" style="44" customWidth="1"/>
    <col min="8714" max="8960" width="11.42578125" style="44"/>
    <col min="8961" max="8962" width="15.42578125" style="44" customWidth="1"/>
    <col min="8963" max="8969" width="12.7109375" style="44" customWidth="1"/>
    <col min="8970" max="9216" width="11.42578125" style="44"/>
    <col min="9217" max="9218" width="15.42578125" style="44" customWidth="1"/>
    <col min="9219" max="9225" width="12.7109375" style="44" customWidth="1"/>
    <col min="9226" max="9472" width="11.42578125" style="44"/>
    <col min="9473" max="9474" width="15.42578125" style="44" customWidth="1"/>
    <col min="9475" max="9481" width="12.7109375" style="44" customWidth="1"/>
    <col min="9482" max="9728" width="11.42578125" style="44"/>
    <col min="9729" max="9730" width="15.42578125" style="44" customWidth="1"/>
    <col min="9731" max="9737" width="12.7109375" style="44" customWidth="1"/>
    <col min="9738" max="9984" width="11.42578125" style="44"/>
    <col min="9985" max="9986" width="15.42578125" style="44" customWidth="1"/>
    <col min="9987" max="9993" width="12.7109375" style="44" customWidth="1"/>
    <col min="9994" max="10240" width="11.42578125" style="44"/>
    <col min="10241" max="10242" width="15.42578125" style="44" customWidth="1"/>
    <col min="10243" max="10249" width="12.7109375" style="44" customWidth="1"/>
    <col min="10250" max="10496" width="11.42578125" style="44"/>
    <col min="10497" max="10498" width="15.42578125" style="44" customWidth="1"/>
    <col min="10499" max="10505" width="12.7109375" style="44" customWidth="1"/>
    <col min="10506" max="10752" width="11.42578125" style="44"/>
    <col min="10753" max="10754" width="15.42578125" style="44" customWidth="1"/>
    <col min="10755" max="10761" width="12.7109375" style="44" customWidth="1"/>
    <col min="10762" max="11008" width="11.42578125" style="44"/>
    <col min="11009" max="11010" width="15.42578125" style="44" customWidth="1"/>
    <col min="11011" max="11017" width="12.7109375" style="44" customWidth="1"/>
    <col min="11018" max="11264" width="11.42578125" style="44"/>
    <col min="11265" max="11266" width="15.42578125" style="44" customWidth="1"/>
    <col min="11267" max="11273" width="12.7109375" style="44" customWidth="1"/>
    <col min="11274" max="11520" width="11.42578125" style="44"/>
    <col min="11521" max="11522" width="15.42578125" style="44" customWidth="1"/>
    <col min="11523" max="11529" width="12.7109375" style="44" customWidth="1"/>
    <col min="11530" max="11776" width="11.42578125" style="44"/>
    <col min="11777" max="11778" width="15.42578125" style="44" customWidth="1"/>
    <col min="11779" max="11785" width="12.7109375" style="44" customWidth="1"/>
    <col min="11786" max="12032" width="11.42578125" style="44"/>
    <col min="12033" max="12034" width="15.42578125" style="44" customWidth="1"/>
    <col min="12035" max="12041" width="12.7109375" style="44" customWidth="1"/>
    <col min="12042" max="12288" width="11.42578125" style="44"/>
    <col min="12289" max="12290" width="15.42578125" style="44" customWidth="1"/>
    <col min="12291" max="12297" width="12.7109375" style="44" customWidth="1"/>
    <col min="12298" max="12544" width="11.42578125" style="44"/>
    <col min="12545" max="12546" width="15.42578125" style="44" customWidth="1"/>
    <col min="12547" max="12553" width="12.7109375" style="44" customWidth="1"/>
    <col min="12554" max="12800" width="11.42578125" style="44"/>
    <col min="12801" max="12802" width="15.42578125" style="44" customWidth="1"/>
    <col min="12803" max="12809" width="12.7109375" style="44" customWidth="1"/>
    <col min="12810" max="13056" width="11.42578125" style="44"/>
    <col min="13057" max="13058" width="15.42578125" style="44" customWidth="1"/>
    <col min="13059" max="13065" width="12.7109375" style="44" customWidth="1"/>
    <col min="13066" max="13312" width="11.42578125" style="44"/>
    <col min="13313" max="13314" width="15.42578125" style="44" customWidth="1"/>
    <col min="13315" max="13321" width="12.7109375" style="44" customWidth="1"/>
    <col min="13322" max="13568" width="11.42578125" style="44"/>
    <col min="13569" max="13570" width="15.42578125" style="44" customWidth="1"/>
    <col min="13571" max="13577" width="12.7109375" style="44" customWidth="1"/>
    <col min="13578" max="13824" width="11.42578125" style="44"/>
    <col min="13825" max="13826" width="15.42578125" style="44" customWidth="1"/>
    <col min="13827" max="13833" width="12.7109375" style="44" customWidth="1"/>
    <col min="13834" max="14080" width="11.42578125" style="44"/>
    <col min="14081" max="14082" width="15.42578125" style="44" customWidth="1"/>
    <col min="14083" max="14089" width="12.7109375" style="44" customWidth="1"/>
    <col min="14090" max="14336" width="11.42578125" style="44"/>
    <col min="14337" max="14338" width="15.42578125" style="44" customWidth="1"/>
    <col min="14339" max="14345" width="12.7109375" style="44" customWidth="1"/>
    <col min="14346" max="14592" width="11.42578125" style="44"/>
    <col min="14593" max="14594" width="15.42578125" style="44" customWidth="1"/>
    <col min="14595" max="14601" width="12.7109375" style="44" customWidth="1"/>
    <col min="14602" max="14848" width="11.42578125" style="44"/>
    <col min="14849" max="14850" width="15.42578125" style="44" customWidth="1"/>
    <col min="14851" max="14857" width="12.7109375" style="44" customWidth="1"/>
    <col min="14858" max="15104" width="11.42578125" style="44"/>
    <col min="15105" max="15106" width="15.42578125" style="44" customWidth="1"/>
    <col min="15107" max="15113" width="12.7109375" style="44" customWidth="1"/>
    <col min="15114" max="15360" width="11.42578125" style="44"/>
    <col min="15361" max="15362" width="15.42578125" style="44" customWidth="1"/>
    <col min="15363" max="15369" width="12.7109375" style="44" customWidth="1"/>
    <col min="15370" max="15616" width="11.42578125" style="44"/>
    <col min="15617" max="15618" width="15.42578125" style="44" customWidth="1"/>
    <col min="15619" max="15625" width="12.7109375" style="44" customWidth="1"/>
    <col min="15626" max="15872" width="11.42578125" style="44"/>
    <col min="15873" max="15874" width="15.42578125" style="44" customWidth="1"/>
    <col min="15875" max="15881" width="12.7109375" style="44" customWidth="1"/>
    <col min="15882" max="16128" width="11.42578125" style="44"/>
    <col min="16129" max="16130" width="15.42578125" style="44" customWidth="1"/>
    <col min="16131" max="16137" width="12.7109375" style="44" customWidth="1"/>
    <col min="16138" max="16384" width="11.42578125" style="44"/>
  </cols>
  <sheetData>
    <row r="1" spans="1:11">
      <c r="A1" s="1"/>
      <c r="B1" s="2"/>
      <c r="C1" s="2"/>
      <c r="D1" s="1"/>
      <c r="E1" s="1"/>
      <c r="F1" s="1"/>
      <c r="G1" s="1"/>
      <c r="H1" s="1"/>
      <c r="I1" s="1"/>
    </row>
    <row r="2" spans="1:11">
      <c r="A2" s="1"/>
      <c r="B2" s="2"/>
      <c r="C2" s="2"/>
      <c r="D2" s="1"/>
      <c r="E2" s="1"/>
      <c r="F2" s="1"/>
      <c r="G2" s="1"/>
      <c r="H2" s="1"/>
      <c r="I2" s="1"/>
    </row>
    <row r="3" spans="1:11">
      <c r="A3" s="1"/>
      <c r="B3" s="4"/>
      <c r="C3" s="4"/>
      <c r="D3" s="5"/>
      <c r="E3" s="6"/>
      <c r="F3" s="6"/>
      <c r="G3" s="6"/>
      <c r="H3" s="5"/>
      <c r="I3" s="5"/>
    </row>
    <row r="4" spans="1:11">
      <c r="A4" s="449"/>
      <c r="B4" s="449"/>
      <c r="C4" s="449"/>
      <c r="D4" s="449"/>
      <c r="E4" s="449"/>
      <c r="F4" s="449"/>
      <c r="G4" s="449"/>
      <c r="H4" s="449"/>
      <c r="I4" s="449"/>
    </row>
    <row r="5" spans="1:11">
      <c r="A5" s="137"/>
      <c r="B5" s="137"/>
      <c r="C5" s="137"/>
      <c r="D5" s="137"/>
      <c r="E5" s="137"/>
      <c r="F5" s="137"/>
      <c r="G5" s="137"/>
      <c r="H5" s="137"/>
      <c r="I5" s="137"/>
    </row>
    <row r="6" spans="1:11" ht="17.25" customHeight="1">
      <c r="A6" s="456" t="s">
        <v>82</v>
      </c>
      <c r="B6" s="456"/>
      <c r="C6" s="456"/>
      <c r="D6" s="456"/>
      <c r="E6" s="456"/>
      <c r="F6" s="456"/>
      <c r="G6" s="456"/>
      <c r="H6" s="456"/>
      <c r="I6" s="456"/>
      <c r="J6" s="456"/>
      <c r="K6" s="456"/>
    </row>
    <row r="7" spans="1:11" ht="8.25" customHeight="1">
      <c r="A7" s="138"/>
      <c r="B7" s="138"/>
      <c r="C7" s="138"/>
      <c r="D7" s="138"/>
      <c r="E7" s="9"/>
      <c r="F7" s="138"/>
      <c r="G7" s="138"/>
      <c r="H7" s="138"/>
      <c r="I7" s="138"/>
    </row>
    <row r="8" spans="1:11" ht="16.5" customHeight="1">
      <c r="A8" s="9"/>
      <c r="B8" s="9"/>
      <c r="C8" s="8"/>
      <c r="D8" s="9"/>
      <c r="E8" s="9"/>
      <c r="F8" s="9"/>
      <c r="G8" s="9"/>
      <c r="H8" s="9"/>
      <c r="I8" s="138"/>
    </row>
    <row r="9" spans="1:11" ht="26.25" customHeight="1">
      <c r="A9" s="22" t="s">
        <v>200</v>
      </c>
      <c r="B9" s="81">
        <f>B15</f>
        <v>83.984029619805483</v>
      </c>
      <c r="C9" s="8"/>
      <c r="D9" s="9"/>
      <c r="E9" s="9"/>
      <c r="F9" s="9"/>
      <c r="G9" s="9"/>
      <c r="H9" s="9"/>
      <c r="I9" s="83"/>
    </row>
    <row r="10" spans="1:11" ht="15" customHeight="1">
      <c r="A10" s="9"/>
      <c r="B10" s="9"/>
      <c r="C10" s="9"/>
      <c r="D10" s="18"/>
      <c r="E10" s="18"/>
      <c r="F10" s="18"/>
      <c r="G10" s="9"/>
      <c r="H10" s="9">
        <v>356160</v>
      </c>
      <c r="I10" s="140">
        <f>D15/H10-1</f>
        <v>1.6172506738544534E-2</v>
      </c>
    </row>
    <row r="11" spans="1:11" ht="10.5" customHeight="1">
      <c r="A11" s="472" t="s">
        <v>6</v>
      </c>
      <c r="B11" s="474" t="s">
        <v>83</v>
      </c>
      <c r="C11" s="475"/>
      <c r="D11" s="472" t="s">
        <v>8</v>
      </c>
      <c r="E11" s="114" t="s">
        <v>9</v>
      </c>
      <c r="F11" s="155"/>
      <c r="G11" s="9"/>
      <c r="H11" s="9"/>
    </row>
    <row r="12" spans="1:11" ht="10.5" customHeight="1">
      <c r="A12" s="473"/>
      <c r="B12" s="476"/>
      <c r="C12" s="477"/>
      <c r="D12" s="473"/>
      <c r="E12" s="114" t="s">
        <v>11</v>
      </c>
      <c r="F12" s="114" t="s">
        <v>10</v>
      </c>
      <c r="G12" s="9"/>
      <c r="H12" s="9"/>
      <c r="I12" s="128">
        <f>D15-H10</f>
        <v>5760</v>
      </c>
    </row>
    <row r="13" spans="1:11" ht="10.5" customHeight="1">
      <c r="A13" s="9"/>
      <c r="B13" s="9"/>
      <c r="C13" s="9"/>
      <c r="D13" s="18"/>
      <c r="E13" s="18"/>
      <c r="F13" s="18"/>
      <c r="G13" s="18"/>
      <c r="H13" s="18"/>
    </row>
    <row r="14" spans="1:11" ht="45" customHeight="1">
      <c r="A14" s="156" t="s">
        <v>12</v>
      </c>
      <c r="B14" s="157" t="s">
        <v>83</v>
      </c>
      <c r="C14" s="157" t="s">
        <v>199</v>
      </c>
      <c r="D14" s="157" t="s">
        <v>84</v>
      </c>
      <c r="E14" s="158" t="s">
        <v>85</v>
      </c>
      <c r="F14" s="158" t="s">
        <v>86</v>
      </c>
      <c r="G14" s="158" t="s">
        <v>87</v>
      </c>
      <c r="H14" s="158" t="s">
        <v>88</v>
      </c>
      <c r="I14" s="158" t="s">
        <v>89</v>
      </c>
      <c r="J14" s="158" t="s">
        <v>90</v>
      </c>
      <c r="K14" s="158" t="s">
        <v>91</v>
      </c>
    </row>
    <row r="15" spans="1:11" ht="15.75" customHeight="1">
      <c r="A15" s="24" t="s">
        <v>68</v>
      </c>
      <c r="B15" s="159">
        <f>IF(D15=0,0,(C15/D15)*100)</f>
        <v>83.984029619805483</v>
      </c>
      <c r="C15" s="160">
        <f>SUM(C16:C47)</f>
        <v>303955</v>
      </c>
      <c r="D15" s="161">
        <f t="shared" ref="D15:D47" si="0">E15*40*2</f>
        <v>361920</v>
      </c>
      <c r="E15" s="160">
        <f t="shared" ref="E15:K15" si="1">SUM(E16:E47)</f>
        <v>4524</v>
      </c>
      <c r="F15" s="160">
        <f t="shared" si="1"/>
        <v>937</v>
      </c>
      <c r="G15" s="160">
        <f>SUM(G16:G47)</f>
        <v>1398</v>
      </c>
      <c r="H15" s="160">
        <f t="shared" si="1"/>
        <v>0</v>
      </c>
      <c r="I15" s="160">
        <f t="shared" si="1"/>
        <v>0</v>
      </c>
      <c r="J15" s="160">
        <f t="shared" si="1"/>
        <v>0</v>
      </c>
      <c r="K15" s="160">
        <f t="shared" si="1"/>
        <v>0</v>
      </c>
    </row>
    <row r="16" spans="1:11">
      <c r="A16" s="27" t="s">
        <v>16</v>
      </c>
      <c r="B16" s="162">
        <f>IF(D16=0,0,(C16/D16)*100)</f>
        <v>101.58333333333334</v>
      </c>
      <c r="C16" s="43">
        <v>4876</v>
      </c>
      <c r="D16" s="161">
        <f t="shared" si="0"/>
        <v>4800</v>
      </c>
      <c r="E16" s="163">
        <v>60</v>
      </c>
      <c r="F16" s="163">
        <v>14</v>
      </c>
      <c r="G16" s="163">
        <v>14</v>
      </c>
      <c r="H16" s="163"/>
      <c r="I16" s="163"/>
      <c r="J16" s="164"/>
      <c r="K16" s="164"/>
    </row>
    <row r="17" spans="1:11">
      <c r="A17" s="27" t="s">
        <v>17</v>
      </c>
      <c r="B17" s="162">
        <f>IF(D17=0,0,(C17/D17)*100)</f>
        <v>87.899159663865547</v>
      </c>
      <c r="C17" s="43">
        <v>8368</v>
      </c>
      <c r="D17" s="161">
        <f t="shared" si="0"/>
        <v>9520</v>
      </c>
      <c r="E17" s="163">
        <v>119</v>
      </c>
      <c r="F17" s="163">
        <v>21</v>
      </c>
      <c r="G17" s="163">
        <v>25</v>
      </c>
      <c r="H17" s="163"/>
      <c r="I17" s="163"/>
      <c r="J17" s="164"/>
      <c r="K17" s="164"/>
    </row>
    <row r="18" spans="1:11">
      <c r="A18" s="27" t="s">
        <v>18</v>
      </c>
      <c r="B18" s="162">
        <f>IF(D18=0,0,(C18/D18)*100)</f>
        <v>81.982758620689651</v>
      </c>
      <c r="C18" s="43">
        <v>1902</v>
      </c>
      <c r="D18" s="161">
        <f t="shared" si="0"/>
        <v>2320</v>
      </c>
      <c r="E18" s="163">
        <v>29</v>
      </c>
      <c r="F18" s="163">
        <v>5</v>
      </c>
      <c r="G18" s="163">
        <v>2</v>
      </c>
      <c r="H18" s="163"/>
      <c r="I18" s="163"/>
      <c r="J18" s="164"/>
      <c r="K18" s="164"/>
    </row>
    <row r="19" spans="1:11">
      <c r="A19" s="27" t="s">
        <v>19</v>
      </c>
      <c r="B19" s="162">
        <f t="shared" ref="B19:B47" si="2">IF(D19=0,0,(C19/D19)*100)</f>
        <v>62.972972972972975</v>
      </c>
      <c r="C19" s="43">
        <v>1864</v>
      </c>
      <c r="D19" s="161">
        <f t="shared" si="0"/>
        <v>2960</v>
      </c>
      <c r="E19" s="163">
        <v>37</v>
      </c>
      <c r="F19" s="163">
        <v>8</v>
      </c>
      <c r="G19" s="163">
        <v>14</v>
      </c>
      <c r="H19" s="163"/>
      <c r="I19" s="163"/>
      <c r="J19" s="164"/>
      <c r="K19" s="164"/>
    </row>
    <row r="20" spans="1:11">
      <c r="A20" s="27" t="s">
        <v>20</v>
      </c>
      <c r="B20" s="162">
        <f t="shared" si="2"/>
        <v>81.885593220338976</v>
      </c>
      <c r="C20" s="43">
        <v>7730</v>
      </c>
      <c r="D20" s="161">
        <f t="shared" si="0"/>
        <v>9440</v>
      </c>
      <c r="E20" s="163">
        <v>118</v>
      </c>
      <c r="F20" s="163">
        <v>16</v>
      </c>
      <c r="G20" s="163">
        <v>42</v>
      </c>
      <c r="H20" s="163"/>
      <c r="I20" s="163"/>
      <c r="J20" s="164"/>
      <c r="K20" s="164"/>
    </row>
    <row r="21" spans="1:11">
      <c r="A21" s="27" t="s">
        <v>21</v>
      </c>
      <c r="B21" s="162">
        <f t="shared" si="2"/>
        <v>84.402573529411768</v>
      </c>
      <c r="C21" s="43">
        <v>9183</v>
      </c>
      <c r="D21" s="161">
        <f t="shared" si="0"/>
        <v>10880</v>
      </c>
      <c r="E21" s="163">
        <v>136</v>
      </c>
      <c r="F21" s="163">
        <v>20</v>
      </c>
      <c r="G21" s="163">
        <v>36</v>
      </c>
      <c r="H21" s="163"/>
      <c r="I21" s="163"/>
      <c r="J21" s="164"/>
      <c r="K21" s="164"/>
    </row>
    <row r="22" spans="1:11">
      <c r="A22" s="27" t="s">
        <v>22</v>
      </c>
      <c r="B22" s="162">
        <f t="shared" si="2"/>
        <v>75.85526315789474</v>
      </c>
      <c r="C22" s="43">
        <v>8071</v>
      </c>
      <c r="D22" s="161">
        <f t="shared" si="0"/>
        <v>10640</v>
      </c>
      <c r="E22" s="163">
        <v>133</v>
      </c>
      <c r="F22" s="163">
        <v>31</v>
      </c>
      <c r="G22" s="163">
        <v>42</v>
      </c>
      <c r="H22" s="163"/>
      <c r="I22" s="163"/>
      <c r="J22" s="164"/>
      <c r="K22" s="164"/>
    </row>
    <row r="23" spans="1:11">
      <c r="A23" s="27" t="s">
        <v>23</v>
      </c>
      <c r="B23" s="162">
        <f t="shared" si="2"/>
        <v>70.606060606060609</v>
      </c>
      <c r="C23" s="43">
        <v>1864</v>
      </c>
      <c r="D23" s="161">
        <f t="shared" si="0"/>
        <v>2640</v>
      </c>
      <c r="E23" s="163">
        <v>33</v>
      </c>
      <c r="F23" s="163">
        <v>5</v>
      </c>
      <c r="G23" s="163">
        <v>10</v>
      </c>
      <c r="H23" s="163"/>
      <c r="I23" s="163"/>
      <c r="J23" s="164"/>
      <c r="K23" s="164"/>
    </row>
    <row r="24" spans="1:11">
      <c r="A24" s="27" t="s">
        <v>24</v>
      </c>
      <c r="B24" s="162">
        <f t="shared" si="2"/>
        <v>101.65968342644321</v>
      </c>
      <c r="C24" s="43">
        <v>43673</v>
      </c>
      <c r="D24" s="161">
        <f t="shared" si="0"/>
        <v>42960</v>
      </c>
      <c r="E24" s="163">
        <v>537</v>
      </c>
      <c r="F24" s="163">
        <v>95</v>
      </c>
      <c r="G24" s="163">
        <v>175</v>
      </c>
      <c r="H24" s="163"/>
      <c r="I24" s="163"/>
      <c r="J24" s="164"/>
      <c r="K24" s="164"/>
    </row>
    <row r="25" spans="1:11">
      <c r="A25" s="27" t="s">
        <v>25</v>
      </c>
      <c r="B25" s="162">
        <f t="shared" si="2"/>
        <v>64.836956521739125</v>
      </c>
      <c r="C25" s="43">
        <v>2386</v>
      </c>
      <c r="D25" s="161">
        <f t="shared" si="0"/>
        <v>3680</v>
      </c>
      <c r="E25" s="163">
        <v>46</v>
      </c>
      <c r="F25" s="163">
        <v>14</v>
      </c>
      <c r="G25" s="163">
        <v>12</v>
      </c>
      <c r="H25" s="163"/>
      <c r="I25" s="163"/>
      <c r="J25" s="164"/>
      <c r="K25" s="164"/>
    </row>
    <row r="26" spans="1:11">
      <c r="A26" s="27" t="s">
        <v>26</v>
      </c>
      <c r="B26" s="162">
        <f t="shared" si="2"/>
        <v>95.292431192660558</v>
      </c>
      <c r="C26" s="43">
        <v>16619</v>
      </c>
      <c r="D26" s="161">
        <f t="shared" si="0"/>
        <v>17440</v>
      </c>
      <c r="E26" s="163">
        <v>218</v>
      </c>
      <c r="F26" s="163">
        <v>51</v>
      </c>
      <c r="G26" s="163">
        <v>74</v>
      </c>
      <c r="H26" s="163"/>
      <c r="I26" s="163"/>
      <c r="J26" s="164"/>
      <c r="K26" s="164"/>
    </row>
    <row r="27" spans="1:11">
      <c r="A27" s="27" t="s">
        <v>27</v>
      </c>
      <c r="B27" s="162">
        <f t="shared" si="2"/>
        <v>75.288461538461533</v>
      </c>
      <c r="C27" s="43">
        <v>7047</v>
      </c>
      <c r="D27" s="161">
        <f t="shared" si="0"/>
        <v>9360</v>
      </c>
      <c r="E27" s="163">
        <v>117</v>
      </c>
      <c r="F27" s="163">
        <v>30</v>
      </c>
      <c r="G27" s="163">
        <v>38</v>
      </c>
      <c r="H27" s="163"/>
      <c r="I27" s="163"/>
      <c r="J27" s="164"/>
      <c r="K27" s="164"/>
    </row>
    <row r="28" spans="1:11">
      <c r="A28" s="27" t="s">
        <v>28</v>
      </c>
      <c r="B28" s="162">
        <f t="shared" si="2"/>
        <v>76.875</v>
      </c>
      <c r="C28" s="43">
        <v>3690</v>
      </c>
      <c r="D28" s="161">
        <f t="shared" si="0"/>
        <v>4800</v>
      </c>
      <c r="E28" s="163">
        <v>60</v>
      </c>
      <c r="F28" s="163">
        <v>28</v>
      </c>
      <c r="G28" s="163">
        <v>23</v>
      </c>
      <c r="H28" s="163"/>
      <c r="I28" s="163"/>
      <c r="J28" s="164"/>
      <c r="K28" s="164"/>
    </row>
    <row r="29" spans="1:11">
      <c r="A29" s="27" t="s">
        <v>29</v>
      </c>
      <c r="B29" s="162">
        <f t="shared" si="2"/>
        <v>77.344377510040161</v>
      </c>
      <c r="C29" s="43">
        <v>15407</v>
      </c>
      <c r="D29" s="161">
        <f t="shared" si="0"/>
        <v>19920</v>
      </c>
      <c r="E29" s="163">
        <v>249</v>
      </c>
      <c r="F29" s="163">
        <v>37</v>
      </c>
      <c r="G29" s="163">
        <v>70</v>
      </c>
      <c r="H29" s="163"/>
      <c r="I29" s="163"/>
      <c r="J29" s="164"/>
      <c r="K29" s="164"/>
    </row>
    <row r="30" spans="1:11">
      <c r="A30" s="27" t="s">
        <v>30</v>
      </c>
      <c r="B30" s="162">
        <f t="shared" si="2"/>
        <v>83.362724757952975</v>
      </c>
      <c r="C30" s="43">
        <v>48217</v>
      </c>
      <c r="D30" s="161">
        <f t="shared" si="0"/>
        <v>57840</v>
      </c>
      <c r="E30" s="163">
        <v>723</v>
      </c>
      <c r="F30" s="163">
        <v>133</v>
      </c>
      <c r="G30" s="163">
        <v>217</v>
      </c>
      <c r="H30" s="163"/>
      <c r="I30" s="163"/>
      <c r="J30" s="164"/>
      <c r="K30" s="164"/>
    </row>
    <row r="31" spans="1:11">
      <c r="A31" s="27" t="s">
        <v>31</v>
      </c>
      <c r="B31" s="162">
        <f t="shared" si="2"/>
        <v>64.836497890295362</v>
      </c>
      <c r="C31" s="43">
        <v>12293</v>
      </c>
      <c r="D31" s="161">
        <f t="shared" si="0"/>
        <v>18960</v>
      </c>
      <c r="E31" s="163">
        <v>237</v>
      </c>
      <c r="F31" s="163">
        <v>48</v>
      </c>
      <c r="G31" s="163">
        <v>62</v>
      </c>
      <c r="H31" s="163"/>
      <c r="I31" s="163"/>
      <c r="J31" s="164"/>
      <c r="K31" s="164"/>
    </row>
    <row r="32" spans="1:11">
      <c r="A32" s="27" t="s">
        <v>32</v>
      </c>
      <c r="B32" s="162">
        <f t="shared" si="2"/>
        <v>104.41666666666667</v>
      </c>
      <c r="C32" s="43">
        <v>5012</v>
      </c>
      <c r="D32" s="161">
        <f t="shared" si="0"/>
        <v>4800</v>
      </c>
      <c r="E32" s="163">
        <v>60</v>
      </c>
      <c r="F32" s="163">
        <v>17</v>
      </c>
      <c r="G32" s="163">
        <v>12</v>
      </c>
      <c r="H32" s="163"/>
      <c r="I32" s="163"/>
      <c r="J32" s="164"/>
      <c r="K32" s="164"/>
    </row>
    <row r="33" spans="1:11">
      <c r="A33" s="27" t="s">
        <v>33</v>
      </c>
      <c r="B33" s="162">
        <f t="shared" si="2"/>
        <v>108.67857142857143</v>
      </c>
      <c r="C33" s="43">
        <v>3043</v>
      </c>
      <c r="D33" s="161">
        <f t="shared" si="0"/>
        <v>2800</v>
      </c>
      <c r="E33" s="163">
        <v>35</v>
      </c>
      <c r="F33" s="163">
        <v>7</v>
      </c>
      <c r="G33" s="163">
        <v>7</v>
      </c>
      <c r="H33" s="163"/>
      <c r="I33" s="163"/>
      <c r="J33" s="164"/>
      <c r="K33" s="164"/>
    </row>
    <row r="34" spans="1:11">
      <c r="A34" s="27" t="s">
        <v>34</v>
      </c>
      <c r="B34" s="162">
        <f t="shared" si="2"/>
        <v>111.38586956521739</v>
      </c>
      <c r="C34" s="43">
        <v>16396</v>
      </c>
      <c r="D34" s="161">
        <f t="shared" si="0"/>
        <v>14720</v>
      </c>
      <c r="E34" s="163">
        <v>184</v>
      </c>
      <c r="F34" s="163">
        <v>49</v>
      </c>
      <c r="G34" s="163">
        <v>60</v>
      </c>
      <c r="H34" s="163"/>
      <c r="I34" s="163"/>
      <c r="J34" s="164"/>
      <c r="K34" s="164"/>
    </row>
    <row r="35" spans="1:11">
      <c r="A35" s="27" t="s">
        <v>35</v>
      </c>
      <c r="B35" s="162">
        <f t="shared" si="2"/>
        <v>78.125</v>
      </c>
      <c r="C35" s="43">
        <v>6750</v>
      </c>
      <c r="D35" s="161">
        <f t="shared" si="0"/>
        <v>8640</v>
      </c>
      <c r="E35" s="163">
        <v>108</v>
      </c>
      <c r="F35" s="163">
        <v>12</v>
      </c>
      <c r="G35" s="163">
        <v>32</v>
      </c>
      <c r="H35" s="163"/>
      <c r="I35" s="163"/>
      <c r="J35" s="164"/>
      <c r="K35" s="164"/>
    </row>
    <row r="36" spans="1:11">
      <c r="A36" s="27" t="s">
        <v>36</v>
      </c>
      <c r="B36" s="162">
        <f t="shared" si="2"/>
        <v>65.442708333333329</v>
      </c>
      <c r="C36" s="43">
        <v>7539</v>
      </c>
      <c r="D36" s="161">
        <f t="shared" si="0"/>
        <v>11520</v>
      </c>
      <c r="E36" s="163">
        <v>144</v>
      </c>
      <c r="F36" s="163">
        <v>39</v>
      </c>
      <c r="G36" s="163">
        <v>55</v>
      </c>
      <c r="H36" s="163"/>
      <c r="I36" s="163"/>
      <c r="J36" s="164"/>
      <c r="K36" s="164"/>
    </row>
    <row r="37" spans="1:11">
      <c r="A37" s="27" t="s">
        <v>37</v>
      </c>
      <c r="B37" s="162">
        <f t="shared" si="2"/>
        <v>85.625</v>
      </c>
      <c r="C37" s="43">
        <v>3014</v>
      </c>
      <c r="D37" s="161">
        <f t="shared" si="0"/>
        <v>3520</v>
      </c>
      <c r="E37" s="163">
        <v>44</v>
      </c>
      <c r="F37" s="163">
        <v>9</v>
      </c>
      <c r="G37" s="163">
        <v>21</v>
      </c>
      <c r="H37" s="163"/>
      <c r="I37" s="163"/>
      <c r="J37" s="164"/>
      <c r="K37" s="164"/>
    </row>
    <row r="38" spans="1:11">
      <c r="A38" s="27" t="s">
        <v>38</v>
      </c>
      <c r="B38" s="162">
        <f t="shared" si="2"/>
        <v>104.38701923076923</v>
      </c>
      <c r="C38" s="43">
        <v>8685</v>
      </c>
      <c r="D38" s="161">
        <f t="shared" si="0"/>
        <v>8320</v>
      </c>
      <c r="E38" s="163">
        <v>104</v>
      </c>
      <c r="F38" s="163">
        <v>16</v>
      </c>
      <c r="G38" s="163">
        <v>29</v>
      </c>
      <c r="H38" s="163"/>
      <c r="I38" s="163"/>
      <c r="J38" s="164"/>
      <c r="K38" s="164"/>
    </row>
    <row r="39" spans="1:11">
      <c r="A39" s="27" t="s">
        <v>39</v>
      </c>
      <c r="B39" s="162">
        <f t="shared" si="2"/>
        <v>81.517857142857139</v>
      </c>
      <c r="C39" s="43">
        <v>5478</v>
      </c>
      <c r="D39" s="161">
        <f t="shared" si="0"/>
        <v>6720</v>
      </c>
      <c r="E39" s="163">
        <v>84</v>
      </c>
      <c r="F39" s="163">
        <v>24</v>
      </c>
      <c r="G39" s="163">
        <v>28</v>
      </c>
      <c r="H39" s="163"/>
      <c r="I39" s="163"/>
      <c r="J39" s="164"/>
      <c r="K39" s="164"/>
    </row>
    <row r="40" spans="1:11">
      <c r="A40" s="27" t="s">
        <v>40</v>
      </c>
      <c r="B40" s="162">
        <f t="shared" si="2"/>
        <v>69.912280701754383</v>
      </c>
      <c r="C40" s="43">
        <v>9564</v>
      </c>
      <c r="D40" s="161">
        <f t="shared" si="0"/>
        <v>13680</v>
      </c>
      <c r="E40" s="163">
        <v>171</v>
      </c>
      <c r="F40" s="163">
        <v>40</v>
      </c>
      <c r="G40" s="163">
        <v>44</v>
      </c>
      <c r="H40" s="163"/>
      <c r="I40" s="163"/>
      <c r="J40" s="164"/>
      <c r="K40" s="164"/>
    </row>
    <row r="41" spans="1:11">
      <c r="A41" s="27" t="s">
        <v>41</v>
      </c>
      <c r="B41" s="162">
        <f t="shared" si="2"/>
        <v>70.409192825112115</v>
      </c>
      <c r="C41" s="43">
        <v>12561</v>
      </c>
      <c r="D41" s="161">
        <f t="shared" si="0"/>
        <v>17840</v>
      </c>
      <c r="E41" s="163">
        <v>223</v>
      </c>
      <c r="F41" s="163">
        <v>45</v>
      </c>
      <c r="G41" s="163">
        <v>60</v>
      </c>
      <c r="H41" s="163"/>
      <c r="I41" s="163"/>
      <c r="J41" s="164"/>
      <c r="K41" s="164"/>
    </row>
    <row r="42" spans="1:11">
      <c r="A42" s="27" t="s">
        <v>42</v>
      </c>
      <c r="B42" s="162">
        <f t="shared" si="2"/>
        <v>87.25328947368422</v>
      </c>
      <c r="C42" s="43">
        <v>5305</v>
      </c>
      <c r="D42" s="161">
        <f t="shared" si="0"/>
        <v>6080</v>
      </c>
      <c r="E42" s="163">
        <v>76</v>
      </c>
      <c r="F42" s="163">
        <v>24</v>
      </c>
      <c r="G42" s="163">
        <v>26</v>
      </c>
      <c r="H42" s="163"/>
      <c r="I42" s="163"/>
      <c r="J42" s="164"/>
      <c r="K42" s="164"/>
    </row>
    <row r="43" spans="1:11">
      <c r="A43" s="27" t="s">
        <v>43</v>
      </c>
      <c r="B43" s="162">
        <f t="shared" si="2"/>
        <v>79.669642857142847</v>
      </c>
      <c r="C43" s="43">
        <v>8923</v>
      </c>
      <c r="D43" s="161">
        <f t="shared" si="0"/>
        <v>11200</v>
      </c>
      <c r="E43" s="163">
        <v>140</v>
      </c>
      <c r="F43" s="163">
        <v>25</v>
      </c>
      <c r="G43" s="163">
        <v>47</v>
      </c>
      <c r="H43" s="163"/>
      <c r="I43" s="163"/>
      <c r="J43" s="164"/>
      <c r="K43" s="164"/>
    </row>
    <row r="44" spans="1:11">
      <c r="A44" s="27" t="s">
        <v>44</v>
      </c>
      <c r="B44" s="162">
        <f t="shared" si="2"/>
        <v>92.529761904761912</v>
      </c>
      <c r="C44" s="43">
        <v>3109</v>
      </c>
      <c r="D44" s="161">
        <f t="shared" si="0"/>
        <v>3360</v>
      </c>
      <c r="E44" s="163">
        <v>42</v>
      </c>
      <c r="F44" s="163">
        <v>12</v>
      </c>
      <c r="G44" s="163">
        <v>16</v>
      </c>
      <c r="H44" s="163"/>
      <c r="I44" s="163"/>
      <c r="J44" s="164"/>
      <c r="K44" s="164"/>
    </row>
    <row r="45" spans="1:11">
      <c r="A45" s="27" t="s">
        <v>45</v>
      </c>
      <c r="B45" s="162">
        <f t="shared" si="2"/>
        <v>70.541158536585371</v>
      </c>
      <c r="C45" s="43">
        <v>9255</v>
      </c>
      <c r="D45" s="161">
        <f t="shared" si="0"/>
        <v>13120</v>
      </c>
      <c r="E45" s="163">
        <v>164</v>
      </c>
      <c r="F45" s="163">
        <v>39</v>
      </c>
      <c r="G45" s="163">
        <v>83</v>
      </c>
      <c r="H45" s="163"/>
      <c r="I45" s="163"/>
      <c r="J45" s="164"/>
      <c r="K45" s="164"/>
    </row>
    <row r="46" spans="1:11">
      <c r="A46" s="27" t="s">
        <v>46</v>
      </c>
      <c r="B46" s="162">
        <f t="shared" si="2"/>
        <v>98.415178571428569</v>
      </c>
      <c r="C46" s="43">
        <v>4409</v>
      </c>
      <c r="D46" s="161">
        <f t="shared" si="0"/>
        <v>4480</v>
      </c>
      <c r="E46" s="163">
        <v>56</v>
      </c>
      <c r="F46" s="163">
        <v>10</v>
      </c>
      <c r="G46" s="163">
        <v>16</v>
      </c>
      <c r="H46" s="163"/>
      <c r="I46" s="163"/>
      <c r="J46" s="164"/>
      <c r="K46" s="164"/>
    </row>
    <row r="47" spans="1:11">
      <c r="A47" s="27" t="s">
        <v>47</v>
      </c>
      <c r="B47" s="162">
        <f t="shared" si="2"/>
        <v>58.175675675675677</v>
      </c>
      <c r="C47" s="43">
        <v>1722</v>
      </c>
      <c r="D47" s="161">
        <f t="shared" si="0"/>
        <v>2960</v>
      </c>
      <c r="E47" s="163">
        <v>37</v>
      </c>
      <c r="F47" s="163">
        <v>13</v>
      </c>
      <c r="G47" s="163">
        <v>6</v>
      </c>
      <c r="H47" s="163"/>
      <c r="I47" s="163"/>
      <c r="J47" s="164"/>
      <c r="K47" s="164"/>
    </row>
    <row r="48" spans="1:11">
      <c r="A48" s="165"/>
      <c r="B48" s="478"/>
      <c r="C48" s="478"/>
      <c r="D48" s="478"/>
      <c r="E48" s="478"/>
      <c r="F48" s="12"/>
      <c r="G48" s="12"/>
    </row>
    <row r="49" spans="1:11">
      <c r="A49" s="121" t="s">
        <v>48</v>
      </c>
    </row>
    <row r="50" spans="1:11" ht="14.25" customHeight="1">
      <c r="A50" s="470"/>
      <c r="B50" s="471"/>
      <c r="C50" s="471"/>
      <c r="D50" s="471"/>
      <c r="E50" s="471"/>
      <c r="F50" s="471"/>
      <c r="G50" s="471"/>
      <c r="H50" s="471"/>
      <c r="I50" s="471"/>
      <c r="J50" s="471"/>
      <c r="K50" s="471"/>
    </row>
    <row r="51" spans="1:11" ht="14.25" customHeight="1">
      <c r="A51" s="470"/>
      <c r="B51" s="471"/>
      <c r="C51" s="471"/>
      <c r="D51" s="471"/>
      <c r="E51" s="471"/>
      <c r="F51" s="471"/>
      <c r="G51" s="471"/>
      <c r="H51" s="471"/>
      <c r="I51" s="471"/>
      <c r="J51" s="471"/>
      <c r="K51" s="471"/>
    </row>
    <row r="52" spans="1:11" ht="14.25" customHeight="1">
      <c r="A52" s="470"/>
      <c r="B52" s="471"/>
      <c r="C52" s="471"/>
      <c r="D52" s="471"/>
      <c r="E52" s="471"/>
      <c r="F52" s="471"/>
      <c r="G52" s="471"/>
      <c r="H52" s="471"/>
      <c r="I52" s="471"/>
      <c r="J52" s="471"/>
      <c r="K52" s="471"/>
    </row>
    <row r="53" spans="1:11" ht="14.25" customHeight="1">
      <c r="A53" s="470"/>
      <c r="B53" s="471"/>
      <c r="C53" s="471"/>
      <c r="D53" s="471"/>
      <c r="E53" s="471"/>
      <c r="F53" s="471"/>
      <c r="G53" s="471"/>
      <c r="H53" s="471"/>
      <c r="I53" s="471"/>
      <c r="J53" s="471"/>
      <c r="K53" s="471"/>
    </row>
    <row r="54" spans="1:11" ht="14.25" customHeight="1">
      <c r="A54" s="470"/>
      <c r="B54" s="471"/>
      <c r="C54" s="471"/>
      <c r="D54" s="471"/>
      <c r="E54" s="471"/>
      <c r="F54" s="471"/>
      <c r="G54" s="471"/>
      <c r="H54" s="471"/>
      <c r="I54" s="471"/>
      <c r="J54" s="471"/>
      <c r="K54" s="471"/>
    </row>
  </sheetData>
  <sheetProtection selectLockedCells="1"/>
  <sortState ref="A16:K47">
    <sortCondition ref="A16:A47"/>
  </sortState>
  <mergeCells count="8">
    <mergeCell ref="A50:K54"/>
    <mergeCell ref="A4:I4"/>
    <mergeCell ref="A6:K6"/>
    <mergeCell ref="A11:A12"/>
    <mergeCell ref="B11:C12"/>
    <mergeCell ref="D11:D12"/>
    <mergeCell ref="B48:C48"/>
    <mergeCell ref="D48:E48"/>
  </mergeCells>
  <printOptions horizontalCentered="1" verticalCentered="1"/>
  <pageMargins left="3.937007874015748E-2" right="3.937007874015748E-2" top="0.39370078740157483" bottom="0.39370078740157483" header="0.31496062992125984" footer="0.31496062992125984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57"/>
  <sheetViews>
    <sheetView zoomScale="80" zoomScaleNormal="80" zoomScaleSheetLayoutView="100" workbookViewId="0">
      <selection activeCell="F17" sqref="F17"/>
    </sheetView>
  </sheetViews>
  <sheetFormatPr baseColWidth="10" defaultRowHeight="14.25"/>
  <cols>
    <col min="1" max="1" width="22.42578125" style="73" customWidth="1"/>
    <col min="2" max="2" width="21.42578125" style="73" customWidth="1"/>
    <col min="3" max="4" width="21.42578125" style="44" customWidth="1"/>
    <col min="5" max="8" width="11.42578125" style="44"/>
    <col min="9" max="10" width="16.85546875" style="44" customWidth="1"/>
    <col min="11" max="16384" width="11.42578125" style="44"/>
  </cols>
  <sheetData>
    <row r="1" spans="1:10">
      <c r="A1" s="1"/>
      <c r="B1" s="2"/>
      <c r="C1" s="1"/>
      <c r="D1" s="1"/>
      <c r="E1" s="1"/>
    </row>
    <row r="2" spans="1:10">
      <c r="A2" s="1"/>
      <c r="B2" s="2"/>
      <c r="C2" s="1"/>
      <c r="D2" s="1"/>
      <c r="E2" s="1"/>
    </row>
    <row r="3" spans="1:10">
      <c r="A3" s="1"/>
      <c r="B3" s="4"/>
      <c r="C3" s="5"/>
      <c r="D3" s="5"/>
      <c r="E3" s="5"/>
    </row>
    <row r="4" spans="1:10">
      <c r="A4" s="449"/>
      <c r="B4" s="449"/>
      <c r="C4" s="449"/>
      <c r="D4" s="449"/>
      <c r="E4" s="449"/>
    </row>
    <row r="5" spans="1:10">
      <c r="A5" s="7"/>
      <c r="B5" s="7"/>
      <c r="C5" s="7"/>
      <c r="D5" s="7"/>
      <c r="E5" s="7"/>
    </row>
    <row r="6" spans="1:10" ht="17.25" customHeight="1">
      <c r="A6" s="456" t="s">
        <v>50</v>
      </c>
      <c r="B6" s="456"/>
      <c r="C6" s="456"/>
      <c r="D6" s="456"/>
      <c r="E6" s="48"/>
    </row>
    <row r="7" spans="1:10" ht="15">
      <c r="A7" s="48"/>
      <c r="B7" s="48"/>
      <c r="C7" s="48"/>
      <c r="D7" s="50"/>
      <c r="E7" s="48"/>
    </row>
    <row r="8" spans="1:10" s="18" customFormat="1" ht="22.5" customHeight="1">
      <c r="A8" s="56"/>
      <c r="B8" s="56"/>
      <c r="C8" s="14" t="s">
        <v>168</v>
      </c>
      <c r="D8" s="74">
        <v>47.215000000000003</v>
      </c>
      <c r="E8" s="8"/>
    </row>
    <row r="9" spans="1:10" s="18" customFormat="1" ht="22.5" customHeight="1">
      <c r="A9" s="56"/>
      <c r="B9" s="56"/>
      <c r="C9" s="14" t="s">
        <v>169</v>
      </c>
      <c r="D9" s="75">
        <f>D16</f>
        <v>46.427363368393927</v>
      </c>
      <c r="E9" s="8"/>
    </row>
    <row r="10" spans="1:10" s="18" customFormat="1" ht="22.5">
      <c r="A10" s="14" t="s">
        <v>156</v>
      </c>
      <c r="B10" s="39">
        <f>D16</f>
        <v>46.427363368393927</v>
      </c>
      <c r="C10" s="14" t="s">
        <v>61</v>
      </c>
      <c r="D10" s="76">
        <f>D9-D8</f>
        <v>-0.78763663160607678</v>
      </c>
      <c r="E10" s="77"/>
    </row>
    <row r="11" spans="1:10" s="18" customFormat="1" ht="11.25">
      <c r="A11" s="56"/>
      <c r="B11" s="56"/>
      <c r="C11" s="49"/>
      <c r="D11" s="49"/>
    </row>
    <row r="12" spans="1:10" s="18" customFormat="1" ht="11.25">
      <c r="A12" s="466" t="s">
        <v>6</v>
      </c>
      <c r="B12" s="453" t="s">
        <v>62</v>
      </c>
      <c r="C12" s="466" t="s">
        <v>8</v>
      </c>
      <c r="D12" s="78" t="s">
        <v>10</v>
      </c>
    </row>
    <row r="13" spans="1:10" s="18" customFormat="1" ht="11.25">
      <c r="A13" s="467"/>
      <c r="B13" s="454"/>
      <c r="C13" s="467"/>
      <c r="D13" s="20" t="s">
        <v>10</v>
      </c>
    </row>
    <row r="14" spans="1:10" s="18" customFormat="1" ht="11.25">
      <c r="A14" s="9"/>
      <c r="B14" s="9"/>
    </row>
    <row r="15" spans="1:10" s="18" customFormat="1" ht="33" customHeight="1">
      <c r="A15" s="14" t="s">
        <v>12</v>
      </c>
      <c r="B15" s="204" t="s">
        <v>157</v>
      </c>
      <c r="C15" s="40" t="s">
        <v>158</v>
      </c>
      <c r="D15" s="14" t="s">
        <v>63</v>
      </c>
    </row>
    <row r="16" spans="1:10" s="18" customFormat="1" ht="18" customHeight="1">
      <c r="A16" s="41" t="s">
        <v>15</v>
      </c>
      <c r="B16" s="42">
        <f>SUM(B17:B48)</f>
        <v>124166</v>
      </c>
      <c r="C16" s="42">
        <f>SUM(C17:C48)</f>
        <v>57647</v>
      </c>
      <c r="D16" s="212">
        <f>IF(C16=0,0,(C16/B16*100))</f>
        <v>46.427363368393927</v>
      </c>
      <c r="I16" s="241" t="s">
        <v>209</v>
      </c>
      <c r="J16" s="241" t="s">
        <v>210</v>
      </c>
    </row>
    <row r="17" spans="1:10" s="18" customFormat="1" ht="13.5" customHeight="1">
      <c r="A17" s="110" t="s">
        <v>16</v>
      </c>
      <c r="B17" s="43">
        <v>1624</v>
      </c>
      <c r="C17" s="43">
        <v>963</v>
      </c>
      <c r="D17" s="222">
        <f t="shared" ref="D17:D48" si="0">IF(C17=0,0,(C17/B17*100))</f>
        <v>59.298029556650242</v>
      </c>
      <c r="F17" s="223">
        <f>B16-B25-B31</f>
        <v>82019</v>
      </c>
      <c r="G17" s="223">
        <f>C16-C25-C31</f>
        <v>41085</v>
      </c>
      <c r="I17" s="18">
        <v>48620</v>
      </c>
      <c r="J17" s="18">
        <v>55103</v>
      </c>
    </row>
    <row r="18" spans="1:10" s="18" customFormat="1" ht="13.5" customHeight="1">
      <c r="A18" s="110" t="s">
        <v>17</v>
      </c>
      <c r="B18" s="43">
        <v>3324</v>
      </c>
      <c r="C18" s="43">
        <v>1526</v>
      </c>
      <c r="D18" s="222">
        <f t="shared" si="0"/>
        <v>45.908543922984357</v>
      </c>
      <c r="G18" s="224">
        <f>G17/F17</f>
        <v>0.50092051841646446</v>
      </c>
      <c r="I18" s="223">
        <f>C16-I17</f>
        <v>9027</v>
      </c>
      <c r="J18" s="223">
        <f>C16-J17:K17</f>
        <v>2544</v>
      </c>
    </row>
    <row r="19" spans="1:10" s="18" customFormat="1" ht="13.5" customHeight="1">
      <c r="A19" s="110" t="s">
        <v>18</v>
      </c>
      <c r="B19" s="43">
        <v>813</v>
      </c>
      <c r="C19" s="43">
        <v>420</v>
      </c>
      <c r="D19" s="222">
        <f t="shared" si="0"/>
        <v>51.660516605166052</v>
      </c>
    </row>
    <row r="20" spans="1:10" s="18" customFormat="1" ht="13.5" customHeight="1">
      <c r="A20" s="110" t="s">
        <v>19</v>
      </c>
      <c r="B20" s="43">
        <v>701</v>
      </c>
      <c r="C20" s="43">
        <v>274</v>
      </c>
      <c r="D20" s="222">
        <f t="shared" si="0"/>
        <v>39.087018544935809</v>
      </c>
    </row>
    <row r="21" spans="1:10" s="18" customFormat="1" ht="13.5" customHeight="1">
      <c r="A21" s="110" t="s">
        <v>20</v>
      </c>
      <c r="B21" s="43">
        <v>2390</v>
      </c>
      <c r="C21" s="43">
        <v>1305</v>
      </c>
      <c r="D21" s="222">
        <f t="shared" si="0"/>
        <v>54.60251046025104</v>
      </c>
    </row>
    <row r="22" spans="1:10" s="18" customFormat="1" ht="13.5" customHeight="1">
      <c r="A22" s="110" t="s">
        <v>21</v>
      </c>
      <c r="B22" s="43">
        <v>3172</v>
      </c>
      <c r="C22" s="43">
        <v>1499</v>
      </c>
      <c r="D22" s="222">
        <f t="shared" si="0"/>
        <v>47.257250945775539</v>
      </c>
    </row>
    <row r="23" spans="1:10" s="18" customFormat="1" ht="13.5" customHeight="1">
      <c r="A23" s="110" t="s">
        <v>22</v>
      </c>
      <c r="B23" s="43">
        <v>3118</v>
      </c>
      <c r="C23" s="43">
        <v>1594</v>
      </c>
      <c r="D23" s="222">
        <f t="shared" si="0"/>
        <v>51.122514432328416</v>
      </c>
    </row>
    <row r="24" spans="1:10" s="18" customFormat="1" ht="13.5" customHeight="1">
      <c r="A24" s="110" t="s">
        <v>23</v>
      </c>
      <c r="B24" s="43">
        <v>659</v>
      </c>
      <c r="C24" s="43">
        <v>299</v>
      </c>
      <c r="D24" s="222">
        <f t="shared" si="0"/>
        <v>45.371775417298934</v>
      </c>
    </row>
    <row r="25" spans="1:10" s="18" customFormat="1" ht="13.5" customHeight="1">
      <c r="A25" s="110" t="s">
        <v>24</v>
      </c>
      <c r="B25" s="43">
        <v>19638</v>
      </c>
      <c r="C25" s="43">
        <v>7474</v>
      </c>
      <c r="D25" s="222">
        <f t="shared" si="0"/>
        <v>38.058865464914959</v>
      </c>
    </row>
    <row r="26" spans="1:10" s="18" customFormat="1" ht="13.5" customHeight="1">
      <c r="A26" s="110" t="s">
        <v>25</v>
      </c>
      <c r="B26" s="43">
        <v>1057</v>
      </c>
      <c r="C26" s="43">
        <v>389</v>
      </c>
      <c r="D26" s="222">
        <f t="shared" si="0"/>
        <v>36.802270577105013</v>
      </c>
    </row>
    <row r="27" spans="1:10" s="18" customFormat="1" ht="13.5" customHeight="1">
      <c r="A27" s="110" t="s">
        <v>26</v>
      </c>
      <c r="B27" s="43">
        <v>5966</v>
      </c>
      <c r="C27" s="43">
        <v>3545</v>
      </c>
      <c r="D27" s="222">
        <f t="shared" si="0"/>
        <v>59.420046932618163</v>
      </c>
    </row>
    <row r="28" spans="1:10" s="18" customFormat="1" ht="13.5" customHeight="1">
      <c r="A28" s="110" t="s">
        <v>27</v>
      </c>
      <c r="B28" s="43">
        <v>2925</v>
      </c>
      <c r="C28" s="43">
        <v>1318</v>
      </c>
      <c r="D28" s="222">
        <f t="shared" si="0"/>
        <v>45.059829059829056</v>
      </c>
    </row>
    <row r="29" spans="1:10" s="18" customFormat="1" ht="13.5" customHeight="1">
      <c r="A29" s="110" t="s">
        <v>28</v>
      </c>
      <c r="B29" s="43">
        <v>1668</v>
      </c>
      <c r="C29" s="43">
        <v>719</v>
      </c>
      <c r="D29" s="222">
        <f t="shared" si="0"/>
        <v>43.105515587529972</v>
      </c>
    </row>
    <row r="30" spans="1:10" s="18" customFormat="1" ht="13.5" customHeight="1">
      <c r="A30" s="110" t="s">
        <v>29</v>
      </c>
      <c r="B30" s="43">
        <v>5916</v>
      </c>
      <c r="C30" s="43">
        <v>2987</v>
      </c>
      <c r="D30" s="222">
        <f t="shared" si="0"/>
        <v>50.490196078431367</v>
      </c>
    </row>
    <row r="31" spans="1:10" s="18" customFormat="1" ht="13.5" customHeight="1">
      <c r="A31" s="110" t="s">
        <v>30</v>
      </c>
      <c r="B31" s="43">
        <v>22509</v>
      </c>
      <c r="C31" s="43">
        <v>9088</v>
      </c>
      <c r="D31" s="222">
        <f t="shared" si="0"/>
        <v>40.374961126660445</v>
      </c>
    </row>
    <row r="32" spans="1:10" s="18" customFormat="1" ht="13.5" customHeight="1">
      <c r="A32" s="110" t="s">
        <v>31</v>
      </c>
      <c r="B32" s="43">
        <v>4986</v>
      </c>
      <c r="C32" s="43">
        <v>2285</v>
      </c>
      <c r="D32" s="222">
        <f t="shared" si="0"/>
        <v>45.828319294023267</v>
      </c>
    </row>
    <row r="33" spans="1:4" s="18" customFormat="1" ht="13.5" customHeight="1">
      <c r="A33" s="110" t="s">
        <v>32</v>
      </c>
      <c r="B33" s="43">
        <v>2032</v>
      </c>
      <c r="C33" s="43">
        <v>1059</v>
      </c>
      <c r="D33" s="222">
        <f t="shared" si="0"/>
        <v>52.116141732283459</v>
      </c>
    </row>
    <row r="34" spans="1:4" s="18" customFormat="1" ht="13.5" customHeight="1">
      <c r="A34" s="110" t="s">
        <v>33</v>
      </c>
      <c r="B34" s="43">
        <v>1259</v>
      </c>
      <c r="C34" s="43">
        <v>692</v>
      </c>
      <c r="D34" s="222">
        <f t="shared" si="0"/>
        <v>54.964257347100876</v>
      </c>
    </row>
    <row r="35" spans="1:4" s="18" customFormat="1" ht="13.5" customHeight="1">
      <c r="A35" s="110" t="s">
        <v>34</v>
      </c>
      <c r="B35" s="43">
        <v>6548</v>
      </c>
      <c r="C35" s="43">
        <v>3069</v>
      </c>
      <c r="D35" s="222">
        <f t="shared" si="0"/>
        <v>46.86927306047648</v>
      </c>
    </row>
    <row r="36" spans="1:4" s="18" customFormat="1" ht="13.5" customHeight="1">
      <c r="A36" s="110" t="s">
        <v>35</v>
      </c>
      <c r="B36" s="43">
        <v>2520</v>
      </c>
      <c r="C36" s="43">
        <v>1152</v>
      </c>
      <c r="D36" s="222">
        <f t="shared" si="0"/>
        <v>45.714285714285715</v>
      </c>
    </row>
    <row r="37" spans="1:4" s="18" customFormat="1" ht="13.5" customHeight="1">
      <c r="A37" s="110" t="s">
        <v>36</v>
      </c>
      <c r="B37" s="43">
        <v>3020</v>
      </c>
      <c r="C37" s="43">
        <v>1621</v>
      </c>
      <c r="D37" s="222">
        <f t="shared" si="0"/>
        <v>53.675496688741717</v>
      </c>
    </row>
    <row r="38" spans="1:4" s="18" customFormat="1" ht="13.5" customHeight="1">
      <c r="A38" s="110" t="s">
        <v>37</v>
      </c>
      <c r="B38" s="43">
        <v>1063</v>
      </c>
      <c r="C38" s="43">
        <v>606</v>
      </c>
      <c r="D38" s="222">
        <f t="shared" si="0"/>
        <v>57.008466603951078</v>
      </c>
    </row>
    <row r="39" spans="1:4" s="18" customFormat="1" ht="13.5" customHeight="1">
      <c r="A39" s="110" t="s">
        <v>38</v>
      </c>
      <c r="B39" s="43">
        <v>3615</v>
      </c>
      <c r="C39" s="43">
        <v>1943</v>
      </c>
      <c r="D39" s="222">
        <f t="shared" si="0"/>
        <v>53.748271092669434</v>
      </c>
    </row>
    <row r="40" spans="1:4" s="18" customFormat="1" ht="13.5" customHeight="1">
      <c r="A40" s="110" t="s">
        <v>39</v>
      </c>
      <c r="B40" s="43">
        <v>2168</v>
      </c>
      <c r="C40" s="43">
        <v>951</v>
      </c>
      <c r="D40" s="222">
        <f t="shared" si="0"/>
        <v>43.865313653136532</v>
      </c>
    </row>
    <row r="41" spans="1:4" s="18" customFormat="1" ht="13.5" customHeight="1">
      <c r="A41" s="110" t="s">
        <v>40</v>
      </c>
      <c r="B41" s="43">
        <v>3176</v>
      </c>
      <c r="C41" s="43">
        <v>2090</v>
      </c>
      <c r="D41" s="222">
        <f t="shared" si="0"/>
        <v>65.806045340050375</v>
      </c>
    </row>
    <row r="42" spans="1:4" s="18" customFormat="1" ht="13.5" customHeight="1">
      <c r="A42" s="110" t="s">
        <v>41</v>
      </c>
      <c r="B42" s="43">
        <v>5253</v>
      </c>
      <c r="C42" s="43">
        <v>2121</v>
      </c>
      <c r="D42" s="222">
        <f t="shared" si="0"/>
        <v>40.376927470017129</v>
      </c>
    </row>
    <row r="43" spans="1:4" s="18" customFormat="1" ht="13.5" customHeight="1">
      <c r="A43" s="110" t="s">
        <v>42</v>
      </c>
      <c r="B43" s="43">
        <v>2186</v>
      </c>
      <c r="C43" s="43">
        <v>1080</v>
      </c>
      <c r="D43" s="222">
        <f t="shared" si="0"/>
        <v>49.40530649588289</v>
      </c>
    </row>
    <row r="44" spans="1:4" s="18" customFormat="1" ht="13.5" customHeight="1">
      <c r="A44" s="110" t="s">
        <v>43</v>
      </c>
      <c r="B44" s="43">
        <v>3579</v>
      </c>
      <c r="C44" s="43">
        <v>1817</v>
      </c>
      <c r="D44" s="222">
        <f t="shared" si="0"/>
        <v>50.76837105336687</v>
      </c>
    </row>
    <row r="45" spans="1:4" s="18" customFormat="1" ht="13.5" customHeight="1">
      <c r="A45" s="110" t="s">
        <v>44</v>
      </c>
      <c r="B45" s="43">
        <v>985</v>
      </c>
      <c r="C45" s="43">
        <v>571</v>
      </c>
      <c r="D45" s="222">
        <f t="shared" si="0"/>
        <v>57.969543147208128</v>
      </c>
    </row>
    <row r="46" spans="1:4" s="18" customFormat="1" ht="13.5" customHeight="1">
      <c r="A46" s="110" t="s">
        <v>45</v>
      </c>
      <c r="B46" s="43">
        <v>3772</v>
      </c>
      <c r="C46" s="43">
        <v>2128</v>
      </c>
      <c r="D46" s="222">
        <f t="shared" si="0"/>
        <v>56.415694591728524</v>
      </c>
    </row>
    <row r="47" spans="1:4" s="18" customFormat="1" ht="13.5" customHeight="1">
      <c r="A47" s="110" t="s">
        <v>46</v>
      </c>
      <c r="B47" s="43">
        <v>1718</v>
      </c>
      <c r="C47" s="43">
        <v>774</v>
      </c>
      <c r="D47" s="222">
        <f t="shared" si="0"/>
        <v>45.052386495925496</v>
      </c>
    </row>
    <row r="48" spans="1:4" s="18" customFormat="1" ht="13.5" customHeight="1">
      <c r="A48" s="110" t="s">
        <v>47</v>
      </c>
      <c r="B48" s="43">
        <v>806</v>
      </c>
      <c r="C48" s="43">
        <v>288</v>
      </c>
      <c r="D48" s="222">
        <f t="shared" si="0"/>
        <v>35.732009925558309</v>
      </c>
    </row>
    <row r="49" spans="1:4" s="18" customFormat="1" ht="11.25">
      <c r="A49" s="71" t="s">
        <v>60</v>
      </c>
      <c r="B49" s="79"/>
      <c r="C49" s="79"/>
    </row>
    <row r="50" spans="1:4" s="18" customFormat="1" ht="11.25">
      <c r="A50" s="56" t="s">
        <v>64</v>
      </c>
      <c r="B50" s="9"/>
    </row>
    <row r="51" spans="1:4" s="18" customFormat="1" ht="11.25">
      <c r="A51" s="9"/>
      <c r="B51" s="9"/>
    </row>
    <row r="52" spans="1:4" s="18" customFormat="1" ht="11.25">
      <c r="A52" s="479" t="s">
        <v>161</v>
      </c>
      <c r="B52" s="460"/>
      <c r="C52" s="460"/>
      <c r="D52" s="480"/>
    </row>
    <row r="53" spans="1:4" s="18" customFormat="1" ht="11.25">
      <c r="A53" s="481"/>
      <c r="B53" s="461"/>
      <c r="C53" s="461"/>
      <c r="D53" s="482"/>
    </row>
    <row r="54" spans="1:4">
      <c r="A54" s="481"/>
      <c r="B54" s="461"/>
      <c r="C54" s="461"/>
      <c r="D54" s="482"/>
    </row>
    <row r="55" spans="1:4">
      <c r="A55" s="481"/>
      <c r="B55" s="461"/>
      <c r="C55" s="461"/>
      <c r="D55" s="482"/>
    </row>
    <row r="56" spans="1:4">
      <c r="A56" s="481"/>
      <c r="B56" s="461"/>
      <c r="C56" s="461"/>
      <c r="D56" s="482"/>
    </row>
    <row r="57" spans="1:4">
      <c r="A57" s="481"/>
      <c r="B57" s="461"/>
      <c r="C57" s="461"/>
      <c r="D57" s="482"/>
    </row>
  </sheetData>
  <sheetProtection selectLockedCells="1"/>
  <mergeCells count="6">
    <mergeCell ref="A52:D57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196"/>
  <sheetViews>
    <sheetView view="pageBreakPreview" topLeftCell="A14" zoomScaleSheetLayoutView="100" workbookViewId="0">
      <selection activeCell="H25" sqref="H25"/>
    </sheetView>
  </sheetViews>
  <sheetFormatPr baseColWidth="10" defaultRowHeight="14.25"/>
  <cols>
    <col min="1" max="1" width="20.85546875" style="73" customWidth="1"/>
    <col min="2" max="2" width="23.5703125" style="73" customWidth="1"/>
    <col min="3" max="4" width="23.5703125" style="44" customWidth="1"/>
    <col min="5" max="5" width="19.85546875" style="44" customWidth="1"/>
    <col min="6" max="16384" width="11.42578125" style="44"/>
  </cols>
  <sheetData>
    <row r="1" spans="1:5">
      <c r="A1" s="1"/>
      <c r="B1" s="2"/>
      <c r="C1" s="1"/>
      <c r="D1" s="1"/>
      <c r="E1" s="1"/>
    </row>
    <row r="2" spans="1:5">
      <c r="A2" s="1"/>
      <c r="B2" s="2"/>
      <c r="C2" s="1"/>
      <c r="D2" s="1"/>
      <c r="E2" s="1"/>
    </row>
    <row r="3" spans="1:5">
      <c r="A3" s="1"/>
      <c r="B3" s="4"/>
      <c r="C3" s="5"/>
      <c r="D3" s="5"/>
      <c r="E3" s="5"/>
    </row>
    <row r="4" spans="1:5">
      <c r="A4" s="449"/>
      <c r="B4" s="449"/>
      <c r="C4" s="449"/>
      <c r="D4" s="449"/>
      <c r="E4" s="449"/>
    </row>
    <row r="5" spans="1:5">
      <c r="A5" s="7"/>
      <c r="B5" s="7"/>
      <c r="C5" s="7"/>
      <c r="D5" s="7"/>
      <c r="E5" s="7"/>
    </row>
    <row r="6" spans="1:5" ht="17.25" customHeight="1">
      <c r="A6" s="456" t="s">
        <v>50</v>
      </c>
      <c r="B6" s="456"/>
      <c r="C6" s="456"/>
      <c r="D6" s="456"/>
      <c r="E6" s="48"/>
    </row>
    <row r="7" spans="1:5" ht="15">
      <c r="A7" s="48"/>
      <c r="B7" s="48"/>
      <c r="C7" s="48"/>
      <c r="D7" s="50"/>
      <c r="E7" s="48"/>
    </row>
    <row r="8" spans="1:5" s="18" customFormat="1" ht="21.75" customHeight="1">
      <c r="A8" s="56"/>
      <c r="B8" s="56"/>
      <c r="C8" s="14" t="s">
        <v>168</v>
      </c>
      <c r="D8" s="75"/>
      <c r="E8" s="8"/>
    </row>
    <row r="9" spans="1:5" s="18" customFormat="1" ht="24" customHeight="1">
      <c r="A9" s="56"/>
      <c r="B9" s="56"/>
      <c r="C9" s="14" t="s">
        <v>171</v>
      </c>
      <c r="D9" s="75">
        <f>D16</f>
        <v>89.205669382792223</v>
      </c>
      <c r="E9" s="8"/>
    </row>
    <row r="10" spans="1:5" s="18" customFormat="1" ht="27.75" customHeight="1">
      <c r="A10" s="14" t="s">
        <v>170</v>
      </c>
      <c r="B10" s="107">
        <f>D16</f>
        <v>89.205669382792223</v>
      </c>
      <c r="C10" s="14" t="s">
        <v>5</v>
      </c>
      <c r="D10" s="75">
        <f>D9-D8</f>
        <v>89.205669382792223</v>
      </c>
      <c r="E10" s="77"/>
    </row>
    <row r="11" spans="1:5" s="18" customFormat="1" ht="15" customHeight="1">
      <c r="A11" s="56"/>
      <c r="B11" s="56"/>
      <c r="C11" s="49"/>
      <c r="D11" s="49"/>
    </row>
    <row r="12" spans="1:5" s="18" customFormat="1" ht="11.25">
      <c r="A12" s="462" t="s">
        <v>6</v>
      </c>
      <c r="B12" s="453" t="s">
        <v>70</v>
      </c>
      <c r="C12" s="462" t="s">
        <v>8</v>
      </c>
      <c r="D12" s="78" t="s">
        <v>10</v>
      </c>
    </row>
    <row r="13" spans="1:5" s="18" customFormat="1" ht="11.25">
      <c r="A13" s="463"/>
      <c r="B13" s="454"/>
      <c r="C13" s="463"/>
      <c r="D13" s="20" t="s">
        <v>10</v>
      </c>
    </row>
    <row r="14" spans="1:5" s="18" customFormat="1" ht="10.5" customHeight="1">
      <c r="A14" s="56"/>
      <c r="B14" s="56"/>
      <c r="C14" s="49"/>
      <c r="D14" s="49"/>
    </row>
    <row r="15" spans="1:5" s="18" customFormat="1" ht="34.5" customHeight="1">
      <c r="A15" s="14" t="s">
        <v>12</v>
      </c>
      <c r="B15" s="40" t="s">
        <v>175</v>
      </c>
      <c r="C15" s="40" t="s">
        <v>176</v>
      </c>
      <c r="D15" s="14" t="s">
        <v>71</v>
      </c>
      <c r="E15" s="236" t="s">
        <v>211</v>
      </c>
    </row>
    <row r="16" spans="1:5" s="18" customFormat="1" ht="15.75" customHeight="1">
      <c r="A16" s="24" t="s">
        <v>15</v>
      </c>
      <c r="B16" s="108">
        <f>SUM(B17:B48)</f>
        <v>55103</v>
      </c>
      <c r="C16" s="108">
        <f>SUM(C17:C48)</f>
        <v>49155</v>
      </c>
      <c r="D16" s="109">
        <f>IF(C16=0,0,(C16/B16*100))</f>
        <v>89.205669382792223</v>
      </c>
      <c r="E16" s="237">
        <f>SUM(E17:E48)</f>
        <v>47576</v>
      </c>
    </row>
    <row r="17" spans="1:8" s="18" customFormat="1" ht="13.5" customHeight="1">
      <c r="A17" s="110" t="s">
        <v>16</v>
      </c>
      <c r="B17" s="111">
        <v>944</v>
      </c>
      <c r="C17" s="28">
        <v>909</v>
      </c>
      <c r="D17" s="112">
        <f t="shared" ref="D17:D48" si="0">IF(C17=0,0,(C17/B17*100))</f>
        <v>96.292372881355931</v>
      </c>
      <c r="E17" s="28">
        <v>870</v>
      </c>
      <c r="F17" s="223">
        <f>C17-E17</f>
        <v>39</v>
      </c>
      <c r="G17" s="224">
        <f>B17/B$16</f>
        <v>1.713155363591819E-2</v>
      </c>
    </row>
    <row r="18" spans="1:8" s="18" customFormat="1" ht="13.5" customHeight="1">
      <c r="A18" s="110" t="s">
        <v>17</v>
      </c>
      <c r="B18" s="111">
        <v>1452</v>
      </c>
      <c r="C18" s="28">
        <v>1402</v>
      </c>
      <c r="D18" s="112">
        <f t="shared" si="0"/>
        <v>96.55647382920111</v>
      </c>
      <c r="E18" s="28">
        <v>1480</v>
      </c>
      <c r="F18" s="223">
        <f t="shared" ref="F18:F43" si="1">C18-E18</f>
        <v>-78</v>
      </c>
      <c r="G18" s="224">
        <f t="shared" ref="G18:G48" si="2">B18/B$16</f>
        <v>2.6350652414569079E-2</v>
      </c>
    </row>
    <row r="19" spans="1:8" s="18" customFormat="1" ht="13.5" customHeight="1">
      <c r="A19" s="110" t="s">
        <v>18</v>
      </c>
      <c r="B19" s="111">
        <v>361</v>
      </c>
      <c r="C19" s="28">
        <v>337</v>
      </c>
      <c r="D19" s="112">
        <f t="shared" si="0"/>
        <v>93.35180055401662</v>
      </c>
      <c r="E19" s="28">
        <v>406</v>
      </c>
      <c r="F19" s="223">
        <f t="shared" si="1"/>
        <v>-69</v>
      </c>
      <c r="G19" s="224">
        <f t="shared" si="2"/>
        <v>6.5513674391593927E-3</v>
      </c>
    </row>
    <row r="20" spans="1:8" s="18" customFormat="1" ht="13.5" customHeight="1">
      <c r="A20" s="110" t="s">
        <v>19</v>
      </c>
      <c r="B20" s="111">
        <v>268</v>
      </c>
      <c r="C20" s="28">
        <v>256</v>
      </c>
      <c r="D20" s="112">
        <f t="shared" si="0"/>
        <v>95.522388059701484</v>
      </c>
      <c r="E20" s="28">
        <v>262</v>
      </c>
      <c r="F20" s="223">
        <f t="shared" si="1"/>
        <v>-6</v>
      </c>
      <c r="G20" s="224">
        <f t="shared" si="2"/>
        <v>4.8636190407055878E-3</v>
      </c>
    </row>
    <row r="21" spans="1:8" s="18" customFormat="1" ht="13.5" customHeight="1">
      <c r="A21" s="110" t="s">
        <v>20</v>
      </c>
      <c r="B21" s="111">
        <v>1230</v>
      </c>
      <c r="C21" s="28">
        <v>1169</v>
      </c>
      <c r="D21" s="112">
        <f t="shared" si="0"/>
        <v>95.040650406504071</v>
      </c>
      <c r="E21" s="28">
        <v>1099</v>
      </c>
      <c r="F21" s="223">
        <f t="shared" si="1"/>
        <v>70</v>
      </c>
      <c r="G21" s="224">
        <f t="shared" si="2"/>
        <v>2.2321833656969676E-2</v>
      </c>
    </row>
    <row r="22" spans="1:8" s="18" customFormat="1" ht="13.5" customHeight="1">
      <c r="A22" s="110" t="s">
        <v>21</v>
      </c>
      <c r="B22" s="111">
        <v>1626</v>
      </c>
      <c r="C22" s="28">
        <v>1561</v>
      </c>
      <c r="D22" s="112">
        <f t="shared" si="0"/>
        <v>96.002460024600239</v>
      </c>
      <c r="E22" s="28">
        <v>1513</v>
      </c>
      <c r="F22" s="223">
        <f t="shared" si="1"/>
        <v>48</v>
      </c>
      <c r="G22" s="224">
        <f t="shared" si="2"/>
        <v>2.9508375224579424E-2</v>
      </c>
    </row>
    <row r="23" spans="1:8" s="18" customFormat="1" ht="13.5" customHeight="1">
      <c r="A23" s="110" t="s">
        <v>22</v>
      </c>
      <c r="B23" s="111">
        <v>1643</v>
      </c>
      <c r="C23" s="28">
        <v>1635</v>
      </c>
      <c r="D23" s="112">
        <f t="shared" si="0"/>
        <v>99.513085818624475</v>
      </c>
      <c r="E23" s="28">
        <v>1630</v>
      </c>
      <c r="F23" s="223">
        <f t="shared" si="1"/>
        <v>5</v>
      </c>
      <c r="G23" s="224">
        <f t="shared" si="2"/>
        <v>2.9816888372683883E-2</v>
      </c>
    </row>
    <row r="24" spans="1:8" s="18" customFormat="1" ht="13.5" customHeight="1">
      <c r="A24" s="110" t="s">
        <v>23</v>
      </c>
      <c r="B24" s="111">
        <v>239</v>
      </c>
      <c r="C24" s="28">
        <v>211</v>
      </c>
      <c r="D24" s="112">
        <f t="shared" si="0"/>
        <v>88.28451882845188</v>
      </c>
      <c r="E24" s="28">
        <v>199</v>
      </c>
      <c r="F24" s="223">
        <f t="shared" si="1"/>
        <v>12</v>
      </c>
      <c r="G24" s="224">
        <f t="shared" si="2"/>
        <v>4.3373319057038633E-3</v>
      </c>
    </row>
    <row r="25" spans="1:8" s="18" customFormat="1" ht="13.5" customHeight="1">
      <c r="A25" s="110" t="s">
        <v>24</v>
      </c>
      <c r="B25" s="111">
        <v>7037</v>
      </c>
      <c r="C25" s="28">
        <v>4977</v>
      </c>
      <c r="D25" s="112">
        <f t="shared" si="0"/>
        <v>70.726161716640618</v>
      </c>
      <c r="E25" s="28">
        <v>5440</v>
      </c>
      <c r="F25" s="223">
        <f t="shared" si="1"/>
        <v>-463</v>
      </c>
      <c r="G25" s="224">
        <f t="shared" si="2"/>
        <v>0.12770629548300455</v>
      </c>
      <c r="H25" s="223">
        <f>463+132</f>
        <v>595</v>
      </c>
    </row>
    <row r="26" spans="1:8" s="18" customFormat="1" ht="13.5" customHeight="1">
      <c r="A26" s="110" t="s">
        <v>25</v>
      </c>
      <c r="B26" s="111">
        <v>414</v>
      </c>
      <c r="C26" s="28">
        <v>346</v>
      </c>
      <c r="D26" s="112">
        <f t="shared" si="0"/>
        <v>83.574879227053145</v>
      </c>
      <c r="E26" s="28">
        <v>364</v>
      </c>
      <c r="F26" s="223">
        <f t="shared" si="1"/>
        <v>-18</v>
      </c>
      <c r="G26" s="224">
        <f t="shared" si="2"/>
        <v>7.5132025479556471E-3</v>
      </c>
    </row>
    <row r="27" spans="1:8" s="18" customFormat="1" ht="13.5" customHeight="1">
      <c r="A27" s="110" t="s">
        <v>26</v>
      </c>
      <c r="B27" s="111">
        <v>3234</v>
      </c>
      <c r="C27" s="28">
        <v>3066</v>
      </c>
      <c r="D27" s="112">
        <f t="shared" si="0"/>
        <v>94.805194805194802</v>
      </c>
      <c r="E27" s="28">
        <v>2485</v>
      </c>
      <c r="F27" s="223">
        <f t="shared" si="1"/>
        <v>581</v>
      </c>
      <c r="G27" s="224">
        <f t="shared" si="2"/>
        <v>5.8690089468812948E-2</v>
      </c>
    </row>
    <row r="28" spans="1:8" s="18" customFormat="1" ht="13.5" customHeight="1">
      <c r="A28" s="110" t="s">
        <v>27</v>
      </c>
      <c r="B28" s="111">
        <v>881</v>
      </c>
      <c r="C28" s="28">
        <v>733</v>
      </c>
      <c r="D28" s="112">
        <f t="shared" si="0"/>
        <v>83.200908059023831</v>
      </c>
      <c r="E28" s="28">
        <v>809</v>
      </c>
      <c r="F28" s="223">
        <f t="shared" si="1"/>
        <v>-76</v>
      </c>
      <c r="G28" s="224">
        <f t="shared" si="2"/>
        <v>1.5988240204707547E-2</v>
      </c>
    </row>
    <row r="29" spans="1:8" s="18" customFormat="1" ht="13.5" customHeight="1">
      <c r="A29" s="110" t="s">
        <v>28</v>
      </c>
      <c r="B29" s="111">
        <v>750</v>
      </c>
      <c r="C29" s="28">
        <v>744</v>
      </c>
      <c r="D29" s="112">
        <f t="shared" si="0"/>
        <v>99.2</v>
      </c>
      <c r="E29" s="28">
        <v>737</v>
      </c>
      <c r="F29" s="223">
        <f t="shared" si="1"/>
        <v>7</v>
      </c>
      <c r="G29" s="224">
        <f t="shared" si="2"/>
        <v>1.361087418107907E-2</v>
      </c>
    </row>
    <row r="30" spans="1:8" s="18" customFormat="1" ht="13.5" customHeight="1">
      <c r="A30" s="110" t="s">
        <v>29</v>
      </c>
      <c r="B30" s="111">
        <v>3123</v>
      </c>
      <c r="C30" s="28">
        <v>3033</v>
      </c>
      <c r="D30" s="112">
        <f t="shared" si="0"/>
        <v>97.11815561959655</v>
      </c>
      <c r="E30" s="28">
        <v>3165</v>
      </c>
      <c r="F30" s="223">
        <f t="shared" si="1"/>
        <v>-132</v>
      </c>
      <c r="G30" s="224">
        <f t="shared" si="2"/>
        <v>5.6675680090013246E-2</v>
      </c>
    </row>
    <row r="31" spans="1:8" s="18" customFormat="1" ht="13.5" customHeight="1">
      <c r="A31" s="110" t="s">
        <v>30</v>
      </c>
      <c r="B31" s="111">
        <v>8630</v>
      </c>
      <c r="C31" s="28">
        <v>6876</v>
      </c>
      <c r="D31" s="112">
        <f t="shared" si="0"/>
        <v>79.675550405561992</v>
      </c>
      <c r="E31" s="28">
        <v>6762</v>
      </c>
      <c r="F31" s="223">
        <f t="shared" si="1"/>
        <v>114</v>
      </c>
      <c r="G31" s="224">
        <f t="shared" si="2"/>
        <v>0.15661579224361649</v>
      </c>
    </row>
    <row r="32" spans="1:8" s="18" customFormat="1" ht="13.5" customHeight="1">
      <c r="A32" s="110" t="s">
        <v>31</v>
      </c>
      <c r="B32" s="111">
        <v>2112</v>
      </c>
      <c r="C32" s="28">
        <v>1958</v>
      </c>
      <c r="D32" s="112">
        <f t="shared" si="0"/>
        <v>92.708333333333343</v>
      </c>
      <c r="E32" s="28">
        <v>1869</v>
      </c>
      <c r="F32" s="223">
        <f t="shared" si="1"/>
        <v>89</v>
      </c>
      <c r="G32" s="224">
        <f t="shared" si="2"/>
        <v>3.8328221693918661E-2</v>
      </c>
    </row>
    <row r="33" spans="1:7" s="18" customFormat="1" ht="13.5" customHeight="1">
      <c r="A33" s="110" t="s">
        <v>32</v>
      </c>
      <c r="B33" s="111">
        <v>962</v>
      </c>
      <c r="C33" s="28">
        <v>809</v>
      </c>
      <c r="D33" s="112">
        <f t="shared" si="0"/>
        <v>84.095634095634097</v>
      </c>
      <c r="E33" s="28">
        <v>899</v>
      </c>
      <c r="F33" s="223">
        <f t="shared" si="1"/>
        <v>-90</v>
      </c>
      <c r="G33" s="224">
        <f t="shared" si="2"/>
        <v>1.7458214616264088E-2</v>
      </c>
    </row>
    <row r="34" spans="1:7" s="18" customFormat="1" ht="13.5" customHeight="1">
      <c r="A34" s="110" t="s">
        <v>33</v>
      </c>
      <c r="B34" s="111">
        <v>504</v>
      </c>
      <c r="C34" s="28">
        <v>488</v>
      </c>
      <c r="D34" s="112">
        <f t="shared" si="0"/>
        <v>96.825396825396822</v>
      </c>
      <c r="E34" s="28">
        <v>545</v>
      </c>
      <c r="F34" s="223">
        <f t="shared" si="1"/>
        <v>-57</v>
      </c>
      <c r="G34" s="224">
        <f t="shared" si="2"/>
        <v>9.1465074496851345E-3</v>
      </c>
    </row>
    <row r="35" spans="1:7" s="18" customFormat="1" ht="13.5" customHeight="1">
      <c r="A35" s="110" t="s">
        <v>34</v>
      </c>
      <c r="B35" s="111">
        <v>2744</v>
      </c>
      <c r="C35" s="28">
        <v>2658</v>
      </c>
      <c r="D35" s="112">
        <f t="shared" si="0"/>
        <v>96.865889212827994</v>
      </c>
      <c r="E35" s="28">
        <v>2414</v>
      </c>
      <c r="F35" s="223">
        <f t="shared" si="1"/>
        <v>244</v>
      </c>
      <c r="G35" s="224">
        <f t="shared" si="2"/>
        <v>4.979765167050796E-2</v>
      </c>
    </row>
    <row r="36" spans="1:7" s="18" customFormat="1" ht="13.5" customHeight="1">
      <c r="A36" s="110" t="s">
        <v>35</v>
      </c>
      <c r="B36" s="111">
        <v>1231</v>
      </c>
      <c r="C36" s="28">
        <v>1041</v>
      </c>
      <c r="D36" s="112">
        <f t="shared" si="0"/>
        <v>84.565393988627136</v>
      </c>
      <c r="E36" s="28">
        <v>783</v>
      </c>
      <c r="F36" s="223">
        <f t="shared" si="1"/>
        <v>258</v>
      </c>
      <c r="G36" s="224">
        <f t="shared" si="2"/>
        <v>2.2339981489211114E-2</v>
      </c>
    </row>
    <row r="37" spans="1:7" s="18" customFormat="1" ht="13.5" customHeight="1">
      <c r="A37" s="110" t="s">
        <v>36</v>
      </c>
      <c r="B37" s="111">
        <v>1588</v>
      </c>
      <c r="C37" s="28">
        <v>1530</v>
      </c>
      <c r="D37" s="112">
        <f t="shared" si="0"/>
        <v>96.34760705289672</v>
      </c>
      <c r="E37" s="28">
        <v>1636</v>
      </c>
      <c r="F37" s="223">
        <f t="shared" si="1"/>
        <v>-106</v>
      </c>
      <c r="G37" s="224">
        <f t="shared" si="2"/>
        <v>2.8818757599404752E-2</v>
      </c>
    </row>
    <row r="38" spans="1:7" s="18" customFormat="1" ht="13.5" customHeight="1">
      <c r="A38" s="110" t="s">
        <v>37</v>
      </c>
      <c r="B38" s="111">
        <v>674</v>
      </c>
      <c r="C38" s="28">
        <v>626</v>
      </c>
      <c r="D38" s="112">
        <f t="shared" si="0"/>
        <v>92.87833827893175</v>
      </c>
      <c r="E38" s="28">
        <v>506</v>
      </c>
      <c r="F38" s="223">
        <f t="shared" si="1"/>
        <v>120</v>
      </c>
      <c r="G38" s="224">
        <f t="shared" si="2"/>
        <v>1.2231638930729724E-2</v>
      </c>
    </row>
    <row r="39" spans="1:7" s="18" customFormat="1" ht="13.5" customHeight="1">
      <c r="A39" s="110" t="s">
        <v>38</v>
      </c>
      <c r="B39" s="111">
        <v>1543</v>
      </c>
      <c r="C39" s="28">
        <v>1453</v>
      </c>
      <c r="D39" s="112">
        <f t="shared" si="0"/>
        <v>94.167206740116654</v>
      </c>
      <c r="E39" s="28">
        <v>1098</v>
      </c>
      <c r="F39" s="223">
        <f t="shared" si="1"/>
        <v>355</v>
      </c>
      <c r="G39" s="224">
        <f t="shared" si="2"/>
        <v>2.8002105148540006E-2</v>
      </c>
    </row>
    <row r="40" spans="1:7" s="18" customFormat="1" ht="13.5" customHeight="1">
      <c r="A40" s="110" t="s">
        <v>39</v>
      </c>
      <c r="B40" s="111">
        <v>882</v>
      </c>
      <c r="C40" s="28">
        <v>826</v>
      </c>
      <c r="D40" s="112">
        <f t="shared" si="0"/>
        <v>93.650793650793645</v>
      </c>
      <c r="E40" s="28">
        <v>756</v>
      </c>
      <c r="F40" s="223">
        <f t="shared" si="1"/>
        <v>70</v>
      </c>
      <c r="G40" s="224">
        <f t="shared" si="2"/>
        <v>1.6006388036948985E-2</v>
      </c>
    </row>
    <row r="41" spans="1:7" s="18" customFormat="1" ht="13.5" customHeight="1">
      <c r="A41" s="110" t="s">
        <v>40</v>
      </c>
      <c r="B41" s="111">
        <v>2057</v>
      </c>
      <c r="C41" s="28">
        <v>2052</v>
      </c>
      <c r="D41" s="112">
        <f t="shared" si="0"/>
        <v>99.756927564414198</v>
      </c>
      <c r="E41" s="28">
        <v>1855</v>
      </c>
      <c r="F41" s="223">
        <f t="shared" si="1"/>
        <v>197</v>
      </c>
      <c r="G41" s="224">
        <f t="shared" si="2"/>
        <v>3.7330090920639526E-2</v>
      </c>
    </row>
    <row r="42" spans="1:7" s="18" customFormat="1" ht="13.5" customHeight="1">
      <c r="A42" s="110" t="s">
        <v>41</v>
      </c>
      <c r="B42" s="111">
        <v>2103</v>
      </c>
      <c r="C42" s="28">
        <v>1881</v>
      </c>
      <c r="D42" s="112">
        <f t="shared" si="0"/>
        <v>89.443651925820262</v>
      </c>
      <c r="E42" s="28">
        <v>1877</v>
      </c>
      <c r="F42" s="223">
        <f t="shared" si="1"/>
        <v>4</v>
      </c>
      <c r="G42" s="224">
        <f t="shared" si="2"/>
        <v>3.8164891203745714E-2</v>
      </c>
    </row>
    <row r="43" spans="1:7" s="18" customFormat="1" ht="13.5" customHeight="1">
      <c r="A43" s="110" t="s">
        <v>42</v>
      </c>
      <c r="B43" s="111">
        <v>1149</v>
      </c>
      <c r="C43" s="28">
        <v>1121</v>
      </c>
      <c r="D43" s="112">
        <f t="shared" si="0"/>
        <v>97.563098346388159</v>
      </c>
      <c r="E43" s="28">
        <v>1241</v>
      </c>
      <c r="F43" s="223">
        <f t="shared" si="1"/>
        <v>-120</v>
      </c>
      <c r="G43" s="224">
        <f t="shared" si="2"/>
        <v>2.0851859245413135E-2</v>
      </c>
    </row>
    <row r="44" spans="1:7" s="18" customFormat="1" ht="13.5" customHeight="1">
      <c r="A44" s="110" t="s">
        <v>43</v>
      </c>
      <c r="B44" s="111">
        <v>1747</v>
      </c>
      <c r="C44" s="28">
        <v>1715</v>
      </c>
      <c r="D44" s="112">
        <f t="shared" si="0"/>
        <v>98.168288494562105</v>
      </c>
      <c r="E44" s="28">
        <v>1177</v>
      </c>
      <c r="F44" s="223">
        <f>C44-E44</f>
        <v>538</v>
      </c>
      <c r="G44" s="224">
        <f t="shared" si="2"/>
        <v>3.1704262925793515E-2</v>
      </c>
    </row>
    <row r="45" spans="1:7" s="18" customFormat="1" ht="13.5" customHeight="1">
      <c r="A45" s="110" t="s">
        <v>44</v>
      </c>
      <c r="B45" s="111">
        <v>573</v>
      </c>
      <c r="C45" s="28">
        <v>569</v>
      </c>
      <c r="D45" s="112">
        <f t="shared" si="0"/>
        <v>99.301919720767884</v>
      </c>
      <c r="E45" s="28">
        <v>540</v>
      </c>
      <c r="F45" s="223">
        <f t="shared" ref="F45:F48" si="3">C45-E45</f>
        <v>29</v>
      </c>
      <c r="G45" s="224">
        <f t="shared" si="2"/>
        <v>1.0398707874344409E-2</v>
      </c>
    </row>
    <row r="46" spans="1:7" s="18" customFormat="1" ht="13.5" customHeight="1">
      <c r="A46" s="110" t="s">
        <v>45</v>
      </c>
      <c r="B46" s="111">
        <v>2317</v>
      </c>
      <c r="C46" s="28">
        <v>2202</v>
      </c>
      <c r="D46" s="112">
        <f t="shared" si="0"/>
        <v>95.03668536901165</v>
      </c>
      <c r="E46" s="28">
        <v>2212</v>
      </c>
      <c r="F46" s="223">
        <f t="shared" si="3"/>
        <v>-10</v>
      </c>
      <c r="G46" s="224">
        <f t="shared" si="2"/>
        <v>4.2048527303413609E-2</v>
      </c>
    </row>
    <row r="47" spans="1:7" s="18" customFormat="1" ht="13.5" customHeight="1">
      <c r="A47" s="110" t="s">
        <v>46</v>
      </c>
      <c r="B47" s="111">
        <v>871</v>
      </c>
      <c r="C47" s="28">
        <v>770</v>
      </c>
      <c r="D47" s="112">
        <f t="shared" si="0"/>
        <v>88.404133180252586</v>
      </c>
      <c r="E47" s="28">
        <v>749</v>
      </c>
      <c r="F47" s="223">
        <f t="shared" si="3"/>
        <v>21</v>
      </c>
      <c r="G47" s="224">
        <f t="shared" si="2"/>
        <v>1.5806761882293161E-2</v>
      </c>
    </row>
    <row r="48" spans="1:7" s="18" customFormat="1" ht="13.5" customHeight="1">
      <c r="A48" s="110" t="s">
        <v>47</v>
      </c>
      <c r="B48" s="111">
        <v>214</v>
      </c>
      <c r="C48" s="28">
        <v>201</v>
      </c>
      <c r="D48" s="112">
        <f t="shared" si="0"/>
        <v>93.925233644859816</v>
      </c>
      <c r="E48" s="28">
        <v>198</v>
      </c>
      <c r="F48" s="223">
        <f t="shared" si="3"/>
        <v>3</v>
      </c>
      <c r="G48" s="224">
        <f t="shared" si="2"/>
        <v>3.8836360996678948E-3</v>
      </c>
    </row>
    <row r="49" spans="1:7" s="18" customFormat="1" ht="11.25">
      <c r="A49" s="71" t="s">
        <v>60</v>
      </c>
      <c r="B49" s="113"/>
      <c r="C49" s="79"/>
      <c r="D49" s="49"/>
      <c r="G49" s="238">
        <f>SUM(G17:G48)</f>
        <v>1</v>
      </c>
    </row>
    <row r="50" spans="1:7" s="18" customFormat="1" ht="11.25">
      <c r="A50" s="72" t="s">
        <v>48</v>
      </c>
      <c r="B50" s="56"/>
      <c r="D50" s="49"/>
    </row>
    <row r="51" spans="1:7" s="18" customFormat="1" ht="11.25">
      <c r="A51" s="479" t="s">
        <v>162</v>
      </c>
      <c r="B51" s="460"/>
      <c r="C51" s="460"/>
      <c r="D51" s="480"/>
    </row>
    <row r="52" spans="1:7" s="18" customFormat="1" ht="11.25">
      <c r="A52" s="481"/>
      <c r="B52" s="461"/>
      <c r="C52" s="461"/>
      <c r="D52" s="482"/>
    </row>
    <row r="53" spans="1:7" s="18" customFormat="1" ht="11.25">
      <c r="A53" s="481"/>
      <c r="B53" s="461"/>
      <c r="C53" s="461"/>
      <c r="D53" s="482"/>
    </row>
    <row r="54" spans="1:7" s="18" customFormat="1" ht="11.25">
      <c r="A54" s="9"/>
      <c r="B54" s="9"/>
    </row>
    <row r="55" spans="1:7" s="18" customFormat="1" ht="11.25">
      <c r="A55" s="9"/>
      <c r="B55" s="9"/>
    </row>
    <row r="56" spans="1:7" s="18" customFormat="1" ht="11.25">
      <c r="A56" s="9"/>
      <c r="B56" s="9"/>
    </row>
    <row r="57" spans="1:7" s="18" customFormat="1" ht="11.25">
      <c r="A57" s="9"/>
      <c r="B57" s="9"/>
    </row>
    <row r="58" spans="1:7" s="18" customFormat="1" ht="11.25">
      <c r="A58" s="9"/>
      <c r="B58" s="9"/>
    </row>
    <row r="59" spans="1:7" s="18" customFormat="1" ht="11.25">
      <c r="A59" s="9"/>
      <c r="B59" s="9"/>
    </row>
    <row r="60" spans="1:7" s="18" customFormat="1" ht="11.25">
      <c r="A60" s="9"/>
      <c r="B60" s="9"/>
    </row>
    <row r="61" spans="1:7" s="18" customFormat="1" ht="11.25">
      <c r="A61" s="9"/>
      <c r="B61" s="9"/>
    </row>
    <row r="62" spans="1:7" s="18" customFormat="1" ht="11.25">
      <c r="A62" s="9"/>
      <c r="B62" s="9"/>
    </row>
    <row r="63" spans="1:7" s="18" customFormat="1" ht="11.25">
      <c r="A63" s="9"/>
      <c r="B63" s="9"/>
    </row>
    <row r="64" spans="1:7" s="18" customFormat="1" ht="11.25">
      <c r="A64" s="9"/>
      <c r="B64" s="9"/>
    </row>
    <row r="65" spans="1:2" s="18" customFormat="1" ht="11.25">
      <c r="A65" s="9"/>
      <c r="B65" s="9"/>
    </row>
    <row r="66" spans="1:2" s="18" customFormat="1" ht="11.25">
      <c r="A66" s="9"/>
      <c r="B66" s="9"/>
    </row>
    <row r="67" spans="1:2" s="18" customFormat="1" ht="11.25">
      <c r="A67" s="9"/>
      <c r="B67" s="9"/>
    </row>
    <row r="68" spans="1:2" s="18" customFormat="1" ht="11.25">
      <c r="A68" s="9"/>
      <c r="B68" s="9"/>
    </row>
    <row r="69" spans="1:2" s="18" customFormat="1" ht="11.25">
      <c r="A69" s="9"/>
      <c r="B69" s="9"/>
    </row>
    <row r="70" spans="1:2" s="18" customFormat="1" ht="11.25">
      <c r="A70" s="9"/>
      <c r="B70" s="9"/>
    </row>
    <row r="71" spans="1:2" s="18" customFormat="1" ht="11.25">
      <c r="A71" s="9"/>
      <c r="B71" s="9"/>
    </row>
    <row r="72" spans="1:2" s="18" customFormat="1" ht="11.25">
      <c r="A72" s="9"/>
      <c r="B72" s="9"/>
    </row>
    <row r="73" spans="1:2" s="18" customFormat="1" ht="11.25">
      <c r="A73" s="9"/>
      <c r="B73" s="9"/>
    </row>
    <row r="74" spans="1:2" s="18" customFormat="1" ht="11.25">
      <c r="A74" s="9"/>
      <c r="B74" s="9"/>
    </row>
    <row r="75" spans="1:2" s="18" customFormat="1" ht="11.25">
      <c r="A75" s="9"/>
      <c r="B75" s="9"/>
    </row>
    <row r="76" spans="1:2" s="18" customFormat="1" ht="11.25">
      <c r="A76" s="9"/>
      <c r="B76" s="9"/>
    </row>
    <row r="77" spans="1:2" s="18" customFormat="1" ht="11.25">
      <c r="A77" s="9"/>
      <c r="B77" s="9"/>
    </row>
    <row r="78" spans="1:2" s="18" customFormat="1" ht="11.25">
      <c r="A78" s="9"/>
      <c r="B78" s="9"/>
    </row>
    <row r="79" spans="1:2" s="18" customFormat="1" ht="11.25">
      <c r="A79" s="9"/>
      <c r="B79" s="9"/>
    </row>
    <row r="80" spans="1:2" s="18" customFormat="1" ht="11.25">
      <c r="A80" s="9"/>
      <c r="B80" s="9"/>
    </row>
    <row r="81" spans="1:2" s="18" customFormat="1" ht="11.25">
      <c r="A81" s="9"/>
      <c r="B81" s="9"/>
    </row>
    <row r="82" spans="1:2" s="18" customFormat="1" ht="11.25">
      <c r="A82" s="9"/>
      <c r="B82" s="9"/>
    </row>
    <row r="83" spans="1:2" s="18" customFormat="1" ht="11.25">
      <c r="A83" s="9"/>
      <c r="B83" s="9"/>
    </row>
    <row r="84" spans="1:2" s="18" customFormat="1" ht="11.25">
      <c r="A84" s="9"/>
      <c r="B84" s="9"/>
    </row>
    <row r="85" spans="1:2" s="18" customFormat="1" ht="11.25">
      <c r="A85" s="9"/>
      <c r="B85" s="9"/>
    </row>
    <row r="86" spans="1:2" s="18" customFormat="1" ht="11.25">
      <c r="A86" s="9"/>
      <c r="B86" s="9"/>
    </row>
    <row r="87" spans="1:2" s="18" customFormat="1" ht="11.25">
      <c r="A87" s="9"/>
      <c r="B87" s="9"/>
    </row>
    <row r="88" spans="1:2" s="18" customFormat="1" ht="11.25">
      <c r="A88" s="9"/>
      <c r="B88" s="9"/>
    </row>
    <row r="89" spans="1:2" s="18" customFormat="1" ht="11.25">
      <c r="A89" s="9"/>
      <c r="B89" s="9"/>
    </row>
    <row r="90" spans="1:2" s="18" customFormat="1" ht="11.25">
      <c r="A90" s="9"/>
      <c r="B90" s="9"/>
    </row>
    <row r="91" spans="1:2" s="18" customFormat="1" ht="11.25">
      <c r="A91" s="9"/>
      <c r="B91" s="9"/>
    </row>
    <row r="92" spans="1:2" s="18" customFormat="1" ht="11.25">
      <c r="A92" s="9"/>
      <c r="B92" s="9"/>
    </row>
    <row r="93" spans="1:2" s="18" customFormat="1" ht="11.25">
      <c r="A93" s="9"/>
      <c r="B93" s="9"/>
    </row>
    <row r="94" spans="1:2" s="18" customFormat="1" ht="11.25">
      <c r="A94" s="9"/>
      <c r="B94" s="9"/>
    </row>
    <row r="95" spans="1:2" s="18" customFormat="1" ht="11.25">
      <c r="A95" s="9"/>
      <c r="B95" s="9"/>
    </row>
    <row r="96" spans="1:2" s="18" customFormat="1" ht="11.25">
      <c r="A96" s="9"/>
      <c r="B96" s="9"/>
    </row>
    <row r="97" spans="1:2" s="18" customFormat="1" ht="11.25">
      <c r="A97" s="9"/>
      <c r="B97" s="9"/>
    </row>
    <row r="98" spans="1:2" s="18" customFormat="1" ht="11.25">
      <c r="A98" s="9"/>
      <c r="B98" s="9"/>
    </row>
    <row r="99" spans="1:2" s="18" customFormat="1" ht="11.25">
      <c r="A99" s="9"/>
      <c r="B99" s="9"/>
    </row>
    <row r="100" spans="1:2" s="18" customFormat="1" ht="11.25">
      <c r="A100" s="9"/>
      <c r="B100" s="9"/>
    </row>
    <row r="101" spans="1:2" s="18" customFormat="1" ht="11.25">
      <c r="A101" s="9"/>
      <c r="B101" s="9"/>
    </row>
    <row r="102" spans="1:2" s="18" customFormat="1" ht="11.25">
      <c r="A102" s="9"/>
      <c r="B102" s="9"/>
    </row>
    <row r="103" spans="1:2" s="18" customFormat="1" ht="11.25">
      <c r="A103" s="9"/>
      <c r="B103" s="9"/>
    </row>
    <row r="104" spans="1:2" s="18" customFormat="1" ht="11.25">
      <c r="A104" s="9"/>
      <c r="B104" s="9"/>
    </row>
    <row r="105" spans="1:2" s="18" customFormat="1" ht="11.25">
      <c r="A105" s="9"/>
      <c r="B105" s="9"/>
    </row>
    <row r="106" spans="1:2" s="18" customFormat="1" ht="11.25">
      <c r="A106" s="9"/>
      <c r="B106" s="9"/>
    </row>
    <row r="107" spans="1:2" s="18" customFormat="1" ht="11.25">
      <c r="A107" s="9"/>
      <c r="B107" s="9"/>
    </row>
    <row r="108" spans="1:2" s="18" customFormat="1" ht="11.25">
      <c r="A108" s="9"/>
      <c r="B108" s="9"/>
    </row>
    <row r="109" spans="1:2" s="18" customFormat="1" ht="11.25">
      <c r="A109" s="9"/>
      <c r="B109" s="9"/>
    </row>
    <row r="110" spans="1:2" s="18" customFormat="1" ht="11.25">
      <c r="A110" s="9"/>
      <c r="B110" s="9"/>
    </row>
    <row r="111" spans="1:2" s="18" customFormat="1" ht="11.25">
      <c r="A111" s="9"/>
      <c r="B111" s="9"/>
    </row>
    <row r="112" spans="1:2" s="18" customFormat="1" ht="11.25">
      <c r="A112" s="9"/>
      <c r="B112" s="9"/>
    </row>
    <row r="113" spans="1:2" s="18" customFormat="1" ht="11.25">
      <c r="A113" s="9"/>
      <c r="B113" s="9"/>
    </row>
    <row r="114" spans="1:2" s="18" customFormat="1" ht="11.25">
      <c r="A114" s="9"/>
      <c r="B114" s="9"/>
    </row>
    <row r="115" spans="1:2" s="18" customFormat="1" ht="11.25">
      <c r="A115" s="9"/>
      <c r="B115" s="9"/>
    </row>
    <row r="116" spans="1:2" s="18" customFormat="1" ht="11.25">
      <c r="A116" s="9"/>
      <c r="B116" s="9"/>
    </row>
    <row r="117" spans="1:2" s="18" customFormat="1" ht="11.25">
      <c r="A117" s="9"/>
      <c r="B117" s="9"/>
    </row>
    <row r="118" spans="1:2" s="18" customFormat="1" ht="11.25">
      <c r="A118" s="9"/>
      <c r="B118" s="9"/>
    </row>
    <row r="119" spans="1:2" s="18" customFormat="1" ht="11.25">
      <c r="A119" s="9"/>
      <c r="B119" s="9"/>
    </row>
    <row r="120" spans="1:2" s="18" customFormat="1" ht="11.25">
      <c r="A120" s="9"/>
      <c r="B120" s="9"/>
    </row>
    <row r="121" spans="1:2" s="18" customFormat="1" ht="11.25">
      <c r="A121" s="9"/>
      <c r="B121" s="9"/>
    </row>
    <row r="122" spans="1:2" s="18" customFormat="1" ht="11.25">
      <c r="A122" s="9"/>
      <c r="B122" s="9"/>
    </row>
    <row r="123" spans="1:2" s="18" customFormat="1" ht="11.25">
      <c r="A123" s="9"/>
      <c r="B123" s="9"/>
    </row>
    <row r="124" spans="1:2" s="18" customFormat="1" ht="11.25">
      <c r="A124" s="9"/>
      <c r="B124" s="9"/>
    </row>
    <row r="125" spans="1:2" s="18" customFormat="1" ht="11.25">
      <c r="A125" s="9"/>
      <c r="B125" s="9"/>
    </row>
    <row r="126" spans="1:2" s="18" customFormat="1" ht="11.25">
      <c r="A126" s="9"/>
      <c r="B126" s="9"/>
    </row>
    <row r="127" spans="1:2" s="18" customFormat="1" ht="11.25">
      <c r="A127" s="9"/>
      <c r="B127" s="9"/>
    </row>
    <row r="128" spans="1:2" s="18" customFormat="1" ht="11.25">
      <c r="A128" s="9"/>
      <c r="B128" s="9"/>
    </row>
    <row r="129" spans="1:2" s="18" customFormat="1" ht="11.25">
      <c r="A129" s="9"/>
      <c r="B129" s="9"/>
    </row>
    <row r="130" spans="1:2" s="18" customFormat="1" ht="11.25">
      <c r="A130" s="9"/>
      <c r="B130" s="9"/>
    </row>
    <row r="131" spans="1:2" s="18" customFormat="1" ht="11.25">
      <c r="A131" s="9"/>
      <c r="B131" s="9"/>
    </row>
    <row r="132" spans="1:2" s="18" customFormat="1" ht="11.25">
      <c r="A132" s="9"/>
      <c r="B132" s="9"/>
    </row>
    <row r="133" spans="1:2" s="18" customFormat="1" ht="11.25">
      <c r="A133" s="9"/>
      <c r="B133" s="9"/>
    </row>
    <row r="134" spans="1:2" s="18" customFormat="1" ht="11.25">
      <c r="A134" s="9"/>
      <c r="B134" s="9"/>
    </row>
    <row r="135" spans="1:2" s="18" customFormat="1" ht="11.25">
      <c r="A135" s="9"/>
      <c r="B135" s="9"/>
    </row>
    <row r="136" spans="1:2" s="18" customFormat="1" ht="11.25">
      <c r="A136" s="9"/>
      <c r="B136" s="9"/>
    </row>
    <row r="137" spans="1:2" s="18" customFormat="1" ht="11.25">
      <c r="A137" s="9"/>
      <c r="B137" s="9"/>
    </row>
    <row r="138" spans="1:2" s="18" customFormat="1" ht="11.25">
      <c r="A138" s="9"/>
      <c r="B138" s="9"/>
    </row>
    <row r="139" spans="1:2" s="18" customFormat="1" ht="11.25">
      <c r="A139" s="9"/>
      <c r="B139" s="9"/>
    </row>
    <row r="140" spans="1:2" s="18" customFormat="1" ht="11.25">
      <c r="A140" s="9"/>
      <c r="B140" s="9"/>
    </row>
    <row r="141" spans="1:2" s="18" customFormat="1" ht="11.25">
      <c r="A141" s="9"/>
      <c r="B141" s="9"/>
    </row>
    <row r="142" spans="1:2" s="18" customFormat="1" ht="11.25">
      <c r="A142" s="9"/>
      <c r="B142" s="9"/>
    </row>
    <row r="143" spans="1:2" s="18" customFormat="1" ht="11.25">
      <c r="A143" s="9"/>
      <c r="B143" s="9"/>
    </row>
    <row r="144" spans="1:2" s="18" customFormat="1" ht="11.25">
      <c r="A144" s="9"/>
      <c r="B144" s="9"/>
    </row>
    <row r="145" spans="1:2" s="18" customFormat="1" ht="11.25">
      <c r="A145" s="9"/>
      <c r="B145" s="9"/>
    </row>
    <row r="146" spans="1:2" s="18" customFormat="1" ht="11.25">
      <c r="A146" s="9"/>
      <c r="B146" s="9"/>
    </row>
    <row r="147" spans="1:2" s="18" customFormat="1" ht="11.25">
      <c r="A147" s="9"/>
      <c r="B147" s="9"/>
    </row>
    <row r="148" spans="1:2" s="18" customFormat="1" ht="11.25">
      <c r="A148" s="9"/>
      <c r="B148" s="9"/>
    </row>
    <row r="149" spans="1:2" s="18" customFormat="1" ht="11.25">
      <c r="A149" s="9"/>
      <c r="B149" s="9"/>
    </row>
    <row r="150" spans="1:2" s="18" customFormat="1" ht="11.25">
      <c r="A150" s="9"/>
      <c r="B150" s="9"/>
    </row>
    <row r="151" spans="1:2" s="18" customFormat="1" ht="11.25">
      <c r="A151" s="9"/>
      <c r="B151" s="9"/>
    </row>
    <row r="152" spans="1:2" s="18" customFormat="1" ht="11.25">
      <c r="A152" s="9"/>
      <c r="B152" s="9"/>
    </row>
    <row r="153" spans="1:2" s="18" customFormat="1" ht="11.25">
      <c r="A153" s="9"/>
      <c r="B153" s="9"/>
    </row>
    <row r="154" spans="1:2" s="18" customFormat="1" ht="11.25">
      <c r="A154" s="9"/>
      <c r="B154" s="9"/>
    </row>
    <row r="155" spans="1:2" s="18" customFormat="1" ht="11.25">
      <c r="A155" s="9"/>
      <c r="B155" s="9"/>
    </row>
    <row r="156" spans="1:2" s="18" customFormat="1" ht="11.25">
      <c r="A156" s="9"/>
      <c r="B156" s="9"/>
    </row>
    <row r="157" spans="1:2" s="18" customFormat="1" ht="11.25">
      <c r="A157" s="9"/>
      <c r="B157" s="9"/>
    </row>
    <row r="158" spans="1:2" s="18" customFormat="1" ht="11.25">
      <c r="A158" s="9"/>
      <c r="B158" s="9"/>
    </row>
    <row r="159" spans="1:2" s="18" customFormat="1" ht="11.25">
      <c r="A159" s="9"/>
      <c r="B159" s="9"/>
    </row>
    <row r="160" spans="1:2" s="18" customFormat="1" ht="11.25">
      <c r="A160" s="9"/>
      <c r="B160" s="9"/>
    </row>
    <row r="161" spans="1:2" s="18" customFormat="1" ht="11.25">
      <c r="A161" s="9"/>
      <c r="B161" s="9"/>
    </row>
    <row r="162" spans="1:2" s="18" customFormat="1" ht="11.25">
      <c r="A162" s="9"/>
      <c r="B162" s="9"/>
    </row>
    <row r="163" spans="1:2" s="18" customFormat="1" ht="11.25">
      <c r="A163" s="9"/>
      <c r="B163" s="9"/>
    </row>
    <row r="164" spans="1:2" s="18" customFormat="1" ht="11.25">
      <c r="A164" s="9"/>
      <c r="B164" s="9"/>
    </row>
    <row r="165" spans="1:2" s="18" customFormat="1" ht="11.25">
      <c r="A165" s="9"/>
      <c r="B165" s="9"/>
    </row>
    <row r="166" spans="1:2" s="18" customFormat="1" ht="11.25">
      <c r="A166" s="9"/>
      <c r="B166" s="9"/>
    </row>
    <row r="167" spans="1:2" s="18" customFormat="1" ht="11.25">
      <c r="A167" s="9"/>
      <c r="B167" s="9"/>
    </row>
    <row r="168" spans="1:2" s="18" customFormat="1" ht="11.25">
      <c r="A168" s="9"/>
      <c r="B168" s="9"/>
    </row>
    <row r="169" spans="1:2" s="18" customFormat="1" ht="11.25">
      <c r="A169" s="9"/>
      <c r="B169" s="9"/>
    </row>
    <row r="170" spans="1:2" s="18" customFormat="1" ht="11.25">
      <c r="A170" s="9"/>
      <c r="B170" s="9"/>
    </row>
    <row r="171" spans="1:2" s="18" customFormat="1" ht="11.25">
      <c r="A171" s="9"/>
      <c r="B171" s="9"/>
    </row>
    <row r="172" spans="1:2" s="18" customFormat="1" ht="11.25">
      <c r="A172" s="9"/>
      <c r="B172" s="9"/>
    </row>
    <row r="173" spans="1:2" s="18" customFormat="1" ht="11.25">
      <c r="A173" s="9"/>
      <c r="B173" s="9"/>
    </row>
    <row r="174" spans="1:2" s="18" customFormat="1" ht="11.25">
      <c r="A174" s="9"/>
      <c r="B174" s="9"/>
    </row>
    <row r="175" spans="1:2" s="18" customFormat="1" ht="11.25">
      <c r="A175" s="9"/>
      <c r="B175" s="9"/>
    </row>
    <row r="176" spans="1:2" s="18" customFormat="1" ht="11.25">
      <c r="A176" s="9"/>
      <c r="B176" s="9"/>
    </row>
    <row r="177" spans="1:2" s="18" customFormat="1" ht="11.25">
      <c r="A177" s="9"/>
      <c r="B177" s="9"/>
    </row>
    <row r="178" spans="1:2" s="18" customFormat="1" ht="11.25">
      <c r="A178" s="9"/>
      <c r="B178" s="9"/>
    </row>
    <row r="179" spans="1:2" s="18" customFormat="1" ht="11.25">
      <c r="A179" s="9"/>
      <c r="B179" s="9"/>
    </row>
    <row r="180" spans="1:2" s="18" customFormat="1" ht="11.25">
      <c r="A180" s="9"/>
      <c r="B180" s="9"/>
    </row>
    <row r="181" spans="1:2" s="18" customFormat="1" ht="11.25">
      <c r="A181" s="9"/>
      <c r="B181" s="9"/>
    </row>
    <row r="182" spans="1:2" s="18" customFormat="1" ht="11.25">
      <c r="A182" s="9"/>
      <c r="B182" s="9"/>
    </row>
    <row r="183" spans="1:2" s="18" customFormat="1" ht="11.25">
      <c r="A183" s="9"/>
      <c r="B183" s="9"/>
    </row>
    <row r="184" spans="1:2" s="18" customFormat="1" ht="11.25">
      <c r="A184" s="9"/>
      <c r="B184" s="9"/>
    </row>
    <row r="185" spans="1:2" s="18" customFormat="1" ht="11.25">
      <c r="A185" s="9"/>
      <c r="B185" s="9"/>
    </row>
    <row r="186" spans="1:2" s="18" customFormat="1" ht="11.25">
      <c r="A186" s="9"/>
      <c r="B186" s="9"/>
    </row>
    <row r="187" spans="1:2" s="18" customFormat="1" ht="11.25">
      <c r="A187" s="9"/>
      <c r="B187" s="9"/>
    </row>
    <row r="188" spans="1:2" s="18" customFormat="1" ht="11.25">
      <c r="A188" s="9"/>
      <c r="B188" s="9"/>
    </row>
    <row r="189" spans="1:2" s="18" customFormat="1" ht="11.25">
      <c r="A189" s="9"/>
      <c r="B189" s="9"/>
    </row>
    <row r="190" spans="1:2" s="18" customFormat="1" ht="11.25">
      <c r="A190" s="9"/>
      <c r="B190" s="9"/>
    </row>
    <row r="191" spans="1:2" s="18" customFormat="1" ht="11.25">
      <c r="A191" s="9"/>
      <c r="B191" s="9"/>
    </row>
    <row r="192" spans="1:2" s="18" customFormat="1" ht="11.25">
      <c r="A192" s="9"/>
      <c r="B192" s="9"/>
    </row>
    <row r="193" spans="1:2" s="18" customFormat="1" ht="11.25">
      <c r="A193" s="9"/>
      <c r="B193" s="9"/>
    </row>
    <row r="194" spans="1:2" s="18" customFormat="1" ht="11.25">
      <c r="A194" s="9"/>
      <c r="B194" s="9"/>
    </row>
    <row r="195" spans="1:2" s="18" customFormat="1" ht="11.25">
      <c r="A195" s="9"/>
      <c r="B195" s="9"/>
    </row>
    <row r="196" spans="1:2" s="18" customFormat="1" ht="11.25">
      <c r="A196" s="9"/>
      <c r="B196" s="9"/>
    </row>
  </sheetData>
  <sheetProtection selectLockedCells="1"/>
  <mergeCells count="6">
    <mergeCell ref="A51:D53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7"/>
  <sheetViews>
    <sheetView topLeftCell="A13" workbookViewId="0">
      <selection activeCell="F15" sqref="F15"/>
    </sheetView>
  </sheetViews>
  <sheetFormatPr baseColWidth="10" defaultRowHeight="14.25"/>
  <cols>
    <col min="1" max="1" width="21.140625" style="73" customWidth="1"/>
    <col min="2" max="2" width="14.140625" style="73" customWidth="1"/>
    <col min="3" max="3" width="11.5703125" style="44" customWidth="1"/>
    <col min="4" max="4" width="26.140625" style="44" customWidth="1"/>
    <col min="5" max="5" width="14.140625" style="44" customWidth="1"/>
    <col min="6" max="6" width="11.42578125" style="44"/>
    <col min="7" max="7" width="15.28515625" style="44" bestFit="1" customWidth="1"/>
    <col min="8" max="8" width="12.140625" style="44" bestFit="1" customWidth="1"/>
    <col min="9" max="9" width="16.7109375" style="44" customWidth="1"/>
    <col min="10" max="16384" width="11.42578125" style="44"/>
  </cols>
  <sheetData>
    <row r="1" spans="1:9">
      <c r="A1" s="1"/>
      <c r="B1" s="2"/>
      <c r="C1" s="1"/>
      <c r="D1" s="1"/>
    </row>
    <row r="2" spans="1:9">
      <c r="A2" s="1"/>
      <c r="B2" s="2"/>
      <c r="C2" s="1"/>
      <c r="D2" s="1"/>
    </row>
    <row r="3" spans="1:9">
      <c r="A3" s="1"/>
      <c r="B3" s="4"/>
      <c r="C3" s="5"/>
      <c r="D3" s="5"/>
    </row>
    <row r="4" spans="1:9">
      <c r="A4" s="449"/>
      <c r="B4" s="449"/>
      <c r="C4" s="449"/>
      <c r="D4" s="449"/>
    </row>
    <row r="5" spans="1:9">
      <c r="A5" s="132"/>
      <c r="B5" s="132"/>
      <c r="C5" s="132"/>
      <c r="D5" s="132"/>
    </row>
    <row r="6" spans="1:9" ht="17.25" customHeight="1">
      <c r="A6" s="456" t="s">
        <v>76</v>
      </c>
      <c r="B6" s="456"/>
      <c r="C6" s="456"/>
      <c r="D6" s="456"/>
    </row>
    <row r="7" spans="1:9" ht="8.25" customHeight="1">
      <c r="A7" s="133"/>
      <c r="B7" s="133"/>
      <c r="C7" s="133"/>
      <c r="D7" s="133"/>
    </row>
    <row r="8" spans="1:9" ht="21" customHeight="1">
      <c r="A8" s="9"/>
      <c r="B8" s="9"/>
      <c r="C8" s="9"/>
      <c r="D8" s="9"/>
    </row>
    <row r="9" spans="1:9" ht="21" customHeight="1">
      <c r="A9" s="22" t="s">
        <v>167</v>
      </c>
      <c r="B9" s="81">
        <f>D15</f>
        <v>13384.843266333244</v>
      </c>
      <c r="C9" s="9"/>
      <c r="D9" s="9"/>
    </row>
    <row r="10" spans="1:9" ht="15" customHeight="1">
      <c r="A10" s="9"/>
      <c r="B10" s="9"/>
      <c r="C10" s="18"/>
      <c r="D10" s="18"/>
    </row>
    <row r="11" spans="1:9" ht="24" customHeight="1">
      <c r="A11" s="472" t="s">
        <v>6</v>
      </c>
      <c r="B11" s="474" t="s">
        <v>77</v>
      </c>
      <c r="C11" s="472" t="s">
        <v>8</v>
      </c>
      <c r="D11" s="115"/>
      <c r="F11" s="108"/>
    </row>
    <row r="12" spans="1:9" ht="24" customHeight="1">
      <c r="A12" s="473"/>
      <c r="B12" s="476"/>
      <c r="C12" s="473"/>
      <c r="D12" s="115" t="s">
        <v>10</v>
      </c>
    </row>
    <row r="13" spans="1:9" ht="10.5" customHeight="1">
      <c r="A13" s="9"/>
      <c r="B13" s="9"/>
      <c r="C13" s="18"/>
      <c r="D13" s="18"/>
      <c r="F13" s="140"/>
    </row>
    <row r="14" spans="1:9" ht="46.5" customHeight="1">
      <c r="A14" s="134" t="s">
        <v>12</v>
      </c>
      <c r="B14" s="135" t="s">
        <v>215</v>
      </c>
      <c r="C14" s="135" t="s">
        <v>187</v>
      </c>
      <c r="D14" s="134" t="s">
        <v>77</v>
      </c>
      <c r="E14" s="232" t="s">
        <v>188</v>
      </c>
      <c r="F14" s="232" t="s">
        <v>217</v>
      </c>
      <c r="G14" s="232" t="s">
        <v>217</v>
      </c>
      <c r="H14" s="232" t="s">
        <v>189</v>
      </c>
      <c r="I14" s="232" t="s">
        <v>216</v>
      </c>
    </row>
    <row r="15" spans="1:9" ht="15.75" customHeight="1">
      <c r="A15" s="24" t="s">
        <v>15</v>
      </c>
      <c r="B15" s="108">
        <f>SUM(B16:B47)</f>
        <v>253532</v>
      </c>
      <c r="C15" s="108">
        <f>SUM(C16:C47)</f>
        <v>3393486083</v>
      </c>
      <c r="D15" s="116">
        <f t="shared" ref="D15" si="0">IF(C15=0,0,(C15/B15))</f>
        <v>13384.843266333244</v>
      </c>
      <c r="E15" s="116">
        <f>SUM(E16:E47)</f>
        <v>3052876285.0000005</v>
      </c>
      <c r="F15" s="234">
        <f>C15/E15-1</f>
        <v>0.11157012803746791</v>
      </c>
      <c r="G15" s="116">
        <f>C15-E15</f>
        <v>340609797.99999952</v>
      </c>
      <c r="H15" s="116">
        <v>2800112401</v>
      </c>
      <c r="I15" s="234">
        <f>C15/H15-1</f>
        <v>0.21191066536760794</v>
      </c>
    </row>
    <row r="16" spans="1:9" ht="12" customHeight="1">
      <c r="A16" s="117" t="s">
        <v>16</v>
      </c>
      <c r="B16" s="139">
        <v>4876</v>
      </c>
      <c r="C16" s="28">
        <v>48953729</v>
      </c>
      <c r="D16" s="119">
        <f t="shared" ref="D16:D47" si="1">IF(C16=0,0,(C16/B16))</f>
        <v>10039.731132075472</v>
      </c>
      <c r="E16" s="233">
        <v>44901402.350000001</v>
      </c>
      <c r="F16" s="234">
        <f t="shared" ref="F16:F47" si="2">C16/E16-1</f>
        <v>9.024944518241762E-2</v>
      </c>
    </row>
    <row r="17" spans="1:6" ht="12" customHeight="1">
      <c r="A17" s="117" t="s">
        <v>17</v>
      </c>
      <c r="B17" s="139">
        <v>8368</v>
      </c>
      <c r="C17" s="28">
        <v>107428039</v>
      </c>
      <c r="D17" s="119">
        <f t="shared" si="1"/>
        <v>12837.958771510515</v>
      </c>
      <c r="E17" s="233">
        <v>100957077.36</v>
      </c>
      <c r="F17" s="234">
        <f t="shared" si="2"/>
        <v>6.4096166501783625E-2</v>
      </c>
    </row>
    <row r="18" spans="1:6" ht="12" customHeight="1">
      <c r="A18" s="117" t="s">
        <v>18</v>
      </c>
      <c r="B18" s="139">
        <v>1902</v>
      </c>
      <c r="C18" s="28">
        <v>26873657</v>
      </c>
      <c r="D18" s="119">
        <f t="shared" si="1"/>
        <v>14129.157202944269</v>
      </c>
      <c r="E18" s="233">
        <v>25853949.219999999</v>
      </c>
      <c r="F18" s="234">
        <f t="shared" si="2"/>
        <v>3.9441083887144845E-2</v>
      </c>
    </row>
    <row r="19" spans="1:6" ht="12" customHeight="1">
      <c r="A19" s="117" t="s">
        <v>19</v>
      </c>
      <c r="B19" s="139">
        <v>1864</v>
      </c>
      <c r="C19" s="28">
        <v>32707759</v>
      </c>
      <c r="D19" s="119">
        <f t="shared" si="1"/>
        <v>17547.081008583689</v>
      </c>
      <c r="E19" s="233">
        <v>37120365.350000001</v>
      </c>
      <c r="F19" s="234">
        <f t="shared" si="2"/>
        <v>-0.1188729234853827</v>
      </c>
    </row>
    <row r="20" spans="1:6" ht="12" customHeight="1">
      <c r="A20" s="117" t="s">
        <v>20</v>
      </c>
      <c r="B20" s="139">
        <v>7730</v>
      </c>
      <c r="C20" s="28">
        <v>122421262</v>
      </c>
      <c r="D20" s="119">
        <f t="shared" si="1"/>
        <v>15837.161966364813</v>
      </c>
      <c r="E20" s="233">
        <v>108117508.52</v>
      </c>
      <c r="F20" s="234">
        <f t="shared" si="2"/>
        <v>0.13229821585607526</v>
      </c>
    </row>
    <row r="21" spans="1:6" ht="12" customHeight="1">
      <c r="A21" s="117" t="s">
        <v>21</v>
      </c>
      <c r="B21" s="139">
        <v>9183</v>
      </c>
      <c r="C21" s="28">
        <v>117528205</v>
      </c>
      <c r="D21" s="119">
        <f t="shared" si="1"/>
        <v>12798.454208864205</v>
      </c>
      <c r="E21" s="233">
        <v>102841992.2</v>
      </c>
      <c r="F21" s="234">
        <f t="shared" si="2"/>
        <v>0.14280365914576287</v>
      </c>
    </row>
    <row r="22" spans="1:6" ht="12" customHeight="1">
      <c r="A22" s="117" t="s">
        <v>22</v>
      </c>
      <c r="B22" s="139">
        <v>8071</v>
      </c>
      <c r="C22" s="28">
        <v>116866888</v>
      </c>
      <c r="D22" s="119">
        <f t="shared" si="1"/>
        <v>14479.852310742162</v>
      </c>
      <c r="E22" s="233">
        <v>107699597.48</v>
      </c>
      <c r="F22" s="234">
        <f t="shared" si="2"/>
        <v>8.5119078757024846E-2</v>
      </c>
    </row>
    <row r="23" spans="1:6" ht="12" customHeight="1">
      <c r="A23" s="117" t="s">
        <v>23</v>
      </c>
      <c r="B23" s="139">
        <v>1864</v>
      </c>
      <c r="C23" s="28">
        <v>33361684</v>
      </c>
      <c r="D23" s="119">
        <f t="shared" si="1"/>
        <v>17897.8991416309</v>
      </c>
      <c r="E23" s="233">
        <v>34199060</v>
      </c>
      <c r="F23" s="234">
        <f t="shared" si="2"/>
        <v>-2.448535135176233E-2</v>
      </c>
    </row>
    <row r="24" spans="1:6" ht="12" customHeight="1">
      <c r="A24" s="117" t="s">
        <v>24</v>
      </c>
      <c r="B24" s="139"/>
      <c r="D24" s="119">
        <f t="shared" si="1"/>
        <v>0</v>
      </c>
      <c r="E24" s="233"/>
      <c r="F24" s="234"/>
    </row>
    <row r="25" spans="1:6" ht="12" customHeight="1">
      <c r="A25" s="117" t="s">
        <v>25</v>
      </c>
      <c r="B25" s="139">
        <v>2386</v>
      </c>
      <c r="C25" s="28">
        <v>31954556</v>
      </c>
      <c r="D25" s="119">
        <f t="shared" si="1"/>
        <v>13392.521374685666</v>
      </c>
      <c r="E25" s="233">
        <v>29606346.34</v>
      </c>
      <c r="F25" s="234">
        <f t="shared" si="2"/>
        <v>7.9314402156656083E-2</v>
      </c>
    </row>
    <row r="26" spans="1:6" ht="12" customHeight="1">
      <c r="A26" s="117" t="s">
        <v>26</v>
      </c>
      <c r="B26" s="139">
        <v>16619</v>
      </c>
      <c r="C26" s="28">
        <v>186737077</v>
      </c>
      <c r="D26" s="119">
        <f t="shared" si="1"/>
        <v>11236.360611348457</v>
      </c>
      <c r="E26" s="233">
        <v>155572216.93000001</v>
      </c>
      <c r="F26" s="234">
        <f t="shared" si="2"/>
        <v>0.20032407254325291</v>
      </c>
    </row>
    <row r="27" spans="1:6" ht="12" customHeight="1">
      <c r="A27" s="117" t="s">
        <v>27</v>
      </c>
      <c r="B27" s="139">
        <v>7047</v>
      </c>
      <c r="C27" s="28">
        <v>101478941</v>
      </c>
      <c r="D27" s="119">
        <f t="shared" si="1"/>
        <v>14400.303817227188</v>
      </c>
      <c r="E27" s="233">
        <v>89515801.689999998</v>
      </c>
      <c r="F27" s="234">
        <f t="shared" si="2"/>
        <v>0.13364276568096045</v>
      </c>
    </row>
    <row r="28" spans="1:6" ht="12" customHeight="1">
      <c r="A28" s="117" t="s">
        <v>28</v>
      </c>
      <c r="B28" s="139">
        <v>3690</v>
      </c>
      <c r="C28" s="28">
        <v>49863435</v>
      </c>
      <c r="D28" s="119">
        <f t="shared" si="1"/>
        <v>13513.126016260163</v>
      </c>
      <c r="E28" s="233">
        <v>47296732.710000001</v>
      </c>
      <c r="F28" s="234">
        <f t="shared" si="2"/>
        <v>5.4268067643017615E-2</v>
      </c>
    </row>
    <row r="29" spans="1:6" ht="12" customHeight="1">
      <c r="A29" s="117" t="s">
        <v>29</v>
      </c>
      <c r="B29" s="139">
        <v>15407</v>
      </c>
      <c r="C29" s="28">
        <v>201017410</v>
      </c>
      <c r="D29" s="119">
        <f t="shared" si="1"/>
        <v>13047.14804958785</v>
      </c>
      <c r="E29" s="233">
        <v>178347818.92000002</v>
      </c>
      <c r="F29" s="234">
        <f t="shared" si="2"/>
        <v>0.12710887757011879</v>
      </c>
    </row>
    <row r="30" spans="1:6" ht="12" customHeight="1">
      <c r="A30" s="117" t="s">
        <v>30</v>
      </c>
      <c r="B30" s="139">
        <v>48217</v>
      </c>
      <c r="C30" s="28">
        <v>592551256</v>
      </c>
      <c r="D30" s="119">
        <f t="shared" si="1"/>
        <v>12289.260136466391</v>
      </c>
      <c r="E30" s="233">
        <v>533885699.85000008</v>
      </c>
      <c r="F30" s="234">
        <f t="shared" si="2"/>
        <v>0.1098841122106895</v>
      </c>
    </row>
    <row r="31" spans="1:6" ht="12" customHeight="1">
      <c r="A31" s="117" t="s">
        <v>31</v>
      </c>
      <c r="B31" s="139">
        <v>12293</v>
      </c>
      <c r="C31" s="28">
        <v>163225447</v>
      </c>
      <c r="D31" s="119">
        <f t="shared" si="1"/>
        <v>13277.918083462133</v>
      </c>
      <c r="E31" s="233">
        <v>134054050.91</v>
      </c>
      <c r="F31" s="234">
        <f t="shared" si="2"/>
        <v>0.21760920980735476</v>
      </c>
    </row>
    <row r="32" spans="1:6" ht="12" customHeight="1">
      <c r="A32" s="117" t="s">
        <v>32</v>
      </c>
      <c r="B32" s="139">
        <v>5012</v>
      </c>
      <c r="C32" s="28">
        <v>56023818</v>
      </c>
      <c r="D32" s="119">
        <f t="shared" si="1"/>
        <v>11177.936552274541</v>
      </c>
      <c r="E32" s="233">
        <v>54547362.049999997</v>
      </c>
      <c r="F32" s="234">
        <f t="shared" si="2"/>
        <v>2.7067412511106115E-2</v>
      </c>
    </row>
    <row r="33" spans="1:6" ht="12" customHeight="1">
      <c r="A33" s="117" t="s">
        <v>33</v>
      </c>
      <c r="B33" s="139">
        <v>3043</v>
      </c>
      <c r="C33" s="28">
        <v>42086753</v>
      </c>
      <c r="D33" s="119">
        <f t="shared" si="1"/>
        <v>13830.677949392048</v>
      </c>
      <c r="E33" s="233">
        <v>36583839.07</v>
      </c>
      <c r="F33" s="234">
        <f t="shared" si="2"/>
        <v>0.15041925806284717</v>
      </c>
    </row>
    <row r="34" spans="1:6" ht="12" customHeight="1">
      <c r="A34" s="117" t="s">
        <v>34</v>
      </c>
      <c r="B34" s="139">
        <v>16396</v>
      </c>
      <c r="C34" s="28">
        <v>163658445</v>
      </c>
      <c r="D34" s="119">
        <f t="shared" si="1"/>
        <v>9981.6080141497932</v>
      </c>
      <c r="E34" s="233">
        <v>142769357.63</v>
      </c>
      <c r="F34" s="234">
        <f t="shared" si="2"/>
        <v>0.1463135207495716</v>
      </c>
    </row>
    <row r="35" spans="1:6" ht="12" customHeight="1">
      <c r="A35" s="117" t="s">
        <v>35</v>
      </c>
      <c r="B35" s="139"/>
      <c r="C35" s="28"/>
      <c r="D35" s="119">
        <f t="shared" si="1"/>
        <v>0</v>
      </c>
      <c r="E35" s="233"/>
      <c r="F35" s="234"/>
    </row>
    <row r="36" spans="1:6" ht="12" customHeight="1">
      <c r="A36" s="117" t="s">
        <v>36</v>
      </c>
      <c r="B36" s="139">
        <v>7539</v>
      </c>
      <c r="C36" s="28">
        <v>117736744</v>
      </c>
      <c r="D36" s="119">
        <f t="shared" si="1"/>
        <v>15617.02400848919</v>
      </c>
      <c r="E36" s="233">
        <v>111401997.59999999</v>
      </c>
      <c r="F36" s="234">
        <f t="shared" si="2"/>
        <v>5.6863849270867961E-2</v>
      </c>
    </row>
    <row r="37" spans="1:6" ht="12" customHeight="1">
      <c r="A37" s="117" t="s">
        <v>37</v>
      </c>
      <c r="B37" s="139">
        <v>3014</v>
      </c>
      <c r="C37" s="28">
        <v>36057782</v>
      </c>
      <c r="D37" s="119">
        <f t="shared" si="1"/>
        <v>11963.431320504313</v>
      </c>
      <c r="E37" s="233">
        <v>32311072.430000003</v>
      </c>
      <c r="F37" s="234">
        <f t="shared" si="2"/>
        <v>0.11595745013159253</v>
      </c>
    </row>
    <row r="38" spans="1:6" ht="12" customHeight="1">
      <c r="A38" s="117" t="s">
        <v>38</v>
      </c>
      <c r="B38" s="139">
        <v>8685</v>
      </c>
      <c r="C38" s="28">
        <v>79228139</v>
      </c>
      <c r="D38" s="119">
        <f t="shared" si="1"/>
        <v>9122.4109383995401</v>
      </c>
      <c r="E38" s="233">
        <v>72746023.350000009</v>
      </c>
      <c r="F38" s="234">
        <f t="shared" si="2"/>
        <v>8.91061167538032E-2</v>
      </c>
    </row>
    <row r="39" spans="1:6" ht="12" customHeight="1">
      <c r="A39" s="117" t="s">
        <v>39</v>
      </c>
      <c r="B39" s="139">
        <v>5478</v>
      </c>
      <c r="C39" s="28">
        <v>68158288</v>
      </c>
      <c r="D39" s="119">
        <f t="shared" si="1"/>
        <v>12442.184738955822</v>
      </c>
      <c r="E39" s="233">
        <v>65307992.379999995</v>
      </c>
      <c r="F39" s="234">
        <f t="shared" si="2"/>
        <v>4.3643902011492264E-2</v>
      </c>
    </row>
    <row r="40" spans="1:6" ht="12" customHeight="1">
      <c r="A40" s="117" t="s">
        <v>40</v>
      </c>
      <c r="B40" s="139">
        <v>9564</v>
      </c>
      <c r="C40" s="28">
        <v>173106212</v>
      </c>
      <c r="D40" s="119">
        <f t="shared" si="1"/>
        <v>18099.771225428693</v>
      </c>
      <c r="E40" s="233">
        <v>145128461.06999999</v>
      </c>
      <c r="F40" s="234">
        <f t="shared" si="2"/>
        <v>0.19277921590104552</v>
      </c>
    </row>
    <row r="41" spans="1:6" ht="12" customHeight="1">
      <c r="A41" s="117" t="s">
        <v>41</v>
      </c>
      <c r="B41" s="139">
        <v>12561</v>
      </c>
      <c r="C41" s="28">
        <v>177838898</v>
      </c>
      <c r="D41" s="119">
        <f t="shared" si="1"/>
        <v>14158.020698988934</v>
      </c>
      <c r="E41" s="233">
        <v>167947143.94</v>
      </c>
      <c r="F41" s="234">
        <f t="shared" si="2"/>
        <v>5.8898018912032724E-2</v>
      </c>
    </row>
    <row r="42" spans="1:6" ht="12" customHeight="1">
      <c r="A42" s="117" t="s">
        <v>42</v>
      </c>
      <c r="B42" s="139">
        <v>5305</v>
      </c>
      <c r="C42" s="28">
        <v>89213480</v>
      </c>
      <c r="D42" s="119">
        <f t="shared" si="1"/>
        <v>16816.867106503298</v>
      </c>
      <c r="E42" s="233">
        <v>82979471.739999995</v>
      </c>
      <c r="F42" s="234">
        <f t="shared" si="2"/>
        <v>7.5127114324529121E-2</v>
      </c>
    </row>
    <row r="43" spans="1:6" ht="12" customHeight="1">
      <c r="A43" s="117" t="s">
        <v>43</v>
      </c>
      <c r="B43" s="139">
        <v>8923</v>
      </c>
      <c r="C43" s="28">
        <v>137343621</v>
      </c>
      <c r="D43" s="119">
        <f t="shared" si="1"/>
        <v>15392.090216294968</v>
      </c>
      <c r="E43" s="233">
        <v>130160970.61</v>
      </c>
      <c r="F43" s="234">
        <f t="shared" si="2"/>
        <v>5.5182827512260113E-2</v>
      </c>
    </row>
    <row r="44" spans="1:6" ht="12" customHeight="1">
      <c r="A44" s="117" t="s">
        <v>44</v>
      </c>
      <c r="B44" s="139">
        <v>3109</v>
      </c>
      <c r="C44" s="28">
        <v>33240372</v>
      </c>
      <c r="D44" s="119">
        <f t="shared" si="1"/>
        <v>10691.660340945642</v>
      </c>
      <c r="E44" s="233">
        <v>31345135.43</v>
      </c>
      <c r="F44" s="234">
        <f t="shared" si="2"/>
        <v>6.0463499168234458E-2</v>
      </c>
    </row>
    <row r="45" spans="1:6" ht="12" customHeight="1">
      <c r="A45" s="117" t="s">
        <v>45</v>
      </c>
      <c r="B45" s="139">
        <v>9255</v>
      </c>
      <c r="C45" s="28">
        <v>177451974</v>
      </c>
      <c r="D45" s="119">
        <f t="shared" si="1"/>
        <v>19173.633063209076</v>
      </c>
      <c r="E45" s="233">
        <v>158890852.22</v>
      </c>
      <c r="F45" s="234">
        <f t="shared" si="2"/>
        <v>0.11681680550306517</v>
      </c>
    </row>
    <row r="46" spans="1:6" ht="12" customHeight="1">
      <c r="A46" s="117" t="s">
        <v>46</v>
      </c>
      <c r="B46" s="139">
        <v>4409</v>
      </c>
      <c r="C46" s="28">
        <v>77263516</v>
      </c>
      <c r="D46" s="119">
        <f t="shared" si="1"/>
        <v>17524.045361760036</v>
      </c>
      <c r="E46" s="233">
        <v>66651599.629999995</v>
      </c>
      <c r="F46" s="234">
        <f t="shared" si="2"/>
        <v>0.15921472896238731</v>
      </c>
    </row>
    <row r="47" spans="1:6" ht="12" customHeight="1">
      <c r="A47" s="117" t="s">
        <v>47</v>
      </c>
      <c r="B47" s="139">
        <v>1722</v>
      </c>
      <c r="C47" s="28">
        <v>32108696</v>
      </c>
      <c r="D47" s="119">
        <f t="shared" si="1"/>
        <v>18646.164924506389</v>
      </c>
      <c r="E47" s="233">
        <v>24135386.02</v>
      </c>
      <c r="F47" s="234">
        <f t="shared" si="2"/>
        <v>0.33035767372408498</v>
      </c>
    </row>
    <row r="48" spans="1:6">
      <c r="A48" s="121" t="s">
        <v>74</v>
      </c>
      <c r="B48" s="136"/>
      <c r="C48" s="136"/>
      <c r="D48" s="18"/>
      <c r="F48" s="140"/>
    </row>
    <row r="49" spans="1:6">
      <c r="A49" s="483" t="s">
        <v>78</v>
      </c>
      <c r="B49" s="484"/>
      <c r="C49" s="484"/>
      <c r="D49" s="485"/>
      <c r="F49" s="140"/>
    </row>
    <row r="50" spans="1:6">
      <c r="A50" s="486"/>
      <c r="B50" s="487"/>
      <c r="C50" s="487"/>
      <c r="D50" s="488"/>
      <c r="F50" s="140"/>
    </row>
    <row r="51" spans="1:6">
      <c r="A51" s="486"/>
      <c r="B51" s="487"/>
      <c r="C51" s="487"/>
      <c r="D51" s="488"/>
      <c r="F51" s="140"/>
    </row>
    <row r="52" spans="1:6">
      <c r="A52" s="486"/>
      <c r="B52" s="487"/>
      <c r="C52" s="487"/>
      <c r="D52" s="488"/>
      <c r="F52" s="140"/>
    </row>
    <row r="53" spans="1:6">
      <c r="A53" s="486"/>
      <c r="B53" s="487"/>
      <c r="C53" s="487"/>
      <c r="D53" s="488"/>
      <c r="F53" s="140"/>
    </row>
    <row r="54" spans="1:6">
      <c r="A54" s="486"/>
      <c r="B54" s="487"/>
      <c r="C54" s="487"/>
      <c r="D54" s="488"/>
      <c r="F54" s="140"/>
    </row>
    <row r="55" spans="1:6">
      <c r="A55" s="486"/>
      <c r="B55" s="487"/>
      <c r="C55" s="487"/>
      <c r="D55" s="488"/>
      <c r="F55" s="140"/>
    </row>
    <row r="56" spans="1:6">
      <c r="A56" s="486"/>
      <c r="B56" s="487"/>
      <c r="C56" s="487"/>
      <c r="D56" s="488"/>
      <c r="F56" s="140"/>
    </row>
    <row r="57" spans="1:6">
      <c r="A57" s="489"/>
      <c r="B57" s="490"/>
      <c r="C57" s="490"/>
      <c r="D57" s="491"/>
      <c r="F57" s="140"/>
    </row>
  </sheetData>
  <sheetProtection selectLockedCells="1"/>
  <sortState ref="A16:D47">
    <sortCondition ref="A16:A47"/>
  </sortState>
  <mergeCells count="6">
    <mergeCell ref="A49:D57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"/>
  <sheetViews>
    <sheetView topLeftCell="A29" zoomScaleNormal="100" zoomScaleSheetLayoutView="106" workbookViewId="0">
      <selection activeCell="L15" sqref="L15"/>
    </sheetView>
  </sheetViews>
  <sheetFormatPr baseColWidth="10" defaultRowHeight="14.25"/>
  <cols>
    <col min="1" max="1" width="13.5703125" style="73" customWidth="1"/>
    <col min="2" max="3" width="12.7109375" style="73" customWidth="1"/>
    <col min="4" max="9" width="12.7109375" style="44" customWidth="1"/>
    <col min="10" max="16384" width="11.42578125" style="44"/>
  </cols>
  <sheetData>
    <row r="1" spans="1:13">
      <c r="A1" s="1"/>
      <c r="B1" s="2"/>
      <c r="C1" s="2"/>
      <c r="D1" s="1"/>
      <c r="E1" s="1"/>
      <c r="F1" s="1"/>
      <c r="G1" s="1"/>
      <c r="H1" s="1"/>
      <c r="I1" s="1"/>
    </row>
    <row r="2" spans="1:13">
      <c r="A2" s="1"/>
      <c r="B2" s="2"/>
      <c r="C2" s="2"/>
      <c r="D2" s="1"/>
      <c r="E2" s="1"/>
      <c r="F2" s="1"/>
      <c r="G2" s="1"/>
      <c r="H2" s="1"/>
      <c r="I2" s="1"/>
    </row>
    <row r="3" spans="1:13">
      <c r="A3" s="1"/>
      <c r="B3" s="4"/>
      <c r="C3" s="4"/>
      <c r="D3" s="5"/>
      <c r="E3" s="6"/>
      <c r="F3" s="6"/>
      <c r="G3" s="6"/>
      <c r="H3" s="5"/>
      <c r="I3" s="5"/>
    </row>
    <row r="4" spans="1:13">
      <c r="A4" s="449"/>
      <c r="B4" s="449"/>
      <c r="C4" s="449"/>
      <c r="D4" s="449"/>
      <c r="E4" s="449"/>
      <c r="F4" s="449"/>
      <c r="G4" s="449"/>
      <c r="H4" s="449"/>
      <c r="I4" s="449"/>
    </row>
    <row r="5" spans="1:13">
      <c r="A5" s="225"/>
      <c r="B5" s="225"/>
      <c r="C5" s="225"/>
      <c r="D5" s="225"/>
      <c r="E5" s="225"/>
      <c r="F5" s="225"/>
      <c r="G5" s="225"/>
      <c r="H5" s="225"/>
      <c r="I5" s="225"/>
    </row>
    <row r="6" spans="1:13" ht="17.25" customHeight="1">
      <c r="A6" s="456" t="s">
        <v>134</v>
      </c>
      <c r="B6" s="456"/>
      <c r="C6" s="456"/>
      <c r="D6" s="456"/>
      <c r="E6" s="456"/>
      <c r="F6" s="456"/>
      <c r="G6" s="456"/>
      <c r="H6" s="456"/>
      <c r="I6" s="456"/>
    </row>
    <row r="7" spans="1:13" ht="8.25" customHeight="1">
      <c r="A7" s="227"/>
      <c r="B7" s="227"/>
      <c r="C7" s="227"/>
      <c r="D7" s="227"/>
      <c r="E7" s="9"/>
      <c r="F7" s="227"/>
      <c r="G7" s="227"/>
      <c r="H7" s="227"/>
      <c r="I7" s="227"/>
    </row>
    <row r="8" spans="1:13" ht="9" customHeight="1">
      <c r="A8" s="9"/>
      <c r="B8" s="9"/>
      <c r="C8" s="8"/>
      <c r="D8" s="9"/>
      <c r="E8" s="9"/>
      <c r="F8" s="9"/>
      <c r="G8" s="9"/>
      <c r="H8" s="9"/>
      <c r="I8" s="227"/>
    </row>
    <row r="9" spans="1:13" ht="26.25" customHeight="1">
      <c r="A9" s="22" t="s">
        <v>178</v>
      </c>
      <c r="B9" s="81">
        <f>B15</f>
        <v>19.067498902201869</v>
      </c>
      <c r="C9" s="8"/>
      <c r="D9" s="9"/>
      <c r="E9" s="9"/>
      <c r="F9" s="9"/>
      <c r="G9" s="9"/>
      <c r="H9" s="9"/>
      <c r="I9" s="83"/>
    </row>
    <row r="10" spans="1:13" ht="15" customHeight="1">
      <c r="A10" s="9"/>
      <c r="B10" s="9"/>
      <c r="C10" s="9"/>
      <c r="D10" s="18"/>
      <c r="E10" s="18"/>
      <c r="F10" s="18"/>
      <c r="G10" s="9"/>
      <c r="H10" s="9"/>
    </row>
    <row r="11" spans="1:13" ht="10.5" customHeight="1">
      <c r="A11" s="472" t="s">
        <v>6</v>
      </c>
      <c r="B11" s="474" t="s">
        <v>135</v>
      </c>
      <c r="C11" s="475"/>
      <c r="D11" s="472" t="s">
        <v>8</v>
      </c>
      <c r="E11" s="114" t="s">
        <v>9</v>
      </c>
      <c r="F11" s="155"/>
      <c r="G11" s="9"/>
      <c r="H11" s="9"/>
    </row>
    <row r="12" spans="1:13" ht="10.5" customHeight="1">
      <c r="A12" s="473"/>
      <c r="B12" s="476"/>
      <c r="C12" s="477"/>
      <c r="D12" s="473"/>
      <c r="E12" s="114" t="s">
        <v>11</v>
      </c>
      <c r="F12" s="114" t="s">
        <v>10</v>
      </c>
      <c r="G12" s="9"/>
      <c r="H12" s="9"/>
    </row>
    <row r="13" spans="1:13" ht="10.5" customHeight="1">
      <c r="A13" s="9"/>
      <c r="B13" s="9"/>
      <c r="C13" s="9"/>
      <c r="D13" s="18"/>
      <c r="E13" s="18"/>
      <c r="F13" s="18"/>
      <c r="G13" s="18"/>
      <c r="H13" s="18"/>
    </row>
    <row r="14" spans="1:13" ht="32.25" customHeight="1">
      <c r="A14" s="226" t="s">
        <v>12</v>
      </c>
      <c r="B14" s="157" t="s">
        <v>135</v>
      </c>
      <c r="C14" s="158" t="s">
        <v>181</v>
      </c>
      <c r="D14" s="157" t="s">
        <v>136</v>
      </c>
      <c r="E14" s="158" t="s">
        <v>137</v>
      </c>
      <c r="F14" s="158" t="s">
        <v>138</v>
      </c>
      <c r="G14" s="158" t="s">
        <v>139</v>
      </c>
      <c r="H14" s="158" t="s">
        <v>140</v>
      </c>
      <c r="I14" s="158" t="s">
        <v>141</v>
      </c>
      <c r="K14" s="157" t="s">
        <v>212</v>
      </c>
    </row>
    <row r="15" spans="1:13" ht="15.75" customHeight="1">
      <c r="A15" s="24" t="s">
        <v>68</v>
      </c>
      <c r="B15" s="230">
        <f t="shared" ref="B15:B47" si="0">IF(D15=0,0,(C15/D15))</f>
        <v>19.067498902201869</v>
      </c>
      <c r="C15" s="87">
        <f t="shared" ref="C15" si="1">SUM(C16:C47)</f>
        <v>303955</v>
      </c>
      <c r="D15" s="231">
        <f t="shared" ref="D15" si="2">SUM(E15:I15)</f>
        <v>15941</v>
      </c>
      <c r="E15" s="231">
        <f>SUM(E16:E47)</f>
        <v>1785</v>
      </c>
      <c r="F15" s="231">
        <f>SUM(F16:F47)</f>
        <v>9405</v>
      </c>
      <c r="G15" s="231">
        <f t="shared" ref="G15:I15" si="3">SUM(G16:G47)</f>
        <v>2640</v>
      </c>
      <c r="H15" s="231">
        <f t="shared" si="3"/>
        <v>1407</v>
      </c>
      <c r="I15" s="231">
        <f t="shared" si="3"/>
        <v>704</v>
      </c>
      <c r="K15" s="231">
        <f>SUM(K16:K47)</f>
        <v>15095</v>
      </c>
      <c r="L15" s="231">
        <f>D15-K15</f>
        <v>846</v>
      </c>
      <c r="M15" s="140">
        <f>D15/K15-1</f>
        <v>5.6045048029148781E-2</v>
      </c>
    </row>
    <row r="16" spans="1:13" ht="13.5" customHeight="1">
      <c r="A16" s="27" t="s">
        <v>16</v>
      </c>
      <c r="B16" s="228">
        <f t="shared" si="0"/>
        <v>16.930555555555557</v>
      </c>
      <c r="C16" s="43">
        <v>4876</v>
      </c>
      <c r="D16" s="229">
        <v>288</v>
      </c>
      <c r="E16" s="229">
        <v>39</v>
      </c>
      <c r="F16" s="229">
        <v>197</v>
      </c>
      <c r="G16" s="229">
        <v>22</v>
      </c>
      <c r="H16" s="229">
        <v>20</v>
      </c>
      <c r="I16" s="43">
        <v>10</v>
      </c>
      <c r="K16" s="229">
        <v>310</v>
      </c>
      <c r="L16" s="229">
        <f t="shared" ref="L16:L47" si="4">D16-K16</f>
        <v>-22</v>
      </c>
      <c r="M16" s="140">
        <f>D16/K16-1</f>
        <v>-7.096774193548383E-2</v>
      </c>
    </row>
    <row r="17" spans="1:13" ht="13.5" customHeight="1">
      <c r="A17" s="27" t="s">
        <v>17</v>
      </c>
      <c r="B17" s="228">
        <f t="shared" si="0"/>
        <v>20.712871287128714</v>
      </c>
      <c r="C17" s="43">
        <v>8368</v>
      </c>
      <c r="D17" s="229">
        <v>404</v>
      </c>
      <c r="E17" s="229">
        <v>42</v>
      </c>
      <c r="F17" s="229">
        <v>215</v>
      </c>
      <c r="G17" s="229">
        <v>74</v>
      </c>
      <c r="H17" s="229">
        <v>42</v>
      </c>
      <c r="I17" s="43">
        <v>31</v>
      </c>
      <c r="K17" s="229">
        <v>413</v>
      </c>
      <c r="L17" s="229">
        <f t="shared" si="4"/>
        <v>-9</v>
      </c>
      <c r="M17" s="140">
        <f t="shared" ref="M17:M47" si="5">D17/K17-1</f>
        <v>-2.1791767554479424E-2</v>
      </c>
    </row>
    <row r="18" spans="1:13" ht="13.5" customHeight="1">
      <c r="A18" s="27" t="s">
        <v>18</v>
      </c>
      <c r="B18" s="228">
        <f t="shared" si="0"/>
        <v>22.11627906976744</v>
      </c>
      <c r="C18" s="43">
        <v>1902</v>
      </c>
      <c r="D18" s="229">
        <v>86</v>
      </c>
      <c r="E18" s="229">
        <v>12</v>
      </c>
      <c r="F18" s="229">
        <v>62</v>
      </c>
      <c r="G18" s="229">
        <v>8</v>
      </c>
      <c r="H18" s="229">
        <v>3</v>
      </c>
      <c r="I18" s="43">
        <v>1</v>
      </c>
      <c r="K18" s="229">
        <v>83</v>
      </c>
      <c r="L18" s="229">
        <f t="shared" si="4"/>
        <v>3</v>
      </c>
      <c r="M18" s="140">
        <f t="shared" si="5"/>
        <v>3.6144578313253017E-2</v>
      </c>
    </row>
    <row r="19" spans="1:13" ht="13.5" customHeight="1">
      <c r="A19" s="27" t="s">
        <v>19</v>
      </c>
      <c r="B19" s="228">
        <f t="shared" si="0"/>
        <v>16.495575221238937</v>
      </c>
      <c r="C19" s="43">
        <v>1864</v>
      </c>
      <c r="D19" s="229">
        <v>113</v>
      </c>
      <c r="E19" s="229">
        <v>31</v>
      </c>
      <c r="F19" s="229">
        <v>63</v>
      </c>
      <c r="G19" s="229">
        <v>7</v>
      </c>
      <c r="H19" s="229">
        <v>10</v>
      </c>
      <c r="I19" s="43">
        <v>2</v>
      </c>
      <c r="K19" s="229">
        <v>66</v>
      </c>
      <c r="L19" s="229">
        <f t="shared" si="4"/>
        <v>47</v>
      </c>
      <c r="M19" s="140">
        <f t="shared" si="5"/>
        <v>0.71212121212121215</v>
      </c>
    </row>
    <row r="20" spans="1:13" ht="13.5" customHeight="1">
      <c r="A20" s="27" t="s">
        <v>20</v>
      </c>
      <c r="B20" s="228">
        <f t="shared" si="0"/>
        <v>16.137787056367433</v>
      </c>
      <c r="C20" s="43">
        <v>7730</v>
      </c>
      <c r="D20" s="229">
        <v>479</v>
      </c>
      <c r="E20" s="229">
        <v>79</v>
      </c>
      <c r="F20" s="229">
        <v>330</v>
      </c>
      <c r="G20" s="229">
        <v>36</v>
      </c>
      <c r="H20" s="229">
        <v>18</v>
      </c>
      <c r="I20" s="43">
        <v>16</v>
      </c>
      <c r="K20" s="229">
        <v>434</v>
      </c>
      <c r="L20" s="229">
        <f t="shared" si="4"/>
        <v>45</v>
      </c>
      <c r="M20" s="140">
        <f t="shared" si="5"/>
        <v>0.1036866359447004</v>
      </c>
    </row>
    <row r="21" spans="1:13" ht="13.5" customHeight="1">
      <c r="A21" s="27" t="s">
        <v>21</v>
      </c>
      <c r="B21" s="228">
        <f t="shared" si="0"/>
        <v>16.026178010471206</v>
      </c>
      <c r="C21" s="43">
        <v>9183</v>
      </c>
      <c r="D21" s="229">
        <v>573</v>
      </c>
      <c r="E21" s="229">
        <v>52</v>
      </c>
      <c r="F21" s="229">
        <v>419</v>
      </c>
      <c r="G21" s="229">
        <v>51</v>
      </c>
      <c r="H21" s="229">
        <v>22</v>
      </c>
      <c r="I21" s="43">
        <v>29</v>
      </c>
      <c r="K21" s="229">
        <v>558</v>
      </c>
      <c r="L21" s="229">
        <f t="shared" si="4"/>
        <v>15</v>
      </c>
      <c r="M21" s="140">
        <f t="shared" si="5"/>
        <v>2.6881720430107503E-2</v>
      </c>
    </row>
    <row r="22" spans="1:13" ht="13.5" customHeight="1">
      <c r="A22" s="27" t="s">
        <v>22</v>
      </c>
      <c r="B22" s="228">
        <f t="shared" si="0"/>
        <v>18.426940639269407</v>
      </c>
      <c r="C22" s="43">
        <v>8071</v>
      </c>
      <c r="D22" s="229">
        <v>438</v>
      </c>
      <c r="E22" s="229">
        <v>98</v>
      </c>
      <c r="F22" s="229">
        <v>263</v>
      </c>
      <c r="G22" s="229">
        <v>44</v>
      </c>
      <c r="H22" s="229">
        <v>29</v>
      </c>
      <c r="I22" s="43">
        <v>4</v>
      </c>
      <c r="K22" s="229">
        <v>424</v>
      </c>
      <c r="L22" s="229">
        <f t="shared" si="4"/>
        <v>14</v>
      </c>
      <c r="M22" s="140">
        <f t="shared" si="5"/>
        <v>3.3018867924528239E-2</v>
      </c>
    </row>
    <row r="23" spans="1:13" ht="13.5" customHeight="1">
      <c r="A23" s="27" t="s">
        <v>23</v>
      </c>
      <c r="B23" s="228">
        <f t="shared" si="0"/>
        <v>14.229007633587786</v>
      </c>
      <c r="C23" s="43">
        <v>1864</v>
      </c>
      <c r="D23" s="229">
        <v>131</v>
      </c>
      <c r="E23" s="229">
        <v>9</v>
      </c>
      <c r="F23" s="229">
        <v>101</v>
      </c>
      <c r="G23" s="229">
        <v>12</v>
      </c>
      <c r="H23" s="229">
        <v>6</v>
      </c>
      <c r="I23" s="43">
        <v>3</v>
      </c>
      <c r="K23" s="229">
        <v>141</v>
      </c>
      <c r="L23" s="229">
        <f t="shared" si="4"/>
        <v>-10</v>
      </c>
      <c r="M23" s="140">
        <f t="shared" si="5"/>
        <v>-7.0921985815602828E-2</v>
      </c>
    </row>
    <row r="24" spans="1:13" ht="13.5" customHeight="1">
      <c r="A24" s="27" t="s">
        <v>24</v>
      </c>
      <c r="B24" s="228">
        <f t="shared" si="0"/>
        <v>19.824330458465727</v>
      </c>
      <c r="C24" s="43">
        <v>43673</v>
      </c>
      <c r="D24" s="229">
        <v>2203</v>
      </c>
      <c r="E24" s="229">
        <v>83</v>
      </c>
      <c r="F24" s="229">
        <v>1197</v>
      </c>
      <c r="G24" s="229">
        <v>483</v>
      </c>
      <c r="H24" s="229">
        <v>322</v>
      </c>
      <c r="I24" s="43">
        <v>118</v>
      </c>
      <c r="K24" s="229">
        <v>2086</v>
      </c>
      <c r="L24" s="229">
        <f t="shared" si="4"/>
        <v>117</v>
      </c>
      <c r="M24" s="140">
        <f t="shared" si="5"/>
        <v>5.6088207094918463E-2</v>
      </c>
    </row>
    <row r="25" spans="1:13" ht="13.5" customHeight="1">
      <c r="A25" s="27" t="s">
        <v>25</v>
      </c>
      <c r="B25" s="228">
        <f t="shared" si="0"/>
        <v>14.638036809815951</v>
      </c>
      <c r="C25" s="43">
        <v>2386</v>
      </c>
      <c r="D25" s="229">
        <v>163</v>
      </c>
      <c r="E25" s="229">
        <v>34</v>
      </c>
      <c r="F25" s="229">
        <v>83</v>
      </c>
      <c r="G25" s="229">
        <v>22</v>
      </c>
      <c r="H25" s="229">
        <v>14</v>
      </c>
      <c r="I25" s="43">
        <v>10</v>
      </c>
      <c r="K25" s="229">
        <v>169</v>
      </c>
      <c r="L25" s="229">
        <f t="shared" si="4"/>
        <v>-6</v>
      </c>
      <c r="M25" s="140">
        <f t="shared" si="5"/>
        <v>-3.5502958579881616E-2</v>
      </c>
    </row>
    <row r="26" spans="1:13" ht="13.5" customHeight="1">
      <c r="A26" s="27" t="s">
        <v>26</v>
      </c>
      <c r="B26" s="228">
        <f t="shared" si="0"/>
        <v>17.642250530785564</v>
      </c>
      <c r="C26" s="43">
        <v>16619</v>
      </c>
      <c r="D26" s="229">
        <v>942</v>
      </c>
      <c r="E26" s="229">
        <v>108</v>
      </c>
      <c r="F26" s="229">
        <v>536</v>
      </c>
      <c r="G26" s="229">
        <v>166</v>
      </c>
      <c r="H26" s="229">
        <v>91</v>
      </c>
      <c r="I26" s="43">
        <v>41</v>
      </c>
      <c r="K26" s="229">
        <v>825</v>
      </c>
      <c r="L26" s="229">
        <f t="shared" si="4"/>
        <v>117</v>
      </c>
      <c r="M26" s="140">
        <f t="shared" si="5"/>
        <v>0.14181818181818184</v>
      </c>
    </row>
    <row r="27" spans="1:13" ht="13.5" customHeight="1">
      <c r="A27" s="27" t="s">
        <v>27</v>
      </c>
      <c r="B27" s="228">
        <f t="shared" si="0"/>
        <v>21.098802395209582</v>
      </c>
      <c r="C27" s="43">
        <v>7047</v>
      </c>
      <c r="D27" s="229">
        <v>334</v>
      </c>
      <c r="E27" s="229">
        <v>48</v>
      </c>
      <c r="F27" s="229">
        <v>213</v>
      </c>
      <c r="G27" s="229">
        <v>47</v>
      </c>
      <c r="H27" s="229">
        <v>22</v>
      </c>
      <c r="I27" s="43">
        <v>4</v>
      </c>
      <c r="K27" s="229">
        <v>250</v>
      </c>
      <c r="L27" s="229">
        <f t="shared" si="4"/>
        <v>84</v>
      </c>
      <c r="M27" s="140">
        <f t="shared" si="5"/>
        <v>0.33600000000000008</v>
      </c>
    </row>
    <row r="28" spans="1:13" ht="13.5" customHeight="1">
      <c r="A28" s="27" t="s">
        <v>28</v>
      </c>
      <c r="B28" s="228">
        <f t="shared" si="0"/>
        <v>17.004608294930875</v>
      </c>
      <c r="C28" s="43">
        <v>3690</v>
      </c>
      <c r="D28" s="229">
        <v>217</v>
      </c>
      <c r="E28" s="229">
        <v>13</v>
      </c>
      <c r="F28" s="229">
        <v>154</v>
      </c>
      <c r="G28" s="229">
        <v>31</v>
      </c>
      <c r="H28" s="229">
        <v>7</v>
      </c>
      <c r="I28" s="43">
        <v>12</v>
      </c>
      <c r="K28" s="229">
        <v>211</v>
      </c>
      <c r="L28" s="229">
        <f t="shared" si="4"/>
        <v>6</v>
      </c>
      <c r="M28" s="140">
        <f t="shared" si="5"/>
        <v>2.8436018957346043E-2</v>
      </c>
    </row>
    <row r="29" spans="1:13" ht="13.5" customHeight="1">
      <c r="A29" s="27" t="s">
        <v>29</v>
      </c>
      <c r="B29" s="228">
        <f t="shared" si="0"/>
        <v>17.409039548022598</v>
      </c>
      <c r="C29" s="43">
        <v>15407</v>
      </c>
      <c r="D29" s="229">
        <v>885</v>
      </c>
      <c r="E29" s="229">
        <v>76</v>
      </c>
      <c r="F29" s="229">
        <v>500</v>
      </c>
      <c r="G29" s="229">
        <v>185</v>
      </c>
      <c r="H29" s="229">
        <v>86</v>
      </c>
      <c r="I29" s="43">
        <v>38</v>
      </c>
      <c r="K29" s="229">
        <v>866</v>
      </c>
      <c r="L29" s="229">
        <f t="shared" si="4"/>
        <v>19</v>
      </c>
      <c r="M29" s="140">
        <f t="shared" si="5"/>
        <v>2.1939953810623525E-2</v>
      </c>
    </row>
    <row r="30" spans="1:13" ht="13.5" customHeight="1">
      <c r="A30" s="27" t="s">
        <v>30</v>
      </c>
      <c r="B30" s="228">
        <f t="shared" si="0"/>
        <v>18.452736318407961</v>
      </c>
      <c r="C30" s="43">
        <v>48217</v>
      </c>
      <c r="D30" s="229">
        <v>2613</v>
      </c>
      <c r="E30" s="229">
        <v>149</v>
      </c>
      <c r="F30" s="229">
        <v>1361</v>
      </c>
      <c r="G30" s="229">
        <v>662</v>
      </c>
      <c r="H30" s="229">
        <v>261</v>
      </c>
      <c r="I30" s="43">
        <v>180</v>
      </c>
      <c r="K30" s="229">
        <v>2502</v>
      </c>
      <c r="L30" s="229">
        <f t="shared" si="4"/>
        <v>111</v>
      </c>
      <c r="M30" s="140">
        <f t="shared" si="5"/>
        <v>4.4364508393285318E-2</v>
      </c>
    </row>
    <row r="31" spans="1:13" ht="13.5" customHeight="1">
      <c r="A31" s="27" t="s">
        <v>31</v>
      </c>
      <c r="B31" s="228">
        <f t="shared" si="0"/>
        <v>25.087755102040816</v>
      </c>
      <c r="C31" s="43">
        <v>12293</v>
      </c>
      <c r="D31" s="229">
        <v>490</v>
      </c>
      <c r="E31" s="229">
        <v>75</v>
      </c>
      <c r="F31" s="229">
        <v>277</v>
      </c>
      <c r="G31" s="229">
        <v>74</v>
      </c>
      <c r="H31" s="229">
        <v>42</v>
      </c>
      <c r="I31" s="43">
        <v>22</v>
      </c>
      <c r="K31" s="229">
        <v>462</v>
      </c>
      <c r="L31" s="229">
        <f t="shared" si="4"/>
        <v>28</v>
      </c>
      <c r="M31" s="140">
        <f t="shared" si="5"/>
        <v>6.0606060606060552E-2</v>
      </c>
    </row>
    <row r="32" spans="1:13" ht="13.5" customHeight="1">
      <c r="A32" s="27" t="s">
        <v>32</v>
      </c>
      <c r="B32" s="228">
        <f t="shared" si="0"/>
        <v>19.888888888888889</v>
      </c>
      <c r="C32" s="43">
        <v>5012</v>
      </c>
      <c r="D32" s="229">
        <v>252</v>
      </c>
      <c r="E32" s="229">
        <v>16</v>
      </c>
      <c r="F32" s="229">
        <v>193</v>
      </c>
      <c r="G32" s="229">
        <v>17</v>
      </c>
      <c r="H32" s="229">
        <v>16</v>
      </c>
      <c r="I32" s="43">
        <v>10</v>
      </c>
      <c r="K32" s="229">
        <v>253</v>
      </c>
      <c r="L32" s="229">
        <f t="shared" si="4"/>
        <v>-1</v>
      </c>
      <c r="M32" s="140">
        <f t="shared" si="5"/>
        <v>-3.9525691699604515E-3</v>
      </c>
    </row>
    <row r="33" spans="1:13" ht="13.5" customHeight="1">
      <c r="A33" s="27" t="s">
        <v>33</v>
      </c>
      <c r="B33" s="228">
        <f t="shared" si="0"/>
        <v>24.942622950819672</v>
      </c>
      <c r="C33" s="43">
        <v>3043</v>
      </c>
      <c r="D33" s="229">
        <v>122</v>
      </c>
      <c r="E33" s="229">
        <v>13</v>
      </c>
      <c r="F33" s="229">
        <v>80</v>
      </c>
      <c r="G33" s="229">
        <v>14</v>
      </c>
      <c r="H33" s="229">
        <v>13</v>
      </c>
      <c r="I33" s="43">
        <v>2</v>
      </c>
      <c r="K33" s="229">
        <v>119</v>
      </c>
      <c r="L33" s="229">
        <f t="shared" si="4"/>
        <v>3</v>
      </c>
      <c r="M33" s="140">
        <f t="shared" si="5"/>
        <v>2.5210084033613356E-2</v>
      </c>
    </row>
    <row r="34" spans="1:13" ht="13.5" customHeight="1">
      <c r="A34" s="27" t="s">
        <v>34</v>
      </c>
      <c r="B34" s="228">
        <f t="shared" si="0"/>
        <v>18.631818181818183</v>
      </c>
      <c r="C34" s="43">
        <v>16396</v>
      </c>
      <c r="D34" s="229">
        <v>880</v>
      </c>
      <c r="E34" s="229">
        <v>85</v>
      </c>
      <c r="F34" s="229">
        <v>511</v>
      </c>
      <c r="G34" s="229">
        <v>151</v>
      </c>
      <c r="H34" s="229">
        <v>109</v>
      </c>
      <c r="I34" s="43">
        <v>24</v>
      </c>
      <c r="K34" s="229">
        <v>827</v>
      </c>
      <c r="L34" s="229">
        <f t="shared" si="4"/>
        <v>53</v>
      </c>
      <c r="M34" s="140">
        <f t="shared" si="5"/>
        <v>6.4087061668681944E-2</v>
      </c>
    </row>
    <row r="35" spans="1:13" ht="13.5" customHeight="1">
      <c r="A35" s="27" t="s">
        <v>35</v>
      </c>
      <c r="B35" s="228">
        <f t="shared" si="0"/>
        <v>16.666666666666668</v>
      </c>
      <c r="C35" s="43">
        <v>6750</v>
      </c>
      <c r="D35" s="229">
        <v>405</v>
      </c>
      <c r="E35" s="229">
        <v>25</v>
      </c>
      <c r="F35" s="229">
        <v>294</v>
      </c>
      <c r="G35" s="229">
        <v>56</v>
      </c>
      <c r="H35" s="229">
        <v>21</v>
      </c>
      <c r="I35" s="43">
        <v>9</v>
      </c>
      <c r="K35" s="229">
        <v>382</v>
      </c>
      <c r="L35" s="229">
        <f t="shared" si="4"/>
        <v>23</v>
      </c>
      <c r="M35" s="140">
        <f t="shared" si="5"/>
        <v>6.0209424083769614E-2</v>
      </c>
    </row>
    <row r="36" spans="1:13" ht="13.5" customHeight="1">
      <c r="A36" s="27" t="s">
        <v>36</v>
      </c>
      <c r="B36" s="228">
        <f t="shared" si="0"/>
        <v>18.343065693430656</v>
      </c>
      <c r="C36" s="43">
        <v>7539</v>
      </c>
      <c r="D36" s="229">
        <v>411</v>
      </c>
      <c r="E36" s="229">
        <v>78</v>
      </c>
      <c r="F36" s="229">
        <v>218</v>
      </c>
      <c r="G36" s="229">
        <v>71</v>
      </c>
      <c r="H36" s="229">
        <v>34</v>
      </c>
      <c r="I36" s="43">
        <v>10</v>
      </c>
      <c r="K36" s="229">
        <v>412</v>
      </c>
      <c r="L36" s="229">
        <f t="shared" si="4"/>
        <v>-1</v>
      </c>
      <c r="M36" s="140">
        <f t="shared" si="5"/>
        <v>-2.4271844660194164E-3</v>
      </c>
    </row>
    <row r="37" spans="1:13" ht="13.5" customHeight="1">
      <c r="A37" s="27" t="s">
        <v>37</v>
      </c>
      <c r="B37" s="228">
        <f t="shared" si="0"/>
        <v>12.825531914893617</v>
      </c>
      <c r="C37" s="43">
        <v>3014</v>
      </c>
      <c r="D37" s="229">
        <v>235</v>
      </c>
      <c r="E37" s="229">
        <v>13</v>
      </c>
      <c r="F37" s="229">
        <v>145</v>
      </c>
      <c r="G37" s="229">
        <v>43</v>
      </c>
      <c r="H37" s="229">
        <v>22</v>
      </c>
      <c r="I37" s="43">
        <v>12</v>
      </c>
      <c r="K37" s="229">
        <v>219</v>
      </c>
      <c r="L37" s="229">
        <f t="shared" si="4"/>
        <v>16</v>
      </c>
      <c r="M37" s="140">
        <f t="shared" si="5"/>
        <v>7.3059360730593603E-2</v>
      </c>
    </row>
    <row r="38" spans="1:13" ht="13.5" customHeight="1">
      <c r="A38" s="27" t="s">
        <v>38</v>
      </c>
      <c r="B38" s="228">
        <f t="shared" si="0"/>
        <v>20.483490566037737</v>
      </c>
      <c r="C38" s="43">
        <v>8685</v>
      </c>
      <c r="D38" s="229">
        <v>424</v>
      </c>
      <c r="E38" s="229">
        <v>78</v>
      </c>
      <c r="F38" s="229">
        <v>226</v>
      </c>
      <c r="G38" s="229">
        <v>54</v>
      </c>
      <c r="H38" s="229">
        <v>39</v>
      </c>
      <c r="I38" s="43">
        <v>27</v>
      </c>
      <c r="K38" s="229">
        <v>437</v>
      </c>
      <c r="L38" s="229">
        <f t="shared" si="4"/>
        <v>-13</v>
      </c>
      <c r="M38" s="140">
        <f t="shared" si="5"/>
        <v>-2.9748283752860427E-2</v>
      </c>
    </row>
    <row r="39" spans="1:13" ht="13.5" customHeight="1">
      <c r="A39" s="27" t="s">
        <v>39</v>
      </c>
      <c r="B39" s="228">
        <f t="shared" si="0"/>
        <v>16.06451612903226</v>
      </c>
      <c r="C39" s="43">
        <v>5478</v>
      </c>
      <c r="D39" s="229">
        <v>341</v>
      </c>
      <c r="E39" s="229">
        <v>73</v>
      </c>
      <c r="F39" s="229">
        <v>206</v>
      </c>
      <c r="G39" s="229">
        <v>40</v>
      </c>
      <c r="H39" s="229">
        <v>17</v>
      </c>
      <c r="I39" s="43">
        <v>5</v>
      </c>
      <c r="K39" s="229">
        <v>340</v>
      </c>
      <c r="L39" s="229">
        <f t="shared" si="4"/>
        <v>1</v>
      </c>
      <c r="M39" s="140">
        <f t="shared" si="5"/>
        <v>2.9411764705882248E-3</v>
      </c>
    </row>
    <row r="40" spans="1:13" ht="13.5" customHeight="1">
      <c r="A40" s="27" t="s">
        <v>40</v>
      </c>
      <c r="B40" s="228">
        <f t="shared" si="0"/>
        <v>16.210169491525424</v>
      </c>
      <c r="C40" s="43">
        <v>9564</v>
      </c>
      <c r="D40" s="229">
        <v>590</v>
      </c>
      <c r="E40" s="229">
        <v>65</v>
      </c>
      <c r="F40" s="229">
        <v>427</v>
      </c>
      <c r="G40" s="229">
        <v>51</v>
      </c>
      <c r="H40" s="229">
        <v>35</v>
      </c>
      <c r="I40" s="43">
        <v>12</v>
      </c>
      <c r="K40" s="229">
        <v>536</v>
      </c>
      <c r="L40" s="229">
        <f t="shared" si="4"/>
        <v>54</v>
      </c>
      <c r="M40" s="140">
        <f t="shared" si="5"/>
        <v>0.10074626865671643</v>
      </c>
    </row>
    <row r="41" spans="1:13" ht="13.5" customHeight="1">
      <c r="A41" s="27" t="s">
        <v>41</v>
      </c>
      <c r="B41" s="228">
        <f t="shared" si="0"/>
        <v>299.07142857142856</v>
      </c>
      <c r="C41" s="43">
        <v>12561</v>
      </c>
      <c r="D41" s="229">
        <v>42</v>
      </c>
      <c r="E41" s="229">
        <v>11</v>
      </c>
      <c r="F41" s="229">
        <v>21</v>
      </c>
      <c r="G41" s="229">
        <v>2</v>
      </c>
      <c r="H41" s="229">
        <v>2</v>
      </c>
      <c r="I41" s="43">
        <v>6</v>
      </c>
      <c r="K41" s="229">
        <v>68</v>
      </c>
      <c r="L41" s="229">
        <f t="shared" si="4"/>
        <v>-26</v>
      </c>
      <c r="M41" s="140">
        <f t="shared" si="5"/>
        <v>-0.38235294117647056</v>
      </c>
    </row>
    <row r="42" spans="1:13" ht="13.5" customHeight="1">
      <c r="A42" s="27" t="s">
        <v>42</v>
      </c>
      <c r="B42" s="228">
        <f t="shared" si="0"/>
        <v>17.450657894736842</v>
      </c>
      <c r="C42" s="43">
        <v>5305</v>
      </c>
      <c r="D42" s="229">
        <v>304</v>
      </c>
      <c r="E42" s="229">
        <v>48</v>
      </c>
      <c r="F42" s="229">
        <v>215</v>
      </c>
      <c r="G42" s="229">
        <v>18</v>
      </c>
      <c r="H42" s="229">
        <v>19</v>
      </c>
      <c r="I42" s="43">
        <v>4</v>
      </c>
      <c r="K42" s="229">
        <v>221</v>
      </c>
      <c r="L42" s="229">
        <f t="shared" si="4"/>
        <v>83</v>
      </c>
      <c r="M42" s="140">
        <f t="shared" si="5"/>
        <v>0.3755656108597285</v>
      </c>
    </row>
    <row r="43" spans="1:13" ht="13.5" customHeight="1">
      <c r="A43" s="27" t="s">
        <v>43</v>
      </c>
      <c r="B43" s="228">
        <f t="shared" si="0"/>
        <v>21.657766990291261</v>
      </c>
      <c r="C43" s="43">
        <v>8923</v>
      </c>
      <c r="D43" s="229">
        <v>412</v>
      </c>
      <c r="E43" s="229">
        <v>85</v>
      </c>
      <c r="F43" s="229">
        <v>247</v>
      </c>
      <c r="G43" s="229">
        <v>48</v>
      </c>
      <c r="H43" s="229">
        <v>18</v>
      </c>
      <c r="I43" s="43">
        <v>14</v>
      </c>
      <c r="K43" s="229">
        <v>398</v>
      </c>
      <c r="L43" s="229">
        <f t="shared" si="4"/>
        <v>14</v>
      </c>
      <c r="M43" s="140">
        <f t="shared" si="5"/>
        <v>3.5175879396984966E-2</v>
      </c>
    </row>
    <row r="44" spans="1:13" ht="13.5" customHeight="1">
      <c r="A44" s="27" t="s">
        <v>44</v>
      </c>
      <c r="B44" s="228">
        <f t="shared" si="0"/>
        <v>15.165853658536586</v>
      </c>
      <c r="C44" s="43">
        <v>3109</v>
      </c>
      <c r="D44" s="229">
        <v>205</v>
      </c>
      <c r="E44" s="229">
        <v>13</v>
      </c>
      <c r="F44" s="229">
        <v>147</v>
      </c>
      <c r="G44" s="229">
        <v>28</v>
      </c>
      <c r="H44" s="229">
        <v>12</v>
      </c>
      <c r="I44" s="43">
        <v>5</v>
      </c>
      <c r="K44" s="229">
        <v>145</v>
      </c>
      <c r="L44" s="229">
        <f t="shared" si="4"/>
        <v>60</v>
      </c>
      <c r="M44" s="140">
        <f t="shared" si="5"/>
        <v>0.4137931034482758</v>
      </c>
    </row>
    <row r="45" spans="1:13" ht="13.5" customHeight="1">
      <c r="A45" s="27" t="s">
        <v>45</v>
      </c>
      <c r="B45" s="228">
        <f t="shared" si="0"/>
        <v>15.713073005093378</v>
      </c>
      <c r="C45" s="43">
        <v>9255</v>
      </c>
      <c r="D45" s="229">
        <v>589</v>
      </c>
      <c r="E45" s="229">
        <v>157</v>
      </c>
      <c r="F45" s="229">
        <v>284</v>
      </c>
      <c r="G45" s="229">
        <v>86</v>
      </c>
      <c r="H45" s="229">
        <v>34</v>
      </c>
      <c r="I45" s="43">
        <v>28</v>
      </c>
      <c r="K45" s="229">
        <v>570</v>
      </c>
      <c r="L45" s="229">
        <f t="shared" si="4"/>
        <v>19</v>
      </c>
      <c r="M45" s="140">
        <f t="shared" si="5"/>
        <v>3.3333333333333437E-2</v>
      </c>
    </row>
    <row r="46" spans="1:13" ht="13.5" customHeight="1">
      <c r="A46" s="27" t="s">
        <v>46</v>
      </c>
      <c r="B46" s="228">
        <f t="shared" si="0"/>
        <v>16.032727272727271</v>
      </c>
      <c r="C46" s="43">
        <v>4409</v>
      </c>
      <c r="D46" s="229">
        <v>275</v>
      </c>
      <c r="E46" s="229">
        <v>63</v>
      </c>
      <c r="F46" s="229">
        <v>171</v>
      </c>
      <c r="G46" s="229">
        <v>28</v>
      </c>
      <c r="H46" s="229">
        <v>10</v>
      </c>
      <c r="I46" s="43">
        <v>3</v>
      </c>
      <c r="K46" s="229">
        <v>270</v>
      </c>
      <c r="L46" s="229">
        <f t="shared" si="4"/>
        <v>5</v>
      </c>
      <c r="M46" s="140">
        <f t="shared" si="5"/>
        <v>1.8518518518518601E-2</v>
      </c>
    </row>
    <row r="47" spans="1:13" ht="13.5" customHeight="1">
      <c r="A47" s="27" t="s">
        <v>47</v>
      </c>
      <c r="B47" s="228">
        <f t="shared" si="0"/>
        <v>18.126315789473683</v>
      </c>
      <c r="C47" s="43">
        <v>1722</v>
      </c>
      <c r="D47" s="229">
        <v>95</v>
      </c>
      <c r="E47" s="229">
        <v>14</v>
      </c>
      <c r="F47" s="229">
        <v>49</v>
      </c>
      <c r="G47" s="229">
        <v>9</v>
      </c>
      <c r="H47" s="229">
        <v>11</v>
      </c>
      <c r="I47" s="43">
        <v>12</v>
      </c>
      <c r="K47" s="229">
        <v>98</v>
      </c>
      <c r="L47" s="231">
        <f t="shared" si="4"/>
        <v>-3</v>
      </c>
      <c r="M47" s="140">
        <f t="shared" si="5"/>
        <v>-3.0612244897959218E-2</v>
      </c>
    </row>
    <row r="48" spans="1:13">
      <c r="A48" s="165"/>
      <c r="B48" s="501"/>
      <c r="C48" s="501"/>
      <c r="D48" s="501"/>
      <c r="E48" s="501"/>
      <c r="F48" s="12"/>
      <c r="G48" s="12"/>
    </row>
    <row r="49" spans="1:9">
      <c r="A49" s="121" t="s">
        <v>48</v>
      </c>
    </row>
    <row r="50" spans="1:9" ht="14.25" customHeight="1">
      <c r="A50" s="492" t="s">
        <v>184</v>
      </c>
      <c r="B50" s="493"/>
      <c r="C50" s="493"/>
      <c r="D50" s="493"/>
      <c r="E50" s="493"/>
      <c r="F50" s="493"/>
      <c r="G50" s="493"/>
      <c r="H50" s="493"/>
      <c r="I50" s="494"/>
    </row>
    <row r="51" spans="1:9" ht="14.25" customHeight="1">
      <c r="A51" s="495"/>
      <c r="B51" s="496"/>
      <c r="C51" s="496"/>
      <c r="D51" s="496"/>
      <c r="E51" s="496"/>
      <c r="F51" s="496"/>
      <c r="G51" s="496"/>
      <c r="H51" s="496"/>
      <c r="I51" s="497"/>
    </row>
    <row r="52" spans="1:9" ht="14.25" customHeight="1">
      <c r="A52" s="495"/>
      <c r="B52" s="496"/>
      <c r="C52" s="496"/>
      <c r="D52" s="496"/>
      <c r="E52" s="496"/>
      <c r="F52" s="496"/>
      <c r="G52" s="496"/>
      <c r="H52" s="496"/>
      <c r="I52" s="497"/>
    </row>
    <row r="53" spans="1:9" ht="14.25" customHeight="1">
      <c r="A53" s="495"/>
      <c r="B53" s="496"/>
      <c r="C53" s="496"/>
      <c r="D53" s="496"/>
      <c r="E53" s="496"/>
      <c r="F53" s="496"/>
      <c r="G53" s="496"/>
      <c r="H53" s="496"/>
      <c r="I53" s="497"/>
    </row>
    <row r="54" spans="1:9" ht="36" customHeight="1">
      <c r="A54" s="498"/>
      <c r="B54" s="499"/>
      <c r="C54" s="499"/>
      <c r="D54" s="499"/>
      <c r="E54" s="499"/>
      <c r="F54" s="499"/>
      <c r="G54" s="499"/>
      <c r="H54" s="499"/>
      <c r="I54" s="500"/>
    </row>
  </sheetData>
  <sheetProtection selectLockedCells="1"/>
  <sortState ref="A16:I47">
    <sortCondition ref="A16:A47"/>
  </sortState>
  <mergeCells count="8">
    <mergeCell ref="A50:I54"/>
    <mergeCell ref="A4:I4"/>
    <mergeCell ref="A6:I6"/>
    <mergeCell ref="A11:A12"/>
    <mergeCell ref="B11:C12"/>
    <mergeCell ref="D11:D12"/>
    <mergeCell ref="B48:C48"/>
    <mergeCell ref="D48:E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88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M57"/>
  <sheetViews>
    <sheetView view="pageBreakPreview" topLeftCell="A19" zoomScale="85" zoomScaleSheetLayoutView="85" workbookViewId="0">
      <selection activeCell="I26" activeCellId="3" sqref="I28 I21 I35 I26"/>
    </sheetView>
  </sheetViews>
  <sheetFormatPr baseColWidth="10" defaultRowHeight="14.25"/>
  <cols>
    <col min="1" max="1" width="15.5703125" style="73" customWidth="1"/>
    <col min="2" max="7" width="10.7109375" style="73" customWidth="1"/>
    <col min="8" max="16384" width="11.42578125" style="44"/>
  </cols>
  <sheetData>
    <row r="1" spans="1:8">
      <c r="A1" s="1"/>
      <c r="B1" s="1"/>
      <c r="C1" s="1"/>
      <c r="D1" s="1"/>
      <c r="E1" s="1"/>
      <c r="F1" s="1"/>
      <c r="G1" s="1"/>
      <c r="H1" s="1"/>
    </row>
    <row r="2" spans="1:8">
      <c r="A2" s="1"/>
      <c r="B2" s="1"/>
      <c r="C2" s="1"/>
      <c r="D2" s="1"/>
      <c r="E2" s="1"/>
      <c r="F2" s="1"/>
      <c r="G2" s="1"/>
      <c r="H2" s="1"/>
    </row>
    <row r="3" spans="1:8">
      <c r="A3" s="1"/>
      <c r="B3" s="1"/>
      <c r="C3" s="1"/>
      <c r="D3" s="1"/>
      <c r="E3" s="1"/>
      <c r="F3" s="1"/>
      <c r="G3" s="1"/>
      <c r="H3" s="5"/>
    </row>
    <row r="4" spans="1:8">
      <c r="A4" s="45"/>
      <c r="B4" s="45"/>
      <c r="C4" s="45"/>
      <c r="D4" s="45"/>
      <c r="E4" s="45"/>
      <c r="F4" s="45"/>
      <c r="G4" s="45"/>
      <c r="H4" s="45"/>
    </row>
    <row r="5" spans="1:8">
      <c r="A5" s="7"/>
      <c r="B5" s="7"/>
      <c r="C5" s="7"/>
      <c r="D5" s="7"/>
      <c r="E5" s="7"/>
      <c r="F5" s="7"/>
      <c r="G5" s="7"/>
      <c r="H5" s="7"/>
    </row>
    <row r="6" spans="1:8" ht="17.25" customHeight="1">
      <c r="A6" s="46" t="s">
        <v>50</v>
      </c>
      <c r="B6" s="47"/>
      <c r="C6" s="47"/>
      <c r="D6" s="47"/>
      <c r="E6" s="47"/>
      <c r="F6" s="47"/>
      <c r="G6" s="47"/>
      <c r="H6" s="48"/>
    </row>
    <row r="7" spans="1:8" ht="17.25" customHeight="1">
      <c r="A7" s="46"/>
      <c r="B7" s="47"/>
      <c r="C7" s="47"/>
      <c r="D7" s="47"/>
      <c r="E7" s="47"/>
      <c r="F7" s="47"/>
      <c r="G7" s="47"/>
      <c r="H7" s="48"/>
    </row>
    <row r="8" spans="1:8" ht="17.25" customHeight="1">
      <c r="A8" s="44"/>
      <c r="B8" s="44"/>
      <c r="C8" s="44"/>
      <c r="D8" s="44"/>
      <c r="E8" s="47"/>
      <c r="F8" s="47"/>
      <c r="G8" s="47"/>
      <c r="H8" s="48"/>
    </row>
    <row r="9" spans="1:8" ht="17.25" customHeight="1">
      <c r="A9" s="44"/>
      <c r="B9" s="44"/>
      <c r="C9" s="44"/>
      <c r="D9" s="44"/>
      <c r="E9" s="47"/>
      <c r="F9" s="47"/>
      <c r="G9" s="47"/>
      <c r="H9" s="48"/>
    </row>
    <row r="10" spans="1:8" ht="17.25" customHeight="1">
      <c r="A10" s="46"/>
      <c r="B10" s="47"/>
      <c r="C10" s="47"/>
      <c r="D10" s="47"/>
      <c r="E10" s="47"/>
      <c r="F10" s="47"/>
      <c r="G10" s="47"/>
      <c r="H10" s="48"/>
    </row>
    <row r="11" spans="1:8" ht="15">
      <c r="A11" s="49"/>
      <c r="B11" s="49"/>
      <c r="C11" s="7"/>
      <c r="D11" s="49"/>
      <c r="E11" s="49"/>
      <c r="F11" s="49"/>
      <c r="G11" s="50" t="s">
        <v>51</v>
      </c>
      <c r="H11" s="48"/>
    </row>
    <row r="12" spans="1:8" ht="12.75" customHeight="1">
      <c r="A12" s="51" t="s">
        <v>6</v>
      </c>
      <c r="B12" s="52"/>
      <c r="C12" s="53" t="s">
        <v>52</v>
      </c>
      <c r="D12" s="53"/>
      <c r="E12" s="54"/>
      <c r="F12" s="54"/>
      <c r="G12" s="55"/>
      <c r="H12" s="48"/>
    </row>
    <row r="13" spans="1:8" ht="9.75" customHeight="1">
      <c r="A13" s="56"/>
      <c r="B13" s="56"/>
      <c r="C13" s="56"/>
      <c r="D13" s="56"/>
      <c r="E13" s="56"/>
      <c r="F13" s="56"/>
      <c r="G13" s="56"/>
    </row>
    <row r="14" spans="1:8" ht="12.75" customHeight="1">
      <c r="A14" s="462" t="s">
        <v>53</v>
      </c>
      <c r="B14" s="57" t="s">
        <v>54</v>
      </c>
      <c r="C14" s="57">
        <f>D51</f>
        <v>20.093771378038809</v>
      </c>
      <c r="D14" s="58"/>
      <c r="E14" s="457" t="s">
        <v>55</v>
      </c>
      <c r="F14" s="459"/>
      <c r="G14" s="59">
        <v>1.1999999999999999E-3</v>
      </c>
    </row>
    <row r="15" spans="1:8" ht="12.75" customHeight="1">
      <c r="A15" s="463"/>
      <c r="B15" s="57" t="s">
        <v>56</v>
      </c>
      <c r="C15" s="57">
        <f>G51</f>
        <v>4.4885961892281099</v>
      </c>
      <c r="D15" s="58"/>
      <c r="E15" s="60"/>
      <c r="F15" s="48"/>
      <c r="G15" s="50"/>
    </row>
    <row r="16" spans="1:8" ht="10.5" customHeight="1">
      <c r="A16" s="56"/>
      <c r="B16" s="56"/>
      <c r="C16" s="56"/>
      <c r="D16" s="56"/>
      <c r="E16" s="56"/>
      <c r="F16" s="56"/>
      <c r="G16" s="56"/>
    </row>
    <row r="17" spans="1:13" ht="10.5" customHeight="1">
      <c r="A17" s="462" t="s">
        <v>12</v>
      </c>
      <c r="B17" s="61" t="s">
        <v>177</v>
      </c>
      <c r="C17" s="62"/>
      <c r="D17" s="63"/>
      <c r="E17" s="61" t="s">
        <v>204</v>
      </c>
      <c r="F17" s="62"/>
      <c r="G17" s="63"/>
    </row>
    <row r="18" spans="1:13" ht="33.75" customHeight="1">
      <c r="A18" s="463"/>
      <c r="B18" s="64" t="s">
        <v>201</v>
      </c>
      <c r="C18" s="65" t="s">
        <v>58</v>
      </c>
      <c r="D18" s="65" t="s">
        <v>59</v>
      </c>
      <c r="E18" s="64" t="s">
        <v>202</v>
      </c>
      <c r="F18" s="65" t="s">
        <v>203</v>
      </c>
      <c r="G18" s="66" t="s">
        <v>57</v>
      </c>
    </row>
    <row r="19" spans="1:13" ht="12.75" customHeight="1">
      <c r="A19" s="27" t="s">
        <v>16</v>
      </c>
      <c r="B19" s="67">
        <v>4764</v>
      </c>
      <c r="C19" s="67">
        <v>1146</v>
      </c>
      <c r="D19" s="68">
        <f>IF(B19=0,0,(C19/B19*100))</f>
        <v>24.055415617128464</v>
      </c>
      <c r="E19" s="68">
        <v>4506</v>
      </c>
      <c r="F19" s="67">
        <v>314</v>
      </c>
      <c r="G19" s="68">
        <f>IF(E19=0,0,(F19/E19*100))</f>
        <v>6.9684864624944511</v>
      </c>
      <c r="H19" s="89">
        <v>378</v>
      </c>
      <c r="I19" s="128">
        <f>F19-H19</f>
        <v>-64</v>
      </c>
      <c r="K19" s="140"/>
      <c r="L19" s="140"/>
      <c r="M19" s="242"/>
    </row>
    <row r="20" spans="1:13" ht="12.75" customHeight="1">
      <c r="A20" s="27" t="s">
        <v>17</v>
      </c>
      <c r="B20" s="67">
        <v>8361</v>
      </c>
      <c r="C20" s="67">
        <v>2086</v>
      </c>
      <c r="D20" s="68">
        <f t="shared" ref="D20:D50" si="0">IF(B20=0,0,(C20/B20*100))</f>
        <v>24.94916875971774</v>
      </c>
      <c r="E20" s="67">
        <v>7451</v>
      </c>
      <c r="F20" s="67">
        <v>321</v>
      </c>
      <c r="G20" s="68">
        <f t="shared" ref="G20:G50" si="1">IF(E20=0,0,(F20/E20*100))</f>
        <v>4.3081465575090592</v>
      </c>
      <c r="H20" s="89">
        <v>553</v>
      </c>
      <c r="I20" s="128">
        <f t="shared" ref="I20:I50" si="2">F20-H20</f>
        <v>-232</v>
      </c>
    </row>
    <row r="21" spans="1:13" ht="12.75" customHeight="1">
      <c r="A21" s="27" t="s">
        <v>18</v>
      </c>
      <c r="B21" s="67">
        <v>1691</v>
      </c>
      <c r="C21" s="67">
        <v>512</v>
      </c>
      <c r="D21" s="68">
        <f t="shared" si="0"/>
        <v>30.277942046126554</v>
      </c>
      <c r="E21" s="67">
        <v>1583</v>
      </c>
      <c r="F21" s="67">
        <v>160</v>
      </c>
      <c r="G21" s="68">
        <f t="shared" si="1"/>
        <v>10.107391029690461</v>
      </c>
      <c r="H21" s="89">
        <v>146</v>
      </c>
      <c r="I21" s="128">
        <f t="shared" si="2"/>
        <v>14</v>
      </c>
    </row>
    <row r="22" spans="1:13" ht="12.75" customHeight="1">
      <c r="A22" s="27" t="s">
        <v>19</v>
      </c>
      <c r="B22" s="67">
        <v>1772</v>
      </c>
      <c r="C22" s="67">
        <v>491</v>
      </c>
      <c r="D22" s="68">
        <f t="shared" si="0"/>
        <v>27.708803611738148</v>
      </c>
      <c r="E22" s="67">
        <v>1594</v>
      </c>
      <c r="F22" s="67">
        <v>128</v>
      </c>
      <c r="G22" s="68">
        <f t="shared" si="1"/>
        <v>8.0301129234629851</v>
      </c>
      <c r="H22" s="89">
        <v>155</v>
      </c>
      <c r="I22" s="128">
        <f t="shared" si="2"/>
        <v>-27</v>
      </c>
    </row>
    <row r="23" spans="1:13" ht="12.75" customHeight="1">
      <c r="A23" s="27" t="s">
        <v>20</v>
      </c>
      <c r="B23" s="67">
        <v>7326</v>
      </c>
      <c r="C23" s="67">
        <v>1034</v>
      </c>
      <c r="D23" s="68">
        <f t="shared" si="0"/>
        <v>14.114114114114114</v>
      </c>
      <c r="E23" s="67">
        <v>6799</v>
      </c>
      <c r="F23" s="67">
        <v>254</v>
      </c>
      <c r="G23" s="68">
        <f t="shared" si="1"/>
        <v>3.7358435063979996</v>
      </c>
      <c r="H23" s="89">
        <v>395</v>
      </c>
      <c r="I23" s="128">
        <f t="shared" si="2"/>
        <v>-141</v>
      </c>
    </row>
    <row r="24" spans="1:13" ht="12.75" customHeight="1">
      <c r="A24" s="27" t="s">
        <v>21</v>
      </c>
      <c r="B24" s="67">
        <v>8603</v>
      </c>
      <c r="C24" s="67">
        <v>1957</v>
      </c>
      <c r="D24" s="68">
        <f t="shared" si="0"/>
        <v>22.747878646983612</v>
      </c>
      <c r="E24" s="67">
        <v>7644</v>
      </c>
      <c r="F24" s="67">
        <v>427</v>
      </c>
      <c r="G24" s="68">
        <f t="shared" si="1"/>
        <v>5.5860805860805867</v>
      </c>
      <c r="H24" s="89">
        <v>663</v>
      </c>
      <c r="I24" s="128">
        <f t="shared" si="2"/>
        <v>-236</v>
      </c>
    </row>
    <row r="25" spans="1:13" ht="12.75" customHeight="1">
      <c r="A25" s="27" t="s">
        <v>22</v>
      </c>
      <c r="B25" s="67">
        <v>7911</v>
      </c>
      <c r="C25" s="67">
        <v>1979</v>
      </c>
      <c r="D25" s="68">
        <f t="shared" si="0"/>
        <v>25.015800783718873</v>
      </c>
      <c r="E25" s="67">
        <v>7197</v>
      </c>
      <c r="F25" s="67">
        <v>513</v>
      </c>
      <c r="G25" s="68">
        <f t="shared" si="1"/>
        <v>7.1279699874947893</v>
      </c>
      <c r="H25" s="89">
        <v>620</v>
      </c>
      <c r="I25" s="128">
        <f t="shared" si="2"/>
        <v>-107</v>
      </c>
    </row>
    <row r="26" spans="1:13" ht="12.75" customHeight="1">
      <c r="A26" s="27" t="s">
        <v>23</v>
      </c>
      <c r="B26" s="67">
        <v>1765</v>
      </c>
      <c r="C26" s="67">
        <v>243</v>
      </c>
      <c r="D26" s="68">
        <f t="shared" si="0"/>
        <v>13.76770538243626</v>
      </c>
      <c r="E26" s="67">
        <v>1513</v>
      </c>
      <c r="F26" s="67">
        <v>105</v>
      </c>
      <c r="G26" s="68">
        <f t="shared" si="1"/>
        <v>6.9398545935228029</v>
      </c>
      <c r="H26" s="89">
        <v>85</v>
      </c>
      <c r="I26" s="128">
        <f t="shared" si="2"/>
        <v>20</v>
      </c>
    </row>
    <row r="27" spans="1:13" ht="12.75" customHeight="1">
      <c r="A27" s="27" t="s">
        <v>24</v>
      </c>
      <c r="B27" s="67">
        <v>44726</v>
      </c>
      <c r="C27" s="67">
        <v>9407</v>
      </c>
      <c r="D27" s="68">
        <f t="shared" si="0"/>
        <v>21.032509055135716</v>
      </c>
      <c r="E27" s="67">
        <v>39166</v>
      </c>
      <c r="F27" s="67">
        <v>882</v>
      </c>
      <c r="G27" s="68">
        <f t="shared" si="1"/>
        <v>2.2519532247357401</v>
      </c>
      <c r="H27" s="89">
        <v>1580</v>
      </c>
      <c r="I27" s="128">
        <f t="shared" si="2"/>
        <v>-698</v>
      </c>
    </row>
    <row r="28" spans="1:13" ht="12.75" customHeight="1">
      <c r="A28" s="27" t="s">
        <v>25</v>
      </c>
      <c r="B28" s="67">
        <v>2349</v>
      </c>
      <c r="C28" s="67">
        <v>732</v>
      </c>
      <c r="D28" s="68">
        <f t="shared" si="0"/>
        <v>31.162196679438058</v>
      </c>
      <c r="E28" s="67">
        <v>2108</v>
      </c>
      <c r="F28" s="67">
        <v>224</v>
      </c>
      <c r="G28" s="68">
        <f t="shared" si="1"/>
        <v>10.62618595825427</v>
      </c>
      <c r="H28" s="89">
        <v>148</v>
      </c>
      <c r="I28" s="128">
        <f t="shared" si="2"/>
        <v>76</v>
      </c>
    </row>
    <row r="29" spans="1:13" ht="12.75" customHeight="1">
      <c r="A29" s="27" t="s">
        <v>26</v>
      </c>
      <c r="B29" s="67">
        <v>15950</v>
      </c>
      <c r="C29" s="67">
        <v>3049</v>
      </c>
      <c r="D29" s="68">
        <f t="shared" si="0"/>
        <v>19.115987460815049</v>
      </c>
      <c r="E29" s="67">
        <v>14901</v>
      </c>
      <c r="F29" s="67">
        <v>634</v>
      </c>
      <c r="G29" s="68">
        <f t="shared" si="1"/>
        <v>4.2547480034896985</v>
      </c>
      <c r="H29" s="89">
        <v>1298</v>
      </c>
      <c r="I29" s="128">
        <f t="shared" si="2"/>
        <v>-664</v>
      </c>
    </row>
    <row r="30" spans="1:13" ht="12.75" customHeight="1">
      <c r="A30" s="27" t="s">
        <v>27</v>
      </c>
      <c r="B30" s="67">
        <v>7093</v>
      </c>
      <c r="C30" s="67">
        <v>1638</v>
      </c>
      <c r="D30" s="68">
        <f t="shared" si="0"/>
        <v>23.093190469476948</v>
      </c>
      <c r="E30" s="67">
        <v>6549</v>
      </c>
      <c r="F30" s="67">
        <v>310</v>
      </c>
      <c r="G30" s="68">
        <f t="shared" si="1"/>
        <v>4.7335471064284622</v>
      </c>
      <c r="H30" s="89">
        <v>558</v>
      </c>
      <c r="I30" s="128">
        <f t="shared" si="2"/>
        <v>-248</v>
      </c>
    </row>
    <row r="31" spans="1:13" ht="12.75" customHeight="1">
      <c r="A31" s="27" t="s">
        <v>28</v>
      </c>
      <c r="B31" s="67">
        <v>3694</v>
      </c>
      <c r="C31" s="67">
        <v>756</v>
      </c>
      <c r="D31" s="68">
        <f t="shared" si="0"/>
        <v>20.465619924201409</v>
      </c>
      <c r="E31" s="67">
        <v>3317</v>
      </c>
      <c r="F31" s="67">
        <v>180</v>
      </c>
      <c r="G31" s="68">
        <f t="shared" si="1"/>
        <v>5.4265902924329215</v>
      </c>
      <c r="H31" s="89">
        <v>216</v>
      </c>
      <c r="I31" s="128">
        <f t="shared" si="2"/>
        <v>-36</v>
      </c>
    </row>
    <row r="32" spans="1:13" ht="12.75" customHeight="1">
      <c r="A32" s="27" t="s">
        <v>29</v>
      </c>
      <c r="B32" s="67">
        <v>15218</v>
      </c>
      <c r="C32" s="67">
        <v>2687</v>
      </c>
      <c r="D32" s="68">
        <f t="shared" si="0"/>
        <v>17.656722302536469</v>
      </c>
      <c r="E32" s="67">
        <v>13655</v>
      </c>
      <c r="F32" s="67">
        <v>583</v>
      </c>
      <c r="G32" s="68">
        <f t="shared" si="1"/>
        <v>4.2694983522519223</v>
      </c>
      <c r="H32" s="89">
        <v>1194</v>
      </c>
      <c r="I32" s="128">
        <f t="shared" si="2"/>
        <v>-611</v>
      </c>
    </row>
    <row r="33" spans="1:9" ht="12.75" customHeight="1">
      <c r="A33" s="27" t="s">
        <v>30</v>
      </c>
      <c r="B33" s="67">
        <v>48547</v>
      </c>
      <c r="C33" s="67">
        <v>9395</v>
      </c>
      <c r="D33" s="68">
        <f t="shared" si="0"/>
        <v>19.352380167672564</v>
      </c>
      <c r="E33" s="67">
        <v>42988</v>
      </c>
      <c r="F33" s="67">
        <v>1595</v>
      </c>
      <c r="G33" s="68">
        <f t="shared" si="1"/>
        <v>3.7103377686796315</v>
      </c>
      <c r="H33" s="89">
        <v>2904</v>
      </c>
      <c r="I33" s="128">
        <f t="shared" si="2"/>
        <v>-1309</v>
      </c>
    </row>
    <row r="34" spans="1:9" ht="12.75" customHeight="1">
      <c r="A34" s="27" t="s">
        <v>31</v>
      </c>
      <c r="B34" s="67">
        <v>12047</v>
      </c>
      <c r="C34" s="67">
        <v>1816</v>
      </c>
      <c r="D34" s="68">
        <f t="shared" si="0"/>
        <v>15.07429235494314</v>
      </c>
      <c r="E34" s="67">
        <v>10820</v>
      </c>
      <c r="F34" s="67">
        <v>450</v>
      </c>
      <c r="G34" s="68">
        <f t="shared" si="1"/>
        <v>4.1589648798521255</v>
      </c>
      <c r="H34" s="89">
        <v>964</v>
      </c>
      <c r="I34" s="128">
        <f t="shared" si="2"/>
        <v>-514</v>
      </c>
    </row>
    <row r="35" spans="1:9" ht="12.75" customHeight="1">
      <c r="A35" s="27" t="s">
        <v>32</v>
      </c>
      <c r="B35" s="67">
        <v>5051</v>
      </c>
      <c r="C35" s="67">
        <v>1423</v>
      </c>
      <c r="D35" s="68">
        <f t="shared" si="0"/>
        <v>28.172639081370026</v>
      </c>
      <c r="E35" s="67">
        <v>4630</v>
      </c>
      <c r="F35" s="67">
        <v>266</v>
      </c>
      <c r="G35" s="68">
        <f t="shared" si="1"/>
        <v>5.7451403887688981</v>
      </c>
      <c r="H35" s="89">
        <v>152</v>
      </c>
      <c r="I35" s="128">
        <f t="shared" si="2"/>
        <v>114</v>
      </c>
    </row>
    <row r="36" spans="1:9" ht="12.75" customHeight="1">
      <c r="A36" s="27" t="s">
        <v>33</v>
      </c>
      <c r="B36" s="67">
        <v>3029</v>
      </c>
      <c r="C36" s="67">
        <v>611</v>
      </c>
      <c r="D36" s="68">
        <f t="shared" si="0"/>
        <v>20.171673819742487</v>
      </c>
      <c r="E36" s="67">
        <v>2727</v>
      </c>
      <c r="F36" s="67">
        <v>141</v>
      </c>
      <c r="G36" s="68">
        <f t="shared" si="1"/>
        <v>5.1705170517051702</v>
      </c>
      <c r="H36" s="89">
        <v>199</v>
      </c>
      <c r="I36" s="128">
        <f t="shared" si="2"/>
        <v>-58</v>
      </c>
    </row>
    <row r="37" spans="1:9" ht="12.75" customHeight="1">
      <c r="A37" s="27" t="s">
        <v>34</v>
      </c>
      <c r="B37" s="67">
        <v>15337</v>
      </c>
      <c r="C37" s="67">
        <v>2356</v>
      </c>
      <c r="D37" s="68">
        <f t="shared" si="0"/>
        <v>15.36154397861381</v>
      </c>
      <c r="E37" s="67">
        <v>13728</v>
      </c>
      <c r="F37" s="67">
        <v>602</v>
      </c>
      <c r="G37" s="68">
        <f t="shared" si="1"/>
        <v>4.3851981351981353</v>
      </c>
      <c r="H37" s="89">
        <v>918</v>
      </c>
      <c r="I37" s="128">
        <f t="shared" si="2"/>
        <v>-316</v>
      </c>
    </row>
    <row r="38" spans="1:9" ht="12.75" customHeight="1">
      <c r="A38" s="27" t="s">
        <v>35</v>
      </c>
      <c r="B38" s="67">
        <v>6485</v>
      </c>
      <c r="C38" s="67">
        <v>894</v>
      </c>
      <c r="D38" s="68">
        <f t="shared" si="0"/>
        <v>13.785659213569776</v>
      </c>
      <c r="E38" s="67">
        <v>5995</v>
      </c>
      <c r="F38" s="67">
        <v>228</v>
      </c>
      <c r="G38" s="68">
        <f t="shared" si="1"/>
        <v>3.8031693077564639</v>
      </c>
      <c r="H38" s="89">
        <v>474</v>
      </c>
      <c r="I38" s="128">
        <f t="shared" si="2"/>
        <v>-246</v>
      </c>
    </row>
    <row r="39" spans="1:9" ht="12.75" customHeight="1">
      <c r="A39" s="27" t="s">
        <v>36</v>
      </c>
      <c r="B39" s="67">
        <v>7684</v>
      </c>
      <c r="C39" s="67">
        <v>1691</v>
      </c>
      <c r="D39" s="68">
        <f t="shared" si="0"/>
        <v>22.006767308693391</v>
      </c>
      <c r="E39" s="67">
        <v>7195</v>
      </c>
      <c r="F39" s="67">
        <v>295</v>
      </c>
      <c r="G39" s="68">
        <f t="shared" si="1"/>
        <v>4.1000694927032661</v>
      </c>
      <c r="H39" s="89">
        <v>527</v>
      </c>
      <c r="I39" s="128">
        <f t="shared" si="2"/>
        <v>-232</v>
      </c>
    </row>
    <row r="40" spans="1:9" ht="12.75" customHeight="1">
      <c r="A40" s="27" t="s">
        <v>37</v>
      </c>
      <c r="B40" s="67">
        <v>2914</v>
      </c>
      <c r="C40" s="67">
        <v>769</v>
      </c>
      <c r="D40" s="68">
        <f t="shared" si="0"/>
        <v>26.38984214138641</v>
      </c>
      <c r="E40" s="67">
        <v>2763</v>
      </c>
      <c r="F40" s="67">
        <v>206</v>
      </c>
      <c r="G40" s="68">
        <f t="shared" si="1"/>
        <v>7.4556641331885638</v>
      </c>
      <c r="H40" s="89">
        <v>243</v>
      </c>
      <c r="I40" s="128">
        <f t="shared" si="2"/>
        <v>-37</v>
      </c>
    </row>
    <row r="41" spans="1:9" ht="12.75" customHeight="1">
      <c r="A41" s="27" t="s">
        <v>38</v>
      </c>
      <c r="B41" s="67">
        <v>8283</v>
      </c>
      <c r="C41" s="67">
        <v>1128</v>
      </c>
      <c r="D41" s="68">
        <f t="shared" si="0"/>
        <v>13.618254255704453</v>
      </c>
      <c r="E41" s="67">
        <v>7656</v>
      </c>
      <c r="F41" s="67">
        <v>248</v>
      </c>
      <c r="G41" s="68">
        <f t="shared" si="1"/>
        <v>3.2392894461859978</v>
      </c>
      <c r="H41" s="89">
        <v>482</v>
      </c>
      <c r="I41" s="128">
        <f t="shared" si="2"/>
        <v>-234</v>
      </c>
    </row>
    <row r="42" spans="1:9" ht="12.75" customHeight="1">
      <c r="A42" s="27" t="s">
        <v>39</v>
      </c>
      <c r="B42" s="67">
        <v>5450</v>
      </c>
      <c r="C42" s="67">
        <v>905</v>
      </c>
      <c r="D42" s="68">
        <f t="shared" si="0"/>
        <v>16.605504587155963</v>
      </c>
      <c r="E42" s="67">
        <v>4763</v>
      </c>
      <c r="F42" s="67">
        <v>276</v>
      </c>
      <c r="G42" s="68">
        <f t="shared" si="1"/>
        <v>5.7946672265378956</v>
      </c>
      <c r="H42" s="89">
        <v>385</v>
      </c>
      <c r="I42" s="128">
        <f t="shared" si="2"/>
        <v>-109</v>
      </c>
    </row>
    <row r="43" spans="1:9" ht="12.75" customHeight="1">
      <c r="A43" s="27" t="s">
        <v>40</v>
      </c>
      <c r="B43" s="67">
        <v>9080</v>
      </c>
      <c r="C43" s="67">
        <v>2082</v>
      </c>
      <c r="D43" s="68">
        <f t="shared" si="0"/>
        <v>22.929515418502202</v>
      </c>
      <c r="E43" s="67">
        <v>8408</v>
      </c>
      <c r="F43" s="67">
        <v>494</v>
      </c>
      <c r="G43" s="68">
        <f t="shared" si="1"/>
        <v>5.8753568030447196</v>
      </c>
      <c r="H43" s="89">
        <v>719</v>
      </c>
      <c r="I43" s="128">
        <f t="shared" si="2"/>
        <v>-225</v>
      </c>
    </row>
    <row r="44" spans="1:9" ht="12.75" customHeight="1">
      <c r="A44" s="27" t="s">
        <v>41</v>
      </c>
      <c r="B44" s="67">
        <v>13193</v>
      </c>
      <c r="C44" s="67">
        <v>2394</v>
      </c>
      <c r="D44" s="68">
        <f t="shared" si="0"/>
        <v>18.145986507996664</v>
      </c>
      <c r="E44" s="67">
        <v>11409</v>
      </c>
      <c r="F44" s="67">
        <v>630</v>
      </c>
      <c r="G44" s="68">
        <f t="shared" si="1"/>
        <v>5.5219563502498028</v>
      </c>
      <c r="H44" s="89">
        <v>1115</v>
      </c>
      <c r="I44" s="128">
        <f t="shared" si="2"/>
        <v>-485</v>
      </c>
    </row>
    <row r="45" spans="1:9" ht="12.75" customHeight="1">
      <c r="A45" s="27" t="s">
        <v>42</v>
      </c>
      <c r="B45" s="67">
        <v>5040</v>
      </c>
      <c r="C45" s="67">
        <v>987</v>
      </c>
      <c r="D45" s="68">
        <f t="shared" si="0"/>
        <v>19.583333333333332</v>
      </c>
      <c r="E45" s="67">
        <v>4658</v>
      </c>
      <c r="F45" s="67">
        <v>290</v>
      </c>
      <c r="G45" s="68">
        <f t="shared" si="1"/>
        <v>6.225848003434951</v>
      </c>
      <c r="H45" s="89">
        <v>528</v>
      </c>
      <c r="I45" s="128">
        <f t="shared" si="2"/>
        <v>-238</v>
      </c>
    </row>
    <row r="46" spans="1:9" ht="12.75" customHeight="1">
      <c r="A46" s="27" t="s">
        <v>43</v>
      </c>
      <c r="B46" s="67">
        <v>8177</v>
      </c>
      <c r="C46" s="67">
        <v>1581</v>
      </c>
      <c r="D46" s="68">
        <f t="shared" si="0"/>
        <v>19.334719334719335</v>
      </c>
      <c r="E46" s="67">
        <v>7526</v>
      </c>
      <c r="F46" s="67">
        <v>420</v>
      </c>
      <c r="G46" s="68">
        <f t="shared" si="1"/>
        <v>5.5806537337230937</v>
      </c>
      <c r="H46" s="89">
        <v>736</v>
      </c>
      <c r="I46" s="128">
        <f t="shared" si="2"/>
        <v>-316</v>
      </c>
    </row>
    <row r="47" spans="1:9" ht="12.75" customHeight="1">
      <c r="A47" s="27" t="s">
        <v>44</v>
      </c>
      <c r="B47" s="67">
        <v>2587</v>
      </c>
      <c r="C47" s="67">
        <v>925</v>
      </c>
      <c r="D47" s="68">
        <f t="shared" si="0"/>
        <v>35.755701584847316</v>
      </c>
      <c r="E47" s="67">
        <v>2463</v>
      </c>
      <c r="F47" s="67">
        <v>156</v>
      </c>
      <c r="G47" s="68">
        <f t="shared" si="1"/>
        <v>6.3337393422655293</v>
      </c>
      <c r="H47" s="89">
        <v>197</v>
      </c>
      <c r="I47" s="128">
        <f t="shared" si="2"/>
        <v>-41</v>
      </c>
    </row>
    <row r="48" spans="1:9" ht="12.75" customHeight="1">
      <c r="A48" s="27" t="s">
        <v>45</v>
      </c>
      <c r="B48" s="67">
        <v>9257</v>
      </c>
      <c r="C48" s="67">
        <v>1846</v>
      </c>
      <c r="D48" s="68">
        <f t="shared" si="0"/>
        <v>19.941665766447013</v>
      </c>
      <c r="E48" s="67">
        <v>8668</v>
      </c>
      <c r="F48" s="67">
        <v>389</v>
      </c>
      <c r="G48" s="68">
        <f t="shared" si="1"/>
        <v>4.4877711121365946</v>
      </c>
      <c r="H48" s="89">
        <v>892</v>
      </c>
      <c r="I48" s="128">
        <f t="shared" si="2"/>
        <v>-503</v>
      </c>
    </row>
    <row r="49" spans="1:10" ht="12.75" customHeight="1">
      <c r="A49" s="27" t="s">
        <v>46</v>
      </c>
      <c r="B49" s="67">
        <v>4693</v>
      </c>
      <c r="C49" s="67">
        <v>1233</v>
      </c>
      <c r="D49" s="68">
        <f t="shared" si="0"/>
        <v>26.273172810568933</v>
      </c>
      <c r="E49" s="67">
        <v>4291</v>
      </c>
      <c r="F49" s="67">
        <v>287</v>
      </c>
      <c r="G49" s="68">
        <f t="shared" si="1"/>
        <v>6.6884176182707993</v>
      </c>
      <c r="H49" s="89">
        <v>414</v>
      </c>
      <c r="I49" s="128">
        <f t="shared" si="2"/>
        <v>-127</v>
      </c>
      <c r="J49" s="128"/>
    </row>
    <row r="50" spans="1:10" ht="12.75" customHeight="1">
      <c r="A50" s="27" t="s">
        <v>47</v>
      </c>
      <c r="B50" s="67">
        <v>1588</v>
      </c>
      <c r="C50" s="67">
        <v>461</v>
      </c>
      <c r="D50" s="68">
        <f t="shared" si="0"/>
        <v>29.030226700251887</v>
      </c>
      <c r="E50" s="67">
        <v>1458</v>
      </c>
      <c r="F50" s="67">
        <v>117</v>
      </c>
      <c r="G50" s="68">
        <f t="shared" si="1"/>
        <v>8.0246913580246915</v>
      </c>
      <c r="H50" s="89">
        <v>121</v>
      </c>
      <c r="I50" s="128">
        <f t="shared" si="2"/>
        <v>-4</v>
      </c>
      <c r="J50" s="140"/>
    </row>
    <row r="51" spans="1:10">
      <c r="A51" s="41" t="s">
        <v>15</v>
      </c>
      <c r="B51" s="42">
        <f>SUM(B19:B50)</f>
        <v>299665</v>
      </c>
      <c r="C51" s="42">
        <f>SUM(C19:C50)</f>
        <v>60214</v>
      </c>
      <c r="D51" s="69">
        <f t="shared" ref="D51" si="3">C51/B51*100</f>
        <v>20.093771378038809</v>
      </c>
      <c r="E51" s="42">
        <f>SUM(E19:E50)</f>
        <v>270129</v>
      </c>
      <c r="F51" s="42">
        <f>SUM(F19:F50)</f>
        <v>12125</v>
      </c>
      <c r="G51" s="70">
        <f t="shared" ref="G51" si="4">F51/E51*100</f>
        <v>4.4885961892281099</v>
      </c>
      <c r="H51" s="128">
        <f>SUM(H19:H50)</f>
        <v>19959</v>
      </c>
    </row>
    <row r="52" spans="1:10">
      <c r="A52" s="502"/>
      <c r="B52" s="502"/>
      <c r="C52" s="502"/>
      <c r="D52" s="502"/>
      <c r="E52" s="502"/>
      <c r="F52" s="502"/>
      <c r="G52" s="502"/>
    </row>
    <row r="53" spans="1:10">
      <c r="A53" s="503"/>
      <c r="B53" s="503"/>
      <c r="C53" s="503"/>
      <c r="D53" s="503"/>
      <c r="E53" s="503"/>
      <c r="F53" s="503"/>
      <c r="G53" s="503"/>
    </row>
    <row r="54" spans="1:10">
      <c r="A54" s="503"/>
      <c r="B54" s="503"/>
      <c r="C54" s="503"/>
      <c r="D54" s="503"/>
      <c r="E54" s="503"/>
      <c r="F54" s="503"/>
      <c r="G54" s="503"/>
    </row>
    <row r="55" spans="1:10">
      <c r="A55" s="503"/>
      <c r="B55" s="503"/>
      <c r="C55" s="503"/>
      <c r="D55" s="503"/>
      <c r="E55" s="503"/>
      <c r="F55" s="503"/>
      <c r="G55" s="503"/>
      <c r="I55" s="128"/>
    </row>
    <row r="56" spans="1:10">
      <c r="A56" s="503"/>
      <c r="B56" s="503"/>
      <c r="C56" s="503"/>
      <c r="D56" s="503"/>
      <c r="E56" s="503"/>
      <c r="F56" s="503"/>
      <c r="G56" s="503"/>
    </row>
    <row r="57" spans="1:10">
      <c r="A57" s="503"/>
      <c r="B57" s="503"/>
      <c r="C57" s="503"/>
      <c r="D57" s="503"/>
      <c r="E57" s="503"/>
      <c r="F57" s="503"/>
      <c r="G57" s="503"/>
    </row>
  </sheetData>
  <sheetProtection selectLockedCells="1"/>
  <mergeCells count="4">
    <mergeCell ref="A14:A15"/>
    <mergeCell ref="E14:F14"/>
    <mergeCell ref="A17:A18"/>
    <mergeCell ref="A52:G57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22</vt:i4>
      </vt:variant>
    </vt:vector>
  </HeadingPairs>
  <TitlesOfParts>
    <vt:vector size="46" baseType="lpstr">
      <vt:lpstr>Resumen</vt:lpstr>
      <vt:lpstr>Absorcion_Egresados</vt:lpstr>
      <vt:lpstr>Matrícula</vt:lpstr>
      <vt:lpstr>Capacidad_instalada</vt:lpstr>
      <vt:lpstr>Eficiencia_terminal</vt:lpstr>
      <vt:lpstr>Titulados</vt:lpstr>
      <vt:lpstr>Costo por alumno</vt:lpstr>
      <vt:lpstr>Alumno_PSP</vt:lpstr>
      <vt:lpstr>Becas_conalep</vt:lpstr>
      <vt:lpstr>Alumno_PC</vt:lpstr>
      <vt:lpstr>Administrativo_PC </vt:lpstr>
      <vt:lpstr>Capacitación</vt:lpstr>
      <vt:lpstr>Becados_externos</vt:lpstr>
      <vt:lpstr>Alumnos en programas de calidad</vt:lpstr>
      <vt:lpstr>CAPA</vt:lpstr>
      <vt:lpstr>CAP-1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Absorcion_Egresados!Área_de_impresión</vt:lpstr>
      <vt:lpstr>Alumno_PSP!Área_de_impresión</vt:lpstr>
      <vt:lpstr>'Alumnos en programas de calidad'!Área_de_impresión</vt:lpstr>
      <vt:lpstr>AUTOF!Área_de_impresión</vt:lpstr>
      <vt:lpstr>Becados_externos!Área_de_impresión</vt:lpstr>
      <vt:lpstr>Becas_conalep!Área_de_impresión</vt:lpstr>
      <vt:lpstr>CAIP!Área_de_impresión</vt:lpstr>
      <vt:lpstr>'CAP-1'!Área_de_impresión</vt:lpstr>
      <vt:lpstr>CAPA!Área_de_impresión</vt:lpstr>
      <vt:lpstr>Capacidad_instalada!Área_de_impresión</vt:lpstr>
      <vt:lpstr>Capacitación!Área_de_impresión</vt:lpstr>
      <vt:lpstr>CNPR!Área_de_impresión</vt:lpstr>
      <vt:lpstr>'C-PSP'!Área_de_impresión</vt:lpstr>
      <vt:lpstr>Eficiencia_terminal!Área_de_impresión</vt:lpstr>
      <vt:lpstr>EGC!Área_de_impresión</vt:lpstr>
      <vt:lpstr>EGI!Área_de_impresión</vt:lpstr>
      <vt:lpstr>EPR!Área_de_impresión</vt:lpstr>
      <vt:lpstr>EPRT!Área_de_impresión</vt:lpstr>
      <vt:lpstr>Matrícula!Área_de_impresión</vt:lpstr>
      <vt:lpstr>Resumen!Área_de_impresión</vt:lpstr>
      <vt:lpstr>Titulados!Área_de_impresión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2013-10-15T21:24:56Z</cp:lastPrinted>
  <dcterms:created xsi:type="dcterms:W3CDTF">2010-02-02T20:37:43Z</dcterms:created>
  <dcterms:modified xsi:type="dcterms:W3CDTF">2013-10-18T18:02:56Z</dcterms:modified>
</cp:coreProperties>
</file>