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tables/table8.xml" ContentType="application/vnd.openxmlformats-officedocument.spreadsheetml.table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10.xml" ContentType="application/vnd.openxmlformats-officedocument.spreadsheetml.table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comments5.xml" ContentType="application/vnd.openxmlformats-officedocument.spreadsheetml.comments+xml"/>
  <Override PartName="/xl/drawings/drawing22.xml" ContentType="application/vnd.openxmlformats-officedocument.drawing+xml"/>
  <Override PartName="/xl/tables/table11.xml" ContentType="application/vnd.openxmlformats-officedocument.spreadsheetml.table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comments6.xml" ContentType="application/vnd.openxmlformats-officedocument.spreadsheetml.comments+xml"/>
  <Override PartName="/xl/drawings/drawing26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Flor\2012\Indicadores\Cuarto trimestre\"/>
    </mc:Choice>
  </mc:AlternateContent>
  <bookViews>
    <workbookView xWindow="240" yWindow="15" windowWidth="17400" windowHeight="11760" tabRatio="864"/>
  </bookViews>
  <sheets>
    <sheet name="Resumen" sheetId="39" r:id="rId1"/>
    <sheet name="Absorción" sheetId="10" r:id="rId2"/>
    <sheet name="Absorcion_Egresados" sheetId="16" state="hidden" r:id="rId3"/>
    <sheet name="Matricula" sheetId="11" r:id="rId4"/>
    <sheet name="Matrícula" sheetId="6" state="hidden" r:id="rId5"/>
    <sheet name="Capacidad" sheetId="24" r:id="rId6"/>
    <sheet name="Capacidad_instalada" sheetId="23" state="hidden" r:id="rId7"/>
    <sheet name="Eficiencia" sheetId="12" r:id="rId8"/>
    <sheet name="Eficiencia_terminal" sheetId="5" state="hidden" r:id="rId9"/>
    <sheet name="Titulación" sheetId="13" r:id="rId10"/>
    <sheet name="Titulados" sheetId="8" state="hidden" r:id="rId11"/>
    <sheet name="Costoporalumno" sheetId="18" r:id="rId12"/>
    <sheet name="Costo por alumno" sheetId="19" state="hidden" r:id="rId13"/>
    <sheet name="Alumno-PSP" sheetId="33" r:id="rId14"/>
    <sheet name="Alumno_PSP" sheetId="49" state="hidden" r:id="rId15"/>
    <sheet name="Becas " sheetId="14" r:id="rId16"/>
    <sheet name="Becas_conalep" sheetId="4" state="hidden" r:id="rId17"/>
    <sheet name="Alumno-PC" sheetId="36" r:id="rId18"/>
    <sheet name="Alumno_PC" sheetId="35" state="hidden" r:id="rId19"/>
    <sheet name="Administrativo-PC" sheetId="37" r:id="rId20"/>
    <sheet name="Administrativo_PC " sheetId="38" state="hidden" r:id="rId21"/>
    <sheet name="Capacitacion" sheetId="17" r:id="rId22"/>
    <sheet name="Capacitación" sheetId="1" state="hidden" r:id="rId23"/>
    <sheet name="Becados-externos" sheetId="15" r:id="rId24"/>
    <sheet name="Becados_externos" sheetId="9" state="hidden" r:id="rId25"/>
    <sheet name="Calidad" sheetId="21" r:id="rId26"/>
    <sheet name="Alumnos en programas de calidad" sheetId="20" state="hidden" r:id="rId27"/>
    <sheet name="C-PSP" sheetId="25" r:id="rId28"/>
    <sheet name="EPRT" sheetId="40" r:id="rId29"/>
    <sheet name="EPR" sheetId="48" r:id="rId30"/>
    <sheet name="EGC" sheetId="42" r:id="rId31"/>
    <sheet name="EGI" sheetId="43" r:id="rId32"/>
    <sheet name="AUTOF" sheetId="44" r:id="rId33"/>
    <sheet name="CAIP" sheetId="45" r:id="rId34"/>
    <sheet name="CNPR" sheetId="46" r:id="rId35"/>
  </sheets>
  <externalReferences>
    <externalReference r:id="rId36"/>
    <externalReference r:id="rId37"/>
    <externalReference r:id="rId38"/>
  </externalReferences>
  <definedNames>
    <definedName name="_xlnm._FilterDatabase" localSheetId="32" hidden="1">AUTOF!$C$20:$C$30</definedName>
    <definedName name="_xlnm._FilterDatabase" localSheetId="33" hidden="1">CAIP!$C$20:$C$27</definedName>
    <definedName name="_xlnm._FilterDatabase" localSheetId="34" hidden="1">CNPR!$C$21:$C$26</definedName>
    <definedName name="_xlnm._FilterDatabase" localSheetId="30" hidden="1">EGC!$C$19:$C$24</definedName>
    <definedName name="_xlnm._FilterDatabase" localSheetId="31" hidden="1">EGI!$C$20:$C$29</definedName>
    <definedName name="_xlnm._FilterDatabase" localSheetId="29" hidden="1">EPR!$C$18:$C$27</definedName>
    <definedName name="_xlnm._FilterDatabase" localSheetId="28" hidden="1">EPRT!$C$19:$C$29</definedName>
    <definedName name="A_impresión_IM" localSheetId="1">#REF!</definedName>
    <definedName name="A_impresión_IM" localSheetId="2">#REF!</definedName>
    <definedName name="A_impresión_IM" localSheetId="19">#REF!</definedName>
    <definedName name="A_impresión_IM" localSheetId="17">#REF!</definedName>
    <definedName name="A_impresión_IM" localSheetId="13">#REF!</definedName>
    <definedName name="A_impresión_IM" localSheetId="32">#REF!</definedName>
    <definedName name="A_impresión_IM" localSheetId="23">#REF!</definedName>
    <definedName name="A_impresión_IM" localSheetId="15">#REF!</definedName>
    <definedName name="A_impresión_IM" localSheetId="33">#REF!</definedName>
    <definedName name="A_impresión_IM" localSheetId="25">#REF!</definedName>
    <definedName name="A_impresión_IM" localSheetId="5">#REF!</definedName>
    <definedName name="A_impresión_IM" localSheetId="6">#REF!</definedName>
    <definedName name="A_impresión_IM" localSheetId="21">#REF!</definedName>
    <definedName name="A_impresión_IM" localSheetId="34">#REF!</definedName>
    <definedName name="A_impresión_IM" localSheetId="12">#REF!</definedName>
    <definedName name="A_impresión_IM" localSheetId="11">#REF!</definedName>
    <definedName name="A_impresión_IM" localSheetId="27">#REF!</definedName>
    <definedName name="A_impresión_IM" localSheetId="7">#REF!</definedName>
    <definedName name="A_impresión_IM" localSheetId="30">#REF!</definedName>
    <definedName name="A_impresión_IM" localSheetId="31">#REF!</definedName>
    <definedName name="A_impresión_IM" localSheetId="29">#REF!</definedName>
    <definedName name="A_impresión_IM" localSheetId="28">#REF!</definedName>
    <definedName name="A_impresión_IM" localSheetId="3">#REF!</definedName>
    <definedName name="A_impresión_IM" localSheetId="9">#REF!</definedName>
    <definedName name="A_impresión_IM">#REF!</definedName>
    <definedName name="a_impresión_imn" localSheetId="1">#REF!</definedName>
    <definedName name="a_impresión_imn" localSheetId="2">#REF!</definedName>
    <definedName name="a_impresión_imn" localSheetId="19">#REF!</definedName>
    <definedName name="a_impresión_imn" localSheetId="17">#REF!</definedName>
    <definedName name="a_impresión_imn" localSheetId="13">#REF!</definedName>
    <definedName name="a_impresión_imn" localSheetId="23">#REF!</definedName>
    <definedName name="a_impresión_imn" localSheetId="15">#REF!</definedName>
    <definedName name="a_impresión_imn" localSheetId="25">#REF!</definedName>
    <definedName name="a_impresión_imn" localSheetId="5">#REF!</definedName>
    <definedName name="a_impresión_imn" localSheetId="6">#REF!</definedName>
    <definedName name="a_impresión_imn" localSheetId="21">#REF!</definedName>
    <definedName name="a_impresión_imn" localSheetId="12">#REF!</definedName>
    <definedName name="a_impresión_imn" localSheetId="11">#REF!</definedName>
    <definedName name="a_impresión_imn" localSheetId="7">#REF!</definedName>
    <definedName name="a_impresión_imn" localSheetId="3">#REF!</definedName>
    <definedName name="a_impresión_imn" localSheetId="9">#REF!</definedName>
    <definedName name="a_impresión_imn">#REF!</definedName>
    <definedName name="Abril" localSheetId="1">#REF!</definedName>
    <definedName name="Abril" localSheetId="2">#REF!</definedName>
    <definedName name="Abril" localSheetId="19">#REF!</definedName>
    <definedName name="Abril" localSheetId="17">#REF!</definedName>
    <definedName name="Abril" localSheetId="13">#REF!</definedName>
    <definedName name="Abril" localSheetId="23">#REF!</definedName>
    <definedName name="Abril" localSheetId="15">#REF!</definedName>
    <definedName name="Abril" localSheetId="25">#REF!</definedName>
    <definedName name="Abril" localSheetId="5">#REF!</definedName>
    <definedName name="Abril" localSheetId="6">#REF!</definedName>
    <definedName name="Abril" localSheetId="21">#REF!</definedName>
    <definedName name="Abril" localSheetId="12">#REF!</definedName>
    <definedName name="Abril" localSheetId="11">#REF!</definedName>
    <definedName name="Abril" localSheetId="7">#REF!</definedName>
    <definedName name="Abril" localSheetId="3">#REF!</definedName>
    <definedName name="Abril" localSheetId="9">#REF!</definedName>
    <definedName name="Abril">#REF!</definedName>
    <definedName name="AbrilA" localSheetId="1">#REF!</definedName>
    <definedName name="AbrilA" localSheetId="19">#REF!</definedName>
    <definedName name="AbrilA" localSheetId="17">#REF!</definedName>
    <definedName name="AbrilA" localSheetId="13">#REF!</definedName>
    <definedName name="AbrilA" localSheetId="23">#REF!</definedName>
    <definedName name="AbrilA" localSheetId="15">#REF!</definedName>
    <definedName name="AbrilA" localSheetId="25">#REF!</definedName>
    <definedName name="AbrilA" localSheetId="5">#REF!</definedName>
    <definedName name="AbrilA" localSheetId="6">#REF!</definedName>
    <definedName name="AbrilA" localSheetId="21">#REF!</definedName>
    <definedName name="AbrilA" localSheetId="12">#REF!</definedName>
    <definedName name="AbrilA" localSheetId="11">#REF!</definedName>
    <definedName name="AbrilA" localSheetId="7">#REF!</definedName>
    <definedName name="AbrilA" localSheetId="3">#REF!</definedName>
    <definedName name="AbrilA" localSheetId="9">#REF!</definedName>
    <definedName name="AbrilA">#REF!</definedName>
    <definedName name="Agosto" localSheetId="1">#REF!</definedName>
    <definedName name="Agosto" localSheetId="19">#REF!</definedName>
    <definedName name="Agosto" localSheetId="17">#REF!</definedName>
    <definedName name="Agosto" localSheetId="13">#REF!</definedName>
    <definedName name="Agosto" localSheetId="23">#REF!</definedName>
    <definedName name="Agosto" localSheetId="15">#REF!</definedName>
    <definedName name="Agosto" localSheetId="25">#REF!</definedName>
    <definedName name="Agosto" localSheetId="5">#REF!</definedName>
    <definedName name="Agosto" localSheetId="6">#REF!</definedName>
    <definedName name="Agosto" localSheetId="21">#REF!</definedName>
    <definedName name="Agosto" localSheetId="12">#REF!</definedName>
    <definedName name="Agosto" localSheetId="11">#REF!</definedName>
    <definedName name="Agosto" localSheetId="7">#REF!</definedName>
    <definedName name="Agosto" localSheetId="3">#REF!</definedName>
    <definedName name="Agosto" localSheetId="9">#REF!</definedName>
    <definedName name="Agosto">#REF!</definedName>
    <definedName name="AgostoA" localSheetId="1">#REF!</definedName>
    <definedName name="AgostoA" localSheetId="19">#REF!</definedName>
    <definedName name="AgostoA" localSheetId="17">#REF!</definedName>
    <definedName name="AgostoA" localSheetId="13">#REF!</definedName>
    <definedName name="AgostoA" localSheetId="23">#REF!</definedName>
    <definedName name="AgostoA" localSheetId="15">#REF!</definedName>
    <definedName name="AgostoA" localSheetId="25">#REF!</definedName>
    <definedName name="AgostoA" localSheetId="5">#REF!</definedName>
    <definedName name="AgostoA" localSheetId="6">#REF!</definedName>
    <definedName name="AgostoA" localSheetId="21">#REF!</definedName>
    <definedName name="AgostoA" localSheetId="12">#REF!</definedName>
    <definedName name="AgostoA" localSheetId="11">#REF!</definedName>
    <definedName name="AgostoA" localSheetId="7">#REF!</definedName>
    <definedName name="AgostoA" localSheetId="3">#REF!</definedName>
    <definedName name="AgostoA" localSheetId="9">#REF!</definedName>
    <definedName name="AgostoA">#REF!</definedName>
    <definedName name="_xlnm.Print_Area" localSheetId="1">Absorción!$A$1:$H$50</definedName>
    <definedName name="_xlnm.Print_Area" localSheetId="2">Absorcion_Egresados!$A$1:$D$61</definedName>
    <definedName name="_xlnm.Print_Area" localSheetId="19">'Administrativo-PC'!$A$1:$G$49</definedName>
    <definedName name="_xlnm.Print_Area" localSheetId="14">Alumno_PSP!$A$1:$I$54</definedName>
    <definedName name="_xlnm.Print_Area" localSheetId="17">'Alumno-PC'!$A$1:$H$49</definedName>
    <definedName name="_xlnm.Print_Area" localSheetId="13">'Alumno-PSP'!$A$1:$H$49</definedName>
    <definedName name="_xlnm.Print_Area" localSheetId="26">'Alumnos en programas de calidad'!$A$1:$K$56</definedName>
    <definedName name="_xlnm.Print_Area" localSheetId="32">AUTOF!$A$1:$J$28</definedName>
    <definedName name="_xlnm.Print_Area" localSheetId="24">Becados_externos!$A$1:$F$57</definedName>
    <definedName name="_xlnm.Print_Area" localSheetId="23">'Becados-externos'!$A$1:$H$50</definedName>
    <definedName name="_xlnm.Print_Area" localSheetId="15">'Becas '!$A$1:$I$50</definedName>
    <definedName name="_xlnm.Print_Area" localSheetId="16">Becas_conalep!$A$1:$G$57</definedName>
    <definedName name="_xlnm.Print_Area" localSheetId="33">CAIP!$A$1:$J$27</definedName>
    <definedName name="_xlnm.Print_Area" localSheetId="25">Calidad!$A$1:$H$50</definedName>
    <definedName name="_xlnm.Print_Area" localSheetId="5">Capacidad!$A$1:$H$49</definedName>
    <definedName name="_xlnm.Print_Area" localSheetId="6">Capacidad_instalada!$A$1:$K$54</definedName>
    <definedName name="_xlnm.Print_Area" localSheetId="21">Capacitacion!$A$1:$H$49</definedName>
    <definedName name="_xlnm.Print_Area" localSheetId="22">Capacitación!$A$1:$F$58</definedName>
    <definedName name="_xlnm.Print_Area" localSheetId="34">CNPR!$A$1:$J$26</definedName>
    <definedName name="_xlnm.Print_Area" localSheetId="11">Costoporalumno!$A$1:$I$47</definedName>
    <definedName name="_xlnm.Print_Area" localSheetId="27">'C-PSP'!$A$1:$J$28</definedName>
    <definedName name="_xlnm.Print_Area" localSheetId="7">Eficiencia!$A$1:$I$49</definedName>
    <definedName name="_xlnm.Print_Area" localSheetId="8">Eficiencia_terminal!$A$1:$D$57</definedName>
    <definedName name="_xlnm.Print_Area" localSheetId="30">EGC!$A$1:$J$24</definedName>
    <definedName name="_xlnm.Print_Area" localSheetId="31">EGI!$A$1:$J$27</definedName>
    <definedName name="_xlnm.Print_Area" localSheetId="29">EPR!$A$1:$J$27</definedName>
    <definedName name="_xlnm.Print_Area" localSheetId="28">EPRT!$A$1:$J$28</definedName>
    <definedName name="_xlnm.Print_Area" localSheetId="3">Matricula!$A$1:$H$52</definedName>
    <definedName name="_xlnm.Print_Area" localSheetId="4">Matrícula!$A$1:$G$58</definedName>
    <definedName name="_xlnm.Print_Area" localSheetId="0">Resumen!$A$1:$G$56</definedName>
    <definedName name="_xlnm.Print_Area" localSheetId="9">Titulación!$A$1:$H$49</definedName>
    <definedName name="_xlnm.Print_Area" localSheetId="10">Titulados!$A$1:$D$53</definedName>
    <definedName name="Clave" localSheetId="1">#REF!</definedName>
    <definedName name="Clave" localSheetId="2">#REF!</definedName>
    <definedName name="Clave" localSheetId="19">#REF!</definedName>
    <definedName name="Clave" localSheetId="17">#REF!</definedName>
    <definedName name="Clave" localSheetId="13">#REF!</definedName>
    <definedName name="Clave" localSheetId="23">#REF!</definedName>
    <definedName name="Clave" localSheetId="15">#REF!</definedName>
    <definedName name="Clave" localSheetId="25">#REF!</definedName>
    <definedName name="Clave" localSheetId="5">#REF!</definedName>
    <definedName name="Clave" localSheetId="6">#REF!</definedName>
    <definedName name="Clave" localSheetId="21">#REF!</definedName>
    <definedName name="Clave" localSheetId="12">#REF!</definedName>
    <definedName name="Clave" localSheetId="11">#REF!</definedName>
    <definedName name="Clave" localSheetId="7">#REF!</definedName>
    <definedName name="Clave" localSheetId="3">#REF!</definedName>
    <definedName name="Clave" localSheetId="9">#REF!</definedName>
    <definedName name="Clave">#REF!</definedName>
    <definedName name="Desviación" localSheetId="1">IF(AND(#REF!=0,#REF!=0),0,IF(AND(#REF!=0,#REF!&gt;0),"----",(#REF!-#REF!)/#REF!))</definedName>
    <definedName name="Desviación" localSheetId="2">IF(AND(#REF!=0,#REF!=0),0,IF(AND(#REF!=0,#REF!&gt;0),"----",(#REF!-#REF!)/#REF!))</definedName>
    <definedName name="Desviación" localSheetId="20">IF(AND(#REF!=0,#REF!=0),0,IF(AND(#REF!=0,#REF!&gt;0),"----",(#REF!-#REF!)/#REF!))</definedName>
    <definedName name="Desviación" localSheetId="19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17">IF(AND(#REF!=0,#REF!=0),0,IF(AND(#REF!=0,#REF!&gt;0),"----",(#REF!-#REF!)/#REF!))</definedName>
    <definedName name="Desviación" localSheetId="13">IF(AND(#REF!=0,#REF!=0),0,IF(AND(#REF!=0,#REF!&gt;0),"----",(#REF!-#REF!)/#REF!))</definedName>
    <definedName name="Desviación" localSheetId="23">IF(AND(#REF!=0,#REF!=0),0,IF(AND(#REF!=0,#REF!&gt;0),"----",(#REF!-#REF!)/#REF!))</definedName>
    <definedName name="Desviación" localSheetId="15">IF(AND(#REF!=0,#REF!=0),0,IF(AND(#REF!=0,#REF!&gt;0),"----",(#REF!-#REF!)/#REF!))</definedName>
    <definedName name="Desviación" localSheetId="25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12">IF(AND(#REF!=0,#REF!=0),0,IF(AND(#REF!=0,#REF!&gt;0),"----",(#REF!-#REF!)/#REF!))</definedName>
    <definedName name="Desviación" localSheetId="11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29">IF(AND(#REF!=0,#REF!=0),0,IF(AND(#REF!=0,#REF!&gt;0),"----",(#REF!-#REF!)/#REF!))</definedName>
    <definedName name="Desviación" localSheetId="28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9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2">#REF!</definedName>
    <definedName name="Diciembre" localSheetId="19">#REF!</definedName>
    <definedName name="Diciembre" localSheetId="17">#REF!</definedName>
    <definedName name="Diciembre" localSheetId="13">#REF!</definedName>
    <definedName name="Diciembre" localSheetId="23">#REF!</definedName>
    <definedName name="Diciembre" localSheetId="15">#REF!</definedName>
    <definedName name="Diciembre" localSheetId="25">#REF!</definedName>
    <definedName name="Diciembre" localSheetId="5">#REF!</definedName>
    <definedName name="Diciembre" localSheetId="6">#REF!</definedName>
    <definedName name="Diciembre" localSheetId="21">#REF!</definedName>
    <definedName name="Diciembre" localSheetId="12">#REF!</definedName>
    <definedName name="Diciembre" localSheetId="11">#REF!</definedName>
    <definedName name="Diciembre" localSheetId="7">#REF!</definedName>
    <definedName name="Diciembre" localSheetId="3">#REF!</definedName>
    <definedName name="Diciembre" localSheetId="9">#REF!</definedName>
    <definedName name="Diciembre">#REF!</definedName>
    <definedName name="DiciembreA" localSheetId="1">#REF!</definedName>
    <definedName name="DiciembreA" localSheetId="2">#REF!</definedName>
    <definedName name="DiciembreA" localSheetId="19">#REF!</definedName>
    <definedName name="DiciembreA" localSheetId="17">#REF!</definedName>
    <definedName name="DiciembreA" localSheetId="13">#REF!</definedName>
    <definedName name="DiciembreA" localSheetId="23">#REF!</definedName>
    <definedName name="DiciembreA" localSheetId="15">#REF!</definedName>
    <definedName name="DiciembreA" localSheetId="25">#REF!</definedName>
    <definedName name="DiciembreA" localSheetId="5">#REF!</definedName>
    <definedName name="DiciembreA" localSheetId="6">#REF!</definedName>
    <definedName name="DiciembreA" localSheetId="21">#REF!</definedName>
    <definedName name="DiciembreA" localSheetId="12">#REF!</definedName>
    <definedName name="DiciembreA" localSheetId="11">#REF!</definedName>
    <definedName name="DiciembreA" localSheetId="7">#REF!</definedName>
    <definedName name="DiciembreA" localSheetId="3">#REF!</definedName>
    <definedName name="DiciembreA" localSheetId="9">#REF!</definedName>
    <definedName name="DiciembreA">#REF!</definedName>
    <definedName name="Enero" localSheetId="1">#REF!</definedName>
    <definedName name="Enero" localSheetId="19">#REF!</definedName>
    <definedName name="Enero" localSheetId="17">#REF!</definedName>
    <definedName name="Enero" localSheetId="13">#REF!</definedName>
    <definedName name="Enero" localSheetId="23">#REF!</definedName>
    <definedName name="Enero" localSheetId="15">#REF!</definedName>
    <definedName name="Enero" localSheetId="25">#REF!</definedName>
    <definedName name="Enero" localSheetId="5">#REF!</definedName>
    <definedName name="Enero" localSheetId="6">#REF!</definedName>
    <definedName name="Enero" localSheetId="21">#REF!</definedName>
    <definedName name="Enero" localSheetId="12">#REF!</definedName>
    <definedName name="Enero" localSheetId="11">#REF!</definedName>
    <definedName name="Enero" localSheetId="7">#REF!</definedName>
    <definedName name="Enero" localSheetId="3">#REF!</definedName>
    <definedName name="Enero" localSheetId="9">#REF!</definedName>
    <definedName name="Enero">#REF!</definedName>
    <definedName name="EneroA" localSheetId="1">#REF!</definedName>
    <definedName name="EneroA" localSheetId="19">#REF!</definedName>
    <definedName name="EneroA" localSheetId="17">#REF!</definedName>
    <definedName name="EneroA" localSheetId="13">#REF!</definedName>
    <definedName name="EneroA" localSheetId="23">#REF!</definedName>
    <definedName name="EneroA" localSheetId="15">#REF!</definedName>
    <definedName name="EneroA" localSheetId="25">#REF!</definedName>
    <definedName name="EneroA" localSheetId="5">#REF!</definedName>
    <definedName name="EneroA" localSheetId="6">#REF!</definedName>
    <definedName name="EneroA" localSheetId="21">#REF!</definedName>
    <definedName name="EneroA" localSheetId="12">#REF!</definedName>
    <definedName name="EneroA" localSheetId="11">#REF!</definedName>
    <definedName name="EneroA" localSheetId="7">#REF!</definedName>
    <definedName name="EneroA" localSheetId="3">#REF!</definedName>
    <definedName name="EneroA" localSheetId="9">#REF!</definedName>
    <definedName name="EneroA">#REF!</definedName>
    <definedName name="Entidad" localSheetId="1">#REF!</definedName>
    <definedName name="Entidad" localSheetId="19">#REF!</definedName>
    <definedName name="Entidad" localSheetId="17">#REF!</definedName>
    <definedName name="Entidad" localSheetId="13">#REF!</definedName>
    <definedName name="Entidad" localSheetId="23">#REF!</definedName>
    <definedName name="Entidad" localSheetId="15">#REF!</definedName>
    <definedName name="Entidad" localSheetId="25">#REF!</definedName>
    <definedName name="Entidad" localSheetId="5">#REF!</definedName>
    <definedName name="Entidad" localSheetId="6">#REF!</definedName>
    <definedName name="Entidad" localSheetId="21">#REF!</definedName>
    <definedName name="Entidad" localSheetId="12">#REF!</definedName>
    <definedName name="Entidad" localSheetId="11">#REF!</definedName>
    <definedName name="Entidad" localSheetId="7">#REF!</definedName>
    <definedName name="Entidad" localSheetId="3">#REF!</definedName>
    <definedName name="Entidad" localSheetId="9">#REF!</definedName>
    <definedName name="Entidad">#REF!</definedName>
    <definedName name="Febrero" localSheetId="1">#REF!</definedName>
    <definedName name="Febrero" localSheetId="19">#REF!</definedName>
    <definedName name="Febrero" localSheetId="17">#REF!</definedName>
    <definedName name="Febrero" localSheetId="13">#REF!</definedName>
    <definedName name="Febrero" localSheetId="23">#REF!</definedName>
    <definedName name="Febrero" localSheetId="15">#REF!</definedName>
    <definedName name="Febrero" localSheetId="25">#REF!</definedName>
    <definedName name="Febrero" localSheetId="5">#REF!</definedName>
    <definedName name="Febrero" localSheetId="6">#REF!</definedName>
    <definedName name="Febrero" localSheetId="21">#REF!</definedName>
    <definedName name="Febrero" localSheetId="12">#REF!</definedName>
    <definedName name="Febrero" localSheetId="11">#REF!</definedName>
    <definedName name="Febrero" localSheetId="7">#REF!</definedName>
    <definedName name="Febrero" localSheetId="3">#REF!</definedName>
    <definedName name="Febrero" localSheetId="9">#REF!</definedName>
    <definedName name="Febrero">#REF!</definedName>
    <definedName name="FebreroA" localSheetId="1">#REF!</definedName>
    <definedName name="FebreroA" localSheetId="19">#REF!</definedName>
    <definedName name="FebreroA" localSheetId="17">#REF!</definedName>
    <definedName name="FebreroA" localSheetId="13">#REF!</definedName>
    <definedName name="FebreroA" localSheetId="23">#REF!</definedName>
    <definedName name="FebreroA" localSheetId="15">#REF!</definedName>
    <definedName name="FebreroA" localSheetId="25">#REF!</definedName>
    <definedName name="FebreroA" localSheetId="5">#REF!</definedName>
    <definedName name="FebreroA" localSheetId="6">#REF!</definedName>
    <definedName name="FebreroA" localSheetId="21">#REF!</definedName>
    <definedName name="FebreroA" localSheetId="12">#REF!</definedName>
    <definedName name="FebreroA" localSheetId="11">#REF!</definedName>
    <definedName name="FebreroA" localSheetId="7">#REF!</definedName>
    <definedName name="FebreroA" localSheetId="3">#REF!</definedName>
    <definedName name="FebreroA" localSheetId="9">#REF!</definedName>
    <definedName name="FebreroA">#REF!</definedName>
    <definedName name="Julio" localSheetId="1">#REF!</definedName>
    <definedName name="Julio" localSheetId="19">#REF!</definedName>
    <definedName name="Julio" localSheetId="17">#REF!</definedName>
    <definedName name="Julio" localSheetId="13">#REF!</definedName>
    <definedName name="Julio" localSheetId="23">#REF!</definedName>
    <definedName name="Julio" localSheetId="15">#REF!</definedName>
    <definedName name="Julio" localSheetId="25">#REF!</definedName>
    <definedName name="Julio" localSheetId="5">#REF!</definedName>
    <definedName name="Julio" localSheetId="6">#REF!</definedName>
    <definedName name="Julio" localSheetId="21">#REF!</definedName>
    <definedName name="Julio" localSheetId="12">#REF!</definedName>
    <definedName name="Julio" localSheetId="11">#REF!</definedName>
    <definedName name="Julio" localSheetId="7">#REF!</definedName>
    <definedName name="Julio" localSheetId="3">#REF!</definedName>
    <definedName name="Julio" localSheetId="9">#REF!</definedName>
    <definedName name="Julio">#REF!</definedName>
    <definedName name="JulioA" localSheetId="1">#REF!</definedName>
    <definedName name="JulioA" localSheetId="19">#REF!</definedName>
    <definedName name="JulioA" localSheetId="17">#REF!</definedName>
    <definedName name="JulioA" localSheetId="13">#REF!</definedName>
    <definedName name="JulioA" localSheetId="23">#REF!</definedName>
    <definedName name="JulioA" localSheetId="15">#REF!</definedName>
    <definedName name="JulioA" localSheetId="25">#REF!</definedName>
    <definedName name="JulioA" localSheetId="5">#REF!</definedName>
    <definedName name="JulioA" localSheetId="6">#REF!</definedName>
    <definedName name="JulioA" localSheetId="21">#REF!</definedName>
    <definedName name="JulioA" localSheetId="12">#REF!</definedName>
    <definedName name="JulioA" localSheetId="11">#REF!</definedName>
    <definedName name="JulioA" localSheetId="7">#REF!</definedName>
    <definedName name="JulioA" localSheetId="3">#REF!</definedName>
    <definedName name="JulioA" localSheetId="9">#REF!</definedName>
    <definedName name="JulioA">#REF!</definedName>
    <definedName name="Junio" localSheetId="1">#REF!</definedName>
    <definedName name="Junio" localSheetId="19">#REF!</definedName>
    <definedName name="Junio" localSheetId="17">#REF!</definedName>
    <definedName name="Junio" localSheetId="13">#REF!</definedName>
    <definedName name="Junio" localSheetId="23">#REF!</definedName>
    <definedName name="Junio" localSheetId="15">#REF!</definedName>
    <definedName name="Junio" localSheetId="25">#REF!</definedName>
    <definedName name="Junio" localSheetId="5">#REF!</definedName>
    <definedName name="Junio" localSheetId="6">#REF!</definedName>
    <definedName name="Junio" localSheetId="21">#REF!</definedName>
    <definedName name="Junio" localSheetId="12">#REF!</definedName>
    <definedName name="Junio" localSheetId="11">#REF!</definedName>
    <definedName name="Junio" localSheetId="7">#REF!</definedName>
    <definedName name="Junio" localSheetId="3">#REF!</definedName>
    <definedName name="Junio" localSheetId="9">#REF!</definedName>
    <definedName name="Junio">#REF!</definedName>
    <definedName name="JunioA" localSheetId="1">#REF!</definedName>
    <definedName name="JunioA" localSheetId="19">#REF!</definedName>
    <definedName name="JunioA" localSheetId="17">#REF!</definedName>
    <definedName name="JunioA" localSheetId="13">#REF!</definedName>
    <definedName name="JunioA" localSheetId="23">#REF!</definedName>
    <definedName name="JunioA" localSheetId="15">#REF!</definedName>
    <definedName name="JunioA" localSheetId="25">#REF!</definedName>
    <definedName name="JunioA" localSheetId="5">#REF!</definedName>
    <definedName name="JunioA" localSheetId="6">#REF!</definedName>
    <definedName name="JunioA" localSheetId="21">#REF!</definedName>
    <definedName name="JunioA" localSheetId="12">#REF!</definedName>
    <definedName name="JunioA" localSheetId="11">#REF!</definedName>
    <definedName name="JunioA" localSheetId="7">#REF!</definedName>
    <definedName name="JunioA" localSheetId="3">#REF!</definedName>
    <definedName name="JunioA" localSheetId="9">#REF!</definedName>
    <definedName name="JunioA">#REF!</definedName>
    <definedName name="Marzo" localSheetId="1">#REF!</definedName>
    <definedName name="Marzo" localSheetId="19">#REF!</definedName>
    <definedName name="Marzo" localSheetId="17">#REF!</definedName>
    <definedName name="Marzo" localSheetId="13">#REF!</definedName>
    <definedName name="Marzo" localSheetId="23">#REF!</definedName>
    <definedName name="Marzo" localSheetId="15">#REF!</definedName>
    <definedName name="Marzo" localSheetId="25">#REF!</definedName>
    <definedName name="Marzo" localSheetId="5">#REF!</definedName>
    <definedName name="Marzo" localSheetId="6">#REF!</definedName>
    <definedName name="Marzo" localSheetId="21">#REF!</definedName>
    <definedName name="Marzo" localSheetId="12">#REF!</definedName>
    <definedName name="Marzo" localSheetId="11">#REF!</definedName>
    <definedName name="Marzo" localSheetId="7">#REF!</definedName>
    <definedName name="Marzo" localSheetId="3">#REF!</definedName>
    <definedName name="Marzo" localSheetId="9">#REF!</definedName>
    <definedName name="Marzo">#REF!</definedName>
    <definedName name="MarzoA" localSheetId="1">#REF!</definedName>
    <definedName name="MarzoA" localSheetId="19">#REF!</definedName>
    <definedName name="MarzoA" localSheetId="17">#REF!</definedName>
    <definedName name="MarzoA" localSheetId="13">#REF!</definedName>
    <definedName name="MarzoA" localSheetId="23">#REF!</definedName>
    <definedName name="MarzoA" localSheetId="15">#REF!</definedName>
    <definedName name="MarzoA" localSheetId="25">#REF!</definedName>
    <definedName name="MarzoA" localSheetId="5">#REF!</definedName>
    <definedName name="MarzoA" localSheetId="6">#REF!</definedName>
    <definedName name="MarzoA" localSheetId="21">#REF!</definedName>
    <definedName name="MarzoA" localSheetId="12">#REF!</definedName>
    <definedName name="MarzoA" localSheetId="11">#REF!</definedName>
    <definedName name="MarzoA" localSheetId="7">#REF!</definedName>
    <definedName name="MarzoA" localSheetId="3">#REF!</definedName>
    <definedName name="MarzoA" localSheetId="9">#REF!</definedName>
    <definedName name="MarzoA">#REF!</definedName>
    <definedName name="MaxAnual" localSheetId="1">MAX(#REF!,#REF!,#REF!,#REF!,#REF!,#REF!,#REF!,#REF!,#REF!,#REF!,#REF!,#REF!)</definedName>
    <definedName name="MaxAnual" localSheetId="2">MAX(#REF!,#REF!,#REF!,#REF!,#REF!,#REF!,#REF!,#REF!,#REF!,#REF!,#REF!,#REF!)</definedName>
    <definedName name="MaxAnual" localSheetId="19">MAX(#REF!,#REF!,#REF!,#REF!,#REF!,#REF!,#REF!,#REF!,#REF!,#REF!,#REF!,#REF!)</definedName>
    <definedName name="MaxAnual" localSheetId="17">MAX(#REF!,#REF!,#REF!,#REF!,#REF!,#REF!,#REF!,#REF!,#REF!,#REF!,#REF!,#REF!)</definedName>
    <definedName name="MaxAnual" localSheetId="13">MAX(#REF!,#REF!,#REF!,#REF!,#REF!,#REF!,#REF!,#REF!,#REF!,#REF!,#REF!,#REF!)</definedName>
    <definedName name="MaxAnual" localSheetId="23">MAX(#REF!,#REF!,#REF!,#REF!,#REF!,#REF!,#REF!,#REF!,#REF!,#REF!,#REF!,#REF!)</definedName>
    <definedName name="MaxAnual" localSheetId="15">MAX(#REF!,#REF!,#REF!,#REF!,#REF!,#REF!,#REF!,#REF!,#REF!,#REF!,#REF!,#REF!)</definedName>
    <definedName name="MaxAnual" localSheetId="25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2">MAX(#REF!,#REF!,#REF!,#REF!,#REF!,#REF!,#REF!,#REF!,#REF!,#REF!,#REF!,#REF!)</definedName>
    <definedName name="MaxAnual" localSheetId="11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29">MAX(#REF!,#REF!,#REF!,#REF!,#REF!,#REF!,#REF!,#REF!,#REF!,#REF!,#REF!,#REF!)</definedName>
    <definedName name="MaxAnual" localSheetId="28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9">MAX(#REF!,#REF!,#REF!,#REF!,#REF!,#REF!,#REF!,#REF!,#REF!,#REF!,#REF!,#REF!)</definedName>
    <definedName name="MaxAnual">MAX(#REF!,#REF!,#REF!,#REF!,#REF!,#REF!,#REF!,#REF!,#REF!,#REF!,#REF!,#REF!)</definedName>
    <definedName name="Máximo" localSheetId="19">MAX(#REF!)</definedName>
    <definedName name="Máximo" localSheetId="17">MAX(#REF!)</definedName>
    <definedName name="Máximo" localSheetId="13">MAX(#REF!)</definedName>
    <definedName name="Máximo" localSheetId="23">MAX(#REF!)</definedName>
    <definedName name="Máximo" localSheetId="25">MAX(#REF!)</definedName>
    <definedName name="Máximo" localSheetId="5">MAX(#REF!)</definedName>
    <definedName name="Máximo" localSheetId="6">MAX(#REF!)</definedName>
    <definedName name="Máximo" localSheetId="12">MAX(#REF!)</definedName>
    <definedName name="Máximo" localSheetId="11">MAX(#REF!)</definedName>
    <definedName name="Máximo" localSheetId="7">MAX(#REF!)</definedName>
    <definedName name="Máximo" localSheetId="9">MAX(#REF!)</definedName>
    <definedName name="Máximo">MAX(#REF!)</definedName>
    <definedName name="MaxTrimestral" localSheetId="1">MAX(#REF!,#REF!,#REF!,#REF!)</definedName>
    <definedName name="MaxTrimestral" localSheetId="2">MAX(#REF!,#REF!,#REF!,#REF!)</definedName>
    <definedName name="MaxTrimestral" localSheetId="19">MAX(#REF!,#REF!,#REF!,#REF!)</definedName>
    <definedName name="MaxTrimestral" localSheetId="17">MAX(#REF!,#REF!,#REF!,#REF!)</definedName>
    <definedName name="MaxTrimestral" localSheetId="13">MAX(#REF!,#REF!,#REF!,#REF!)</definedName>
    <definedName name="MaxTrimestral" localSheetId="23">MAX(#REF!,#REF!,#REF!,#REF!)</definedName>
    <definedName name="MaxTrimestral" localSheetId="15">MAX(#REF!,#REF!,#REF!,#REF!)</definedName>
    <definedName name="MaxTrimestral" localSheetId="25">MAX(#REF!,#REF!,#REF!,#REF!)</definedName>
    <definedName name="MaxTrimestral" localSheetId="5">MAX(#REF!,#REF!,#REF!,#REF!)</definedName>
    <definedName name="MaxTrimestral" localSheetId="6">MAX(#REF!,#REF!,#REF!,#REF!)</definedName>
    <definedName name="MaxTrimestral" localSheetId="12">MAX(#REF!,#REF!,#REF!,#REF!)</definedName>
    <definedName name="MaxTrimestral" localSheetId="11">MAX(#REF!,#REF!,#REF!,#REF!)</definedName>
    <definedName name="MaxTrimestral" localSheetId="7">MAX(#REF!,#REF!,#REF!,#REF!)</definedName>
    <definedName name="MaxTrimestral" localSheetId="29">MAX(#REF!,#REF!,#REF!,#REF!)</definedName>
    <definedName name="MaxTrimestral" localSheetId="28">MAX(#REF!,#REF!,#REF!,#REF!)</definedName>
    <definedName name="MaxTrimestral" localSheetId="3">MAX(#REF!,#REF!,#REF!,#REF!)</definedName>
    <definedName name="MaxTrimestral" localSheetId="9">MAX(#REF!,#REF!,#REF!,#REF!)</definedName>
    <definedName name="MaxTrimestral">MAX(#REF!,#REF!,#REF!,#REF!)</definedName>
    <definedName name="Mayo" localSheetId="1">#REF!</definedName>
    <definedName name="Mayo" localSheetId="19">#REF!</definedName>
    <definedName name="Mayo" localSheetId="17">#REF!</definedName>
    <definedName name="Mayo" localSheetId="13">#REF!</definedName>
    <definedName name="Mayo" localSheetId="23">#REF!</definedName>
    <definedName name="Mayo" localSheetId="15">#REF!</definedName>
    <definedName name="Mayo" localSheetId="25">#REF!</definedName>
    <definedName name="Mayo" localSheetId="5">#REF!</definedName>
    <definedName name="Mayo" localSheetId="6">#REF!</definedName>
    <definedName name="Mayo" localSheetId="21">#REF!</definedName>
    <definedName name="Mayo" localSheetId="12">#REF!</definedName>
    <definedName name="Mayo" localSheetId="11">#REF!</definedName>
    <definedName name="Mayo" localSheetId="7">#REF!</definedName>
    <definedName name="Mayo" localSheetId="3">#REF!</definedName>
    <definedName name="Mayo" localSheetId="9">#REF!</definedName>
    <definedName name="Mayo">#REF!</definedName>
    <definedName name="MayoA" localSheetId="1">#REF!</definedName>
    <definedName name="MayoA" localSheetId="19">#REF!</definedName>
    <definedName name="MayoA" localSheetId="17">#REF!</definedName>
    <definedName name="MayoA" localSheetId="13">#REF!</definedName>
    <definedName name="MayoA" localSheetId="23">#REF!</definedName>
    <definedName name="MayoA" localSheetId="15">#REF!</definedName>
    <definedName name="MayoA" localSheetId="25">#REF!</definedName>
    <definedName name="MayoA" localSheetId="5">#REF!</definedName>
    <definedName name="MayoA" localSheetId="6">#REF!</definedName>
    <definedName name="MayoA" localSheetId="21">#REF!</definedName>
    <definedName name="MayoA" localSheetId="12">#REF!</definedName>
    <definedName name="MayoA" localSheetId="11">#REF!</definedName>
    <definedName name="MayoA" localSheetId="7">#REF!</definedName>
    <definedName name="MayoA" localSheetId="3">#REF!</definedName>
    <definedName name="MayoA" localSheetId="9">#REF!</definedName>
    <definedName name="MayoA">#REF!</definedName>
    <definedName name="NombrePlantel" localSheetId="6">[1]PCEU01!$B$9</definedName>
    <definedName name="NombrePlantel" localSheetId="12">[2]PCEU01!$B$9</definedName>
    <definedName name="NombrePlantel">[3]PCEU01!$B$9</definedName>
    <definedName name="Noviembre" localSheetId="1">#REF!</definedName>
    <definedName name="Noviembre" localSheetId="2">#REF!</definedName>
    <definedName name="Noviembre" localSheetId="19">#REF!</definedName>
    <definedName name="Noviembre" localSheetId="17">#REF!</definedName>
    <definedName name="Noviembre" localSheetId="13">#REF!</definedName>
    <definedName name="Noviembre" localSheetId="23">#REF!</definedName>
    <definedName name="Noviembre" localSheetId="15">#REF!</definedName>
    <definedName name="Noviembre" localSheetId="25">#REF!</definedName>
    <definedName name="Noviembre" localSheetId="5">#REF!</definedName>
    <definedName name="Noviembre" localSheetId="6">#REF!</definedName>
    <definedName name="Noviembre" localSheetId="21">#REF!</definedName>
    <definedName name="Noviembre" localSheetId="12">#REF!</definedName>
    <definedName name="Noviembre" localSheetId="11">#REF!</definedName>
    <definedName name="Noviembre" localSheetId="7">#REF!</definedName>
    <definedName name="Noviembre" localSheetId="3">#REF!</definedName>
    <definedName name="Noviembre" localSheetId="9">#REF!</definedName>
    <definedName name="Noviembre">#REF!</definedName>
    <definedName name="NoviembreA" localSheetId="1">#REF!</definedName>
    <definedName name="NoviembreA" localSheetId="2">#REF!</definedName>
    <definedName name="NoviembreA" localSheetId="19">#REF!</definedName>
    <definedName name="NoviembreA" localSheetId="17">#REF!</definedName>
    <definedName name="NoviembreA" localSheetId="13">#REF!</definedName>
    <definedName name="NoviembreA" localSheetId="23">#REF!</definedName>
    <definedName name="NoviembreA" localSheetId="15">#REF!</definedName>
    <definedName name="NoviembreA" localSheetId="25">#REF!</definedName>
    <definedName name="NoviembreA" localSheetId="5">#REF!</definedName>
    <definedName name="NoviembreA" localSheetId="6">#REF!</definedName>
    <definedName name="NoviembreA" localSheetId="21">#REF!</definedName>
    <definedName name="NoviembreA" localSheetId="12">#REF!</definedName>
    <definedName name="NoviembreA" localSheetId="11">#REF!</definedName>
    <definedName name="NoviembreA" localSheetId="7">#REF!</definedName>
    <definedName name="NoviembreA" localSheetId="3">#REF!</definedName>
    <definedName name="NoviembreA" localSheetId="9">#REF!</definedName>
    <definedName name="NoviembreA">#REF!</definedName>
    <definedName name="Octubre" localSheetId="1">#REF!</definedName>
    <definedName name="Octubre" localSheetId="2">#REF!</definedName>
    <definedName name="Octubre" localSheetId="19">#REF!</definedName>
    <definedName name="Octubre" localSheetId="17">#REF!</definedName>
    <definedName name="Octubre" localSheetId="13">#REF!</definedName>
    <definedName name="Octubre" localSheetId="23">#REF!</definedName>
    <definedName name="Octubre" localSheetId="15">#REF!</definedName>
    <definedName name="Octubre" localSheetId="25">#REF!</definedName>
    <definedName name="Octubre" localSheetId="5">#REF!</definedName>
    <definedName name="Octubre" localSheetId="6">#REF!</definedName>
    <definedName name="Octubre" localSheetId="21">#REF!</definedName>
    <definedName name="Octubre" localSheetId="12">#REF!</definedName>
    <definedName name="Octubre" localSheetId="11">#REF!</definedName>
    <definedName name="Octubre" localSheetId="7">#REF!</definedName>
    <definedName name="Octubre" localSheetId="3">#REF!</definedName>
    <definedName name="Octubre" localSheetId="9">#REF!</definedName>
    <definedName name="Octubre">#REF!</definedName>
    <definedName name="OctubreA" localSheetId="1">#REF!</definedName>
    <definedName name="OctubreA" localSheetId="19">#REF!</definedName>
    <definedName name="OctubreA" localSheetId="17">#REF!</definedName>
    <definedName name="OctubreA" localSheetId="13">#REF!</definedName>
    <definedName name="OctubreA" localSheetId="23">#REF!</definedName>
    <definedName name="OctubreA" localSheetId="15">#REF!</definedName>
    <definedName name="OctubreA" localSheetId="25">#REF!</definedName>
    <definedName name="OctubreA" localSheetId="5">#REF!</definedName>
    <definedName name="OctubreA" localSheetId="6">#REF!</definedName>
    <definedName name="OctubreA" localSheetId="21">#REF!</definedName>
    <definedName name="OctubreA" localSheetId="12">#REF!</definedName>
    <definedName name="OctubreA" localSheetId="11">#REF!</definedName>
    <definedName name="OctubreA" localSheetId="7">#REF!</definedName>
    <definedName name="OctubreA" localSheetId="3">#REF!</definedName>
    <definedName name="OctubreA" localSheetId="9">#REF!</definedName>
    <definedName name="OctubreA">#REF!</definedName>
    <definedName name="Plantel" localSheetId="1">#REF!</definedName>
    <definedName name="Plantel" localSheetId="19">#REF!</definedName>
    <definedName name="Plantel" localSheetId="17">#REF!</definedName>
    <definedName name="Plantel" localSheetId="13">#REF!</definedName>
    <definedName name="Plantel" localSheetId="23">#REF!</definedName>
    <definedName name="Plantel" localSheetId="15">#REF!</definedName>
    <definedName name="Plantel" localSheetId="25">#REF!</definedName>
    <definedName name="Plantel" localSheetId="5">#REF!</definedName>
    <definedName name="Plantel" localSheetId="6">#REF!</definedName>
    <definedName name="Plantel" localSheetId="21">#REF!</definedName>
    <definedName name="Plantel" localSheetId="12">#REF!</definedName>
    <definedName name="Plantel" localSheetId="11">#REF!</definedName>
    <definedName name="Plantel" localSheetId="7">#REF!</definedName>
    <definedName name="Plantel" localSheetId="3">#REF!</definedName>
    <definedName name="Plantel" localSheetId="9">#REF!</definedName>
    <definedName name="Plantel">#REF!</definedName>
    <definedName name="PORCENTUAL" localSheetId="1">#REF!</definedName>
    <definedName name="PORCENTUAL" localSheetId="19">#REF!</definedName>
    <definedName name="PORCENTUAL" localSheetId="17">#REF!</definedName>
    <definedName name="PORCENTUAL" localSheetId="13">#REF!</definedName>
    <definedName name="PORCENTUAL" localSheetId="23">#REF!</definedName>
    <definedName name="PORCENTUAL" localSheetId="15">#REF!</definedName>
    <definedName name="PORCENTUAL" localSheetId="25">#REF!</definedName>
    <definedName name="PORCENTUAL" localSheetId="5">#REF!</definedName>
    <definedName name="PORCENTUAL" localSheetId="6">#REF!</definedName>
    <definedName name="PORCENTUAL" localSheetId="21">#REF!</definedName>
    <definedName name="PORCENTUAL" localSheetId="12">#REF!</definedName>
    <definedName name="PORCENTUAL" localSheetId="11">#REF!</definedName>
    <definedName name="PORCENTUAL" localSheetId="7">#REF!</definedName>
    <definedName name="PORCENTUAL" localSheetId="3">#REF!</definedName>
    <definedName name="PORCENTUAL" localSheetId="9">#REF!</definedName>
    <definedName name="PORCENTUAL">#REF!</definedName>
    <definedName name="s" localSheetId="1">#REF!</definedName>
    <definedName name="s" localSheetId="19">#REF!</definedName>
    <definedName name="s" localSheetId="13">#REF!</definedName>
    <definedName name="s" localSheetId="23">#REF!</definedName>
    <definedName name="s" localSheetId="15">#REF!</definedName>
    <definedName name="s" localSheetId="25">#REF!</definedName>
    <definedName name="s" localSheetId="5">#REF!</definedName>
    <definedName name="s" localSheetId="6">#REF!</definedName>
    <definedName name="s" localSheetId="21">#REF!</definedName>
    <definedName name="s" localSheetId="12">#REF!</definedName>
    <definedName name="s" localSheetId="11">#REF!</definedName>
    <definedName name="s" localSheetId="7">#REF!</definedName>
    <definedName name="s" localSheetId="3">#REF!</definedName>
    <definedName name="s" localSheetId="9">#REF!</definedName>
    <definedName name="s">#REF!</definedName>
    <definedName name="Septiembre" localSheetId="1">#REF!</definedName>
    <definedName name="Septiembre" localSheetId="19">#REF!</definedName>
    <definedName name="Septiembre" localSheetId="17">#REF!</definedName>
    <definedName name="Septiembre" localSheetId="13">#REF!</definedName>
    <definedName name="Septiembre" localSheetId="23">#REF!</definedName>
    <definedName name="Septiembre" localSheetId="15">#REF!</definedName>
    <definedName name="Septiembre" localSheetId="25">#REF!</definedName>
    <definedName name="Septiembre" localSheetId="5">#REF!</definedName>
    <definedName name="Septiembre" localSheetId="6">#REF!</definedName>
    <definedName name="Septiembre" localSheetId="21">#REF!</definedName>
    <definedName name="Septiembre" localSheetId="12">#REF!</definedName>
    <definedName name="Septiembre" localSheetId="11">#REF!</definedName>
    <definedName name="Septiembre" localSheetId="7">#REF!</definedName>
    <definedName name="Septiembre" localSheetId="3">#REF!</definedName>
    <definedName name="Septiembre" localSheetId="9">#REF!</definedName>
    <definedName name="Septiembre">#REF!</definedName>
    <definedName name="SeptiembreA" localSheetId="1">#REF!</definedName>
    <definedName name="SeptiembreA" localSheetId="19">#REF!</definedName>
    <definedName name="SeptiembreA" localSheetId="17">#REF!</definedName>
    <definedName name="SeptiembreA" localSheetId="13">#REF!</definedName>
    <definedName name="SeptiembreA" localSheetId="23">#REF!</definedName>
    <definedName name="SeptiembreA" localSheetId="15">#REF!</definedName>
    <definedName name="SeptiembreA" localSheetId="25">#REF!</definedName>
    <definedName name="SeptiembreA" localSheetId="5">#REF!</definedName>
    <definedName name="SeptiembreA" localSheetId="6">#REF!</definedName>
    <definedName name="SeptiembreA" localSheetId="21">#REF!</definedName>
    <definedName name="SeptiembreA" localSheetId="12">#REF!</definedName>
    <definedName name="SeptiembreA" localSheetId="11">#REF!</definedName>
    <definedName name="SeptiembreA" localSheetId="7">#REF!</definedName>
    <definedName name="SeptiembreA" localSheetId="3">#REF!</definedName>
    <definedName name="SeptiembreA" localSheetId="9">#REF!</definedName>
    <definedName name="SeptiembreA">#REF!</definedName>
    <definedName name="SumaAnual" localSheetId="1">SUM(#REF!,#REF!,#REF!,#REF!,#REF!,#REF!,#REF!,#REF!,#REF!,#REF!,#REF!,#REF!)</definedName>
    <definedName name="SumaAnual" localSheetId="2">SUM(#REF!,#REF!,#REF!,#REF!,#REF!,#REF!,#REF!,#REF!,#REF!,#REF!,#REF!,#REF!)</definedName>
    <definedName name="SumaAnual" localSheetId="19">SUM(#REF!,#REF!,#REF!,#REF!,#REF!,#REF!,#REF!,#REF!,#REF!,#REF!,#REF!,#REF!)</definedName>
    <definedName name="SumaAnual" localSheetId="17">SUM(#REF!,#REF!,#REF!,#REF!,#REF!,#REF!,#REF!,#REF!,#REF!,#REF!,#REF!,#REF!)</definedName>
    <definedName name="SumaAnual" localSheetId="13">SUM(#REF!,#REF!,#REF!,#REF!,#REF!,#REF!,#REF!,#REF!,#REF!,#REF!,#REF!,#REF!)</definedName>
    <definedName name="SumaAnual" localSheetId="23">SUM(#REF!,#REF!,#REF!,#REF!,#REF!,#REF!,#REF!,#REF!,#REF!,#REF!,#REF!,#REF!)</definedName>
    <definedName name="SumaAnual" localSheetId="15">SUM(#REF!,#REF!,#REF!,#REF!,#REF!,#REF!,#REF!,#REF!,#REF!,#REF!,#REF!,#REF!)</definedName>
    <definedName name="SumaAnual" localSheetId="25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2">SUM(#REF!,#REF!,#REF!,#REF!,#REF!,#REF!,#REF!,#REF!,#REF!,#REF!,#REF!,#REF!)</definedName>
    <definedName name="SumaAnual" localSheetId="11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29">SUM(#REF!,#REF!,#REF!,#REF!,#REF!,#REF!,#REF!,#REF!,#REF!,#REF!,#REF!,#REF!)</definedName>
    <definedName name="SumaAnual" localSheetId="28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9">SUM(#REF!,#REF!,#REF!,#REF!,#REF!,#REF!,#REF!,#REF!,#REF!,#REF!,#REF!,#REF!)</definedName>
    <definedName name="SumaAnual">SUM(#REF!,#REF!,#REF!,#REF!,#REF!,#REF!,#REF!,#REF!,#REF!,#REF!,#REF!,#REF!)</definedName>
    <definedName name="Sumas" localSheetId="2">SUM(#REF!)</definedName>
    <definedName name="Sumas" localSheetId="19">SUM(#REF!)</definedName>
    <definedName name="Sumas" localSheetId="17">SUM(#REF!)</definedName>
    <definedName name="Sumas" localSheetId="13">SUM(#REF!)</definedName>
    <definedName name="Sumas" localSheetId="23">SUM(#REF!)</definedName>
    <definedName name="Sumas" localSheetId="25">SUM(#REF!)</definedName>
    <definedName name="Sumas" localSheetId="5">SUM(#REF!)</definedName>
    <definedName name="Sumas" localSheetId="6">SUM(#REF!)</definedName>
    <definedName name="Sumas" localSheetId="12">SUM(#REF!)</definedName>
    <definedName name="Sumas" localSheetId="11">SUM(#REF!)</definedName>
    <definedName name="Sumas" localSheetId="7">SUM(#REF!)</definedName>
    <definedName name="Sumas" localSheetId="9">SUM(#REF!)</definedName>
    <definedName name="Sumas">SUM(#REF!)</definedName>
    <definedName name="SumaTrimestral" localSheetId="1">SUM(#REF!,#REF!,#REF!,#REF!)</definedName>
    <definedName name="SumaTrimestral" localSheetId="2">SUM(#REF!,#REF!,#REF!,#REF!)</definedName>
    <definedName name="SumaTrimestral" localSheetId="19">SUM(#REF!,#REF!,#REF!,#REF!)</definedName>
    <definedName name="SumaTrimestral" localSheetId="17">SUM(#REF!,#REF!,#REF!,#REF!)</definedName>
    <definedName name="SumaTrimestral" localSheetId="13">SUM(#REF!,#REF!,#REF!,#REF!)</definedName>
    <definedName name="SumaTrimestral" localSheetId="23">SUM(#REF!,#REF!,#REF!,#REF!)</definedName>
    <definedName name="SumaTrimestral" localSheetId="25">SUM(#REF!,#REF!,#REF!,#REF!)</definedName>
    <definedName name="SumaTrimestral" localSheetId="5">SUM(#REF!,#REF!,#REF!,#REF!)</definedName>
    <definedName name="SumaTrimestral" localSheetId="6">SUM(#REF!,#REF!,#REF!,#REF!)</definedName>
    <definedName name="SumaTrimestral" localSheetId="12">SUM(#REF!,#REF!,#REF!,#REF!)</definedName>
    <definedName name="SumaTrimestral" localSheetId="11">SUM(#REF!,#REF!,#REF!,#REF!)</definedName>
    <definedName name="SumaTrimestral" localSheetId="7">SUM(#REF!,#REF!,#REF!,#REF!)</definedName>
    <definedName name="SumaTrimestral" localSheetId="3">SUM(#REF!,#REF!,#REF!,#REF!)</definedName>
    <definedName name="SumaTrimestral" localSheetId="9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 localSheetId="19">#REF!</definedName>
    <definedName name="Trimestre" localSheetId="17">#REF!</definedName>
    <definedName name="Trimestre" localSheetId="13">#REF!</definedName>
    <definedName name="Trimestre" localSheetId="23">#REF!</definedName>
    <definedName name="Trimestre" localSheetId="15">#REF!</definedName>
    <definedName name="Trimestre" localSheetId="25">#REF!</definedName>
    <definedName name="Trimestre" localSheetId="5">#REF!</definedName>
    <definedName name="Trimestre" localSheetId="6">#REF!</definedName>
    <definedName name="Trimestre" localSheetId="21">#REF!</definedName>
    <definedName name="Trimestre" localSheetId="12">#REF!</definedName>
    <definedName name="Trimestre" localSheetId="11">#REF!</definedName>
    <definedName name="Trimestre" localSheetId="7">#REF!</definedName>
    <definedName name="Trimestre" localSheetId="3">#REF!</definedName>
    <definedName name="Trimestre" localSheetId="9">#REF!</definedName>
    <definedName name="Trimestre">#REF!</definedName>
    <definedName name="Trimestres" localSheetId="1">#REF!</definedName>
    <definedName name="Trimestres" localSheetId="19">#REF!</definedName>
    <definedName name="Trimestres" localSheetId="17">#REF!</definedName>
    <definedName name="Trimestres" localSheetId="13">#REF!</definedName>
    <definedName name="Trimestres" localSheetId="23">#REF!</definedName>
    <definedName name="Trimestres" localSheetId="15">#REF!</definedName>
    <definedName name="Trimestres" localSheetId="25">#REF!</definedName>
    <definedName name="Trimestres" localSheetId="5">#REF!</definedName>
    <definedName name="Trimestres" localSheetId="6">#REF!</definedName>
    <definedName name="Trimestres" localSheetId="21">#REF!</definedName>
    <definedName name="Trimestres" localSheetId="12">#REF!</definedName>
    <definedName name="Trimestres" localSheetId="11">#REF!</definedName>
    <definedName name="Trimestres" localSheetId="7">#REF!</definedName>
    <definedName name="Trimestres" localSheetId="3">#REF!</definedName>
    <definedName name="Trimestres" localSheetId="9">#REF!</definedName>
    <definedName name="Trimestres">#REF!</definedName>
  </definedNames>
  <calcPr calcId="152511" calcMode="manual"/>
</workbook>
</file>

<file path=xl/calcChain.xml><?xml version="1.0" encoding="utf-8"?>
<calcChain xmlns="http://schemas.openxmlformats.org/spreadsheetml/2006/main">
  <c r="H19" i="17" l="1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18" i="17"/>
  <c r="B13" i="45" l="1"/>
  <c r="B13" i="44"/>
  <c r="B13" i="46"/>
  <c r="B13" i="43"/>
  <c r="B13" i="42"/>
  <c r="B12" i="48"/>
  <c r="B13" i="40" l="1"/>
  <c r="B13" i="25" l="1"/>
  <c r="C13" i="25"/>
  <c r="L33" i="18" l="1"/>
  <c r="F17" i="19" l="1"/>
  <c r="F18" i="19"/>
  <c r="F19" i="19"/>
  <c r="F20" i="19"/>
  <c r="F21" i="19"/>
  <c r="F22" i="19"/>
  <c r="F23" i="19"/>
  <c r="F25" i="19"/>
  <c r="F26" i="19"/>
  <c r="F27" i="19"/>
  <c r="F28" i="19"/>
  <c r="F29" i="19"/>
  <c r="F30" i="19"/>
  <c r="F31" i="19"/>
  <c r="F32" i="19"/>
  <c r="F33" i="19"/>
  <c r="F34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C15" i="19"/>
  <c r="F16" i="19" l="1"/>
  <c r="I20" i="4" l="1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19" i="4"/>
  <c r="H51" i="4"/>
  <c r="M16" i="49" l="1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K15" i="49"/>
  <c r="H25" i="8" l="1"/>
  <c r="F45" i="8"/>
  <c r="F46" i="8"/>
  <c r="F47" i="8"/>
  <c r="F48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17" i="8"/>
  <c r="E16" i="8"/>
  <c r="F44" i="8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H17" i="16"/>
  <c r="E19" i="6" l="1"/>
  <c r="H19" i="6" s="1"/>
  <c r="E20" i="6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18" i="6"/>
  <c r="H18" i="6" s="1"/>
  <c r="C17" i="6"/>
  <c r="D17" i="6"/>
  <c r="B17" i="6"/>
  <c r="E17" i="6" l="1"/>
  <c r="E50" i="6"/>
  <c r="H20" i="6"/>
  <c r="G20" i="4" l="1"/>
  <c r="H41" i="14" s="1"/>
  <c r="I41" i="14" s="1"/>
  <c r="G21" i="4"/>
  <c r="H20" i="14" s="1"/>
  <c r="I20" i="14" s="1"/>
  <c r="G22" i="4"/>
  <c r="H21" i="14" s="1"/>
  <c r="I21" i="14" s="1"/>
  <c r="G23" i="4"/>
  <c r="H47" i="14" s="1"/>
  <c r="I47" i="14" s="1"/>
  <c r="G24" i="4"/>
  <c r="H33" i="14" s="1"/>
  <c r="I33" i="14" s="1"/>
  <c r="G25" i="4"/>
  <c r="H24" i="14" s="1"/>
  <c r="I24" i="14" s="1"/>
  <c r="G26" i="4"/>
  <c r="H26" i="14" s="1"/>
  <c r="I26" i="14" s="1"/>
  <c r="G27" i="4"/>
  <c r="H50" i="14" s="1"/>
  <c r="I50" i="14" s="1"/>
  <c r="G28" i="4"/>
  <c r="H19" i="14" s="1"/>
  <c r="I19" i="14" s="1"/>
  <c r="G29" i="4"/>
  <c r="H43" i="14" s="1"/>
  <c r="I43" i="14" s="1"/>
  <c r="G30" i="4"/>
  <c r="H38" i="14" s="1"/>
  <c r="I38" i="14" s="1"/>
  <c r="G31" i="4"/>
  <c r="H36" i="14" s="1"/>
  <c r="I36" i="14" s="1"/>
  <c r="G32" i="4"/>
  <c r="H42" i="14" s="1"/>
  <c r="I42" i="14" s="1"/>
  <c r="G33" i="4"/>
  <c r="H48" i="14" s="1"/>
  <c r="I48" i="14" s="1"/>
  <c r="G34" i="4"/>
  <c r="H44" i="14" s="1"/>
  <c r="I44" i="14" s="1"/>
  <c r="G35" i="4"/>
  <c r="H32" i="14" s="1"/>
  <c r="I32" i="14" s="1"/>
  <c r="G36" i="4"/>
  <c r="H37" i="14" s="1"/>
  <c r="I37" i="14" s="1"/>
  <c r="G37" i="4"/>
  <c r="H40" i="14" s="1"/>
  <c r="I40" i="14" s="1"/>
  <c r="G38" i="4"/>
  <c r="H46" i="14" s="1"/>
  <c r="I46" i="14" s="1"/>
  <c r="G39" i="4"/>
  <c r="H45" i="14" s="1"/>
  <c r="I45" i="14" s="1"/>
  <c r="G40" i="4"/>
  <c r="H23" i="14" s="1"/>
  <c r="I23" i="14" s="1"/>
  <c r="G41" i="4"/>
  <c r="H49" i="14" s="1"/>
  <c r="I49" i="14" s="1"/>
  <c r="G42" i="4"/>
  <c r="H31" i="14" s="1"/>
  <c r="I31" i="14" s="1"/>
  <c r="G43" i="4"/>
  <c r="H30" i="14" s="1"/>
  <c r="I30" i="14" s="1"/>
  <c r="G44" i="4"/>
  <c r="H35" i="14" s="1"/>
  <c r="I35" i="14" s="1"/>
  <c r="G45" i="4"/>
  <c r="H29" i="14" s="1"/>
  <c r="I29" i="14" s="1"/>
  <c r="G46" i="4"/>
  <c r="H34" i="14" s="1"/>
  <c r="I34" i="14" s="1"/>
  <c r="G47" i="4"/>
  <c r="H28" i="14" s="1"/>
  <c r="I28" i="14" s="1"/>
  <c r="G48" i="4"/>
  <c r="H39" i="14" s="1"/>
  <c r="I39" i="14" s="1"/>
  <c r="G49" i="4"/>
  <c r="H27" i="14" s="1"/>
  <c r="I27" i="14" s="1"/>
  <c r="G50" i="4"/>
  <c r="H22" i="14" s="1"/>
  <c r="I22" i="14" s="1"/>
  <c r="G19" i="4"/>
  <c r="H25" i="14" s="1"/>
  <c r="I25" i="14" s="1"/>
  <c r="D20" i="4"/>
  <c r="D21" i="4"/>
  <c r="D22" i="4"/>
  <c r="D23" i="4"/>
  <c r="D24" i="4"/>
  <c r="D25" i="4"/>
  <c r="D26" i="4"/>
  <c r="D27" i="4"/>
  <c r="D28" i="4"/>
  <c r="G19" i="14" s="1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19" i="4"/>
  <c r="G25" i="14" l="1"/>
  <c r="G41" i="14"/>
  <c r="G20" i="14"/>
  <c r="G21" i="14"/>
  <c r="G47" i="14"/>
  <c r="G33" i="14"/>
  <c r="G24" i="14"/>
  <c r="G26" i="14"/>
  <c r="G50" i="14"/>
  <c r="G43" i="14"/>
  <c r="G38" i="14"/>
  <c r="G36" i="14"/>
  <c r="G42" i="14"/>
  <c r="G48" i="14"/>
  <c r="G44" i="14"/>
  <c r="G32" i="14"/>
  <c r="G37" i="14"/>
  <c r="G40" i="14"/>
  <c r="G46" i="14"/>
  <c r="G45" i="14"/>
  <c r="G23" i="14"/>
  <c r="G49" i="14"/>
  <c r="G31" i="14"/>
  <c r="G30" i="14"/>
  <c r="G35" i="14"/>
  <c r="G29" i="14"/>
  <c r="G34" i="14"/>
  <c r="G28" i="14"/>
  <c r="G39" i="14"/>
  <c r="G27" i="14"/>
  <c r="G22" i="14"/>
  <c r="C15" i="23" l="1"/>
  <c r="G42" i="11" l="1"/>
  <c r="G21" i="11"/>
  <c r="G30" i="11"/>
  <c r="G27" i="11"/>
  <c r="G25" i="11"/>
  <c r="G36" i="11"/>
  <c r="G26" i="11"/>
  <c r="G49" i="11"/>
  <c r="G38" i="11"/>
  <c r="G32" i="11"/>
  <c r="G45" i="11"/>
  <c r="G44" i="11"/>
  <c r="G39" i="11"/>
  <c r="G46" i="11"/>
  <c r="G37" i="11"/>
  <c r="G47" i="11"/>
  <c r="G40" i="11"/>
  <c r="G24" i="11"/>
  <c r="G33" i="11"/>
  <c r="G48" i="11"/>
  <c r="G34" i="11"/>
  <c r="G31" i="11"/>
  <c r="G41" i="11"/>
  <c r="G28" i="11"/>
  <c r="G50" i="11"/>
  <c r="G29" i="11"/>
  <c r="G22" i="11"/>
  <c r="G20" i="11"/>
  <c r="G43" i="11"/>
  <c r="G51" i="11"/>
  <c r="G23" i="11"/>
  <c r="G52" i="11"/>
  <c r="G35" i="11"/>
  <c r="H52" i="11" l="1"/>
  <c r="I52" i="11"/>
  <c r="M52" i="11"/>
  <c r="J52" i="11"/>
  <c r="H23" i="11"/>
  <c r="M37" i="11"/>
  <c r="J37" i="11"/>
  <c r="I37" i="11"/>
  <c r="H41" i="11"/>
  <c r="M27" i="11"/>
  <c r="J27" i="11"/>
  <c r="I27" i="11"/>
  <c r="H37" i="11"/>
  <c r="M39" i="11"/>
  <c r="J39" i="11"/>
  <c r="I39" i="11"/>
  <c r="H26" i="11"/>
  <c r="M24" i="11"/>
  <c r="J24" i="11"/>
  <c r="I24" i="11"/>
  <c r="H51" i="11"/>
  <c r="M43" i="11"/>
  <c r="J43" i="11"/>
  <c r="I43" i="11"/>
  <c r="H31" i="11"/>
  <c r="M32" i="11"/>
  <c r="J32" i="11"/>
  <c r="I32" i="11"/>
  <c r="H46" i="11"/>
  <c r="M50" i="11"/>
  <c r="J50" i="11"/>
  <c r="I50" i="11"/>
  <c r="H36" i="11"/>
  <c r="M35" i="11"/>
  <c r="J35" i="11"/>
  <c r="I35" i="11"/>
  <c r="H21" i="11"/>
  <c r="M29" i="11"/>
  <c r="J29" i="11"/>
  <c r="I29" i="11"/>
  <c r="H35" i="11"/>
  <c r="M22" i="11"/>
  <c r="H50" i="11"/>
  <c r="M49" i="11"/>
  <c r="J49" i="11"/>
  <c r="I49" i="11"/>
  <c r="H34" i="11"/>
  <c r="M25" i="11"/>
  <c r="J25" i="11"/>
  <c r="I25" i="11"/>
  <c r="H40" i="11"/>
  <c r="M46" i="11"/>
  <c r="J46" i="11"/>
  <c r="I46" i="11"/>
  <c r="H39" i="11"/>
  <c r="M36" i="11"/>
  <c r="J36" i="11"/>
  <c r="I36" i="11"/>
  <c r="H38" i="11"/>
  <c r="M31" i="11"/>
  <c r="J31" i="11"/>
  <c r="I31" i="11"/>
  <c r="H25" i="11"/>
  <c r="M47" i="11"/>
  <c r="J47" i="11"/>
  <c r="I47" i="11"/>
  <c r="J23" i="11"/>
  <c r="I23" i="11"/>
  <c r="M23" i="11"/>
  <c r="H28" i="11"/>
  <c r="J44" i="11"/>
  <c r="I44" i="11"/>
  <c r="M44" i="11"/>
  <c r="H48" i="11"/>
  <c r="J42" i="11"/>
  <c r="I42" i="11"/>
  <c r="M42" i="11"/>
  <c r="H47" i="11"/>
  <c r="J41" i="11"/>
  <c r="I41" i="11"/>
  <c r="M41" i="11"/>
  <c r="H44" i="11"/>
  <c r="J38" i="11"/>
  <c r="I38" i="11"/>
  <c r="M38" i="11"/>
  <c r="H49" i="11"/>
  <c r="J21" i="11"/>
  <c r="I21" i="11"/>
  <c r="M21" i="11"/>
  <c r="H27" i="11"/>
  <c r="J26" i="11"/>
  <c r="I26" i="11"/>
  <c r="M26" i="11"/>
  <c r="H22" i="11"/>
  <c r="J20" i="11"/>
  <c r="I20" i="11"/>
  <c r="M20" i="11"/>
  <c r="H33" i="11"/>
  <c r="J30" i="11"/>
  <c r="I30" i="11"/>
  <c r="M30" i="11"/>
  <c r="H45" i="11"/>
  <c r="J40" i="11"/>
  <c r="I40" i="11"/>
  <c r="M40" i="11"/>
  <c r="H30" i="11"/>
  <c r="J28" i="11"/>
  <c r="I28" i="11"/>
  <c r="M28" i="11"/>
  <c r="H29" i="11"/>
  <c r="M45" i="11"/>
  <c r="J45" i="11"/>
  <c r="I45" i="11"/>
  <c r="H24" i="11"/>
  <c r="M34" i="11"/>
  <c r="J34" i="11"/>
  <c r="I34" i="11"/>
  <c r="H32" i="11"/>
  <c r="M33" i="11"/>
  <c r="J33" i="11"/>
  <c r="I33" i="11"/>
  <c r="H43" i="11"/>
  <c r="M48" i="11"/>
  <c r="J48" i="11"/>
  <c r="I48" i="11"/>
  <c r="H42" i="11"/>
  <c r="M51" i="11"/>
  <c r="J51" i="11"/>
  <c r="I51" i="11"/>
  <c r="H20" i="11"/>
  <c r="J22" i="11"/>
  <c r="I22" i="11"/>
  <c r="G12" i="48"/>
  <c r="K47" i="11" l="1"/>
  <c r="K31" i="11"/>
  <c r="K36" i="11"/>
  <c r="K46" i="11"/>
  <c r="K25" i="11"/>
  <c r="K49" i="11"/>
  <c r="K52" i="11"/>
  <c r="K28" i="11"/>
  <c r="K40" i="11"/>
  <c r="K30" i="11"/>
  <c r="K20" i="11"/>
  <c r="K26" i="11"/>
  <c r="K21" i="11"/>
  <c r="K38" i="11"/>
  <c r="K41" i="11"/>
  <c r="K42" i="11"/>
  <c r="K44" i="11"/>
  <c r="K23" i="11"/>
  <c r="K29" i="11"/>
  <c r="K35" i="11"/>
  <c r="K50" i="11"/>
  <c r="K32" i="11"/>
  <c r="K43" i="11"/>
  <c r="K24" i="11"/>
  <c r="K39" i="11"/>
  <c r="K27" i="11"/>
  <c r="K37" i="11"/>
  <c r="K51" i="11"/>
  <c r="K48" i="11"/>
  <c r="K33" i="11"/>
  <c r="K34" i="11"/>
  <c r="K45" i="11"/>
  <c r="E15" i="19" l="1"/>
  <c r="G15" i="19" s="1"/>
  <c r="N19" i="33" l="1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18" i="33"/>
  <c r="G15" i="49" l="1"/>
  <c r="H15" i="49"/>
  <c r="I15" i="49"/>
  <c r="F15" i="49"/>
  <c r="B17" i="49" l="1"/>
  <c r="G43" i="33" s="1"/>
  <c r="H43" i="33" s="1"/>
  <c r="B18" i="49"/>
  <c r="G46" i="33" s="1"/>
  <c r="H46" i="33" s="1"/>
  <c r="B19" i="49"/>
  <c r="G28" i="33" s="1"/>
  <c r="H28" i="33" s="1"/>
  <c r="B22" i="49"/>
  <c r="G37" i="33" s="1"/>
  <c r="H37" i="33" s="1"/>
  <c r="B23" i="49"/>
  <c r="G19" i="33" s="1"/>
  <c r="H19" i="33" s="1"/>
  <c r="B20" i="49"/>
  <c r="G26" i="33" s="1"/>
  <c r="H26" i="33" s="1"/>
  <c r="B21" i="49"/>
  <c r="G23" i="33" s="1"/>
  <c r="H23" i="33" s="1"/>
  <c r="B24" i="49"/>
  <c r="G40" i="33" s="1"/>
  <c r="H40" i="33" s="1"/>
  <c r="B25" i="49"/>
  <c r="G20" i="33" s="1"/>
  <c r="H20" i="33" s="1"/>
  <c r="B26" i="49"/>
  <c r="G34" i="33" s="1"/>
  <c r="H34" i="33" s="1"/>
  <c r="B27" i="49"/>
  <c r="G44" i="33" s="1"/>
  <c r="H44" i="33" s="1"/>
  <c r="B28" i="49"/>
  <c r="G31" i="33" s="1"/>
  <c r="H31" i="33" s="1"/>
  <c r="B29" i="49"/>
  <c r="G32" i="33" s="1"/>
  <c r="H32" i="33" s="1"/>
  <c r="B30" i="49"/>
  <c r="G38" i="33" s="1"/>
  <c r="H38" i="33" s="1"/>
  <c r="B31" i="49"/>
  <c r="G48" i="33" s="1"/>
  <c r="H48" i="33" s="1"/>
  <c r="B32" i="49"/>
  <c r="G41" i="33" s="1"/>
  <c r="H41" i="33" s="1"/>
  <c r="B33" i="49"/>
  <c r="G47" i="33" s="1"/>
  <c r="H47" i="33" s="1"/>
  <c r="B34" i="49"/>
  <c r="G39" i="33" s="1"/>
  <c r="H39" i="33" s="1"/>
  <c r="B35" i="49"/>
  <c r="G29" i="33" s="1"/>
  <c r="H29" i="33" s="1"/>
  <c r="B36" i="49"/>
  <c r="G36" i="33" s="1"/>
  <c r="H36" i="33" s="1"/>
  <c r="B37" i="49"/>
  <c r="G18" i="33" s="1"/>
  <c r="H18" i="33" s="1"/>
  <c r="B38" i="49"/>
  <c r="G42" i="33" s="1"/>
  <c r="H42" i="33" s="1"/>
  <c r="B39" i="49"/>
  <c r="G25" i="33" s="1"/>
  <c r="H25" i="33" s="1"/>
  <c r="B40" i="49"/>
  <c r="G27" i="33" s="1"/>
  <c r="H27" i="33" s="1"/>
  <c r="B41" i="49"/>
  <c r="G49" i="33" s="1"/>
  <c r="B42" i="49"/>
  <c r="G33" i="33" s="1"/>
  <c r="H33" i="33" s="1"/>
  <c r="B43" i="49"/>
  <c r="G45" i="33" s="1"/>
  <c r="H45" i="33" s="1"/>
  <c r="B44" i="49"/>
  <c r="G21" i="33" s="1"/>
  <c r="H21" i="33" s="1"/>
  <c r="B45" i="49"/>
  <c r="G22" i="33" s="1"/>
  <c r="H22" i="33" s="1"/>
  <c r="B46" i="49"/>
  <c r="G24" i="33" s="1"/>
  <c r="H24" i="33" s="1"/>
  <c r="B47" i="49"/>
  <c r="G35" i="33" s="1"/>
  <c r="H35" i="33" s="1"/>
  <c r="B16" i="49"/>
  <c r="G30" i="33" s="1"/>
  <c r="H30" i="33" s="1"/>
  <c r="E15" i="49"/>
  <c r="C15" i="49"/>
  <c r="H49" i="33" l="1"/>
  <c r="D15" i="49"/>
  <c r="M15" i="49" s="1"/>
  <c r="G25" i="39" l="1"/>
  <c r="L15" i="49"/>
  <c r="B15" i="49"/>
  <c r="B14" i="33" s="1"/>
  <c r="B15" i="33" l="1"/>
  <c r="D24" i="39"/>
  <c r="B9" i="49"/>
  <c r="L52" i="11"/>
  <c r="L51" i="11" l="1"/>
  <c r="L29" i="11"/>
  <c r="L28" i="11"/>
  <c r="L26" i="11"/>
  <c r="L47" i="11"/>
  <c r="L35" i="11"/>
  <c r="L24" i="11"/>
  <c r="L21" i="11"/>
  <c r="L31" i="11"/>
  <c r="L33" i="11"/>
  <c r="L40" i="11"/>
  <c r="L38" i="11"/>
  <c r="L36" i="11"/>
  <c r="L50" i="11"/>
  <c r="L39" i="11"/>
  <c r="L41" i="11"/>
  <c r="L46" i="11"/>
  <c r="L34" i="11"/>
  <c r="L30" i="11"/>
  <c r="L42" i="11"/>
  <c r="L25" i="11"/>
  <c r="L32" i="11"/>
  <c r="L27" i="11"/>
  <c r="L44" i="11"/>
  <c r="L49" i="11"/>
  <c r="L45" i="11"/>
  <c r="L20" i="11"/>
  <c r="L23" i="11"/>
  <c r="L48" i="11"/>
  <c r="L43" i="11"/>
  <c r="L37" i="11"/>
  <c r="L22" i="11"/>
  <c r="O14" i="16" l="1"/>
  <c r="D17" i="16" l="1"/>
  <c r="O30" i="16" l="1"/>
  <c r="O28" i="16"/>
  <c r="O26" i="16"/>
  <c r="O25" i="16"/>
  <c r="M18" i="16" l="1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17" i="16"/>
  <c r="D17" i="20" l="1"/>
  <c r="D16" i="23" l="1"/>
  <c r="B16" i="23" s="1"/>
  <c r="G28" i="24" s="1"/>
  <c r="H28" i="24" s="1"/>
  <c r="D17" i="23"/>
  <c r="B17" i="23" s="1"/>
  <c r="G35" i="24" s="1"/>
  <c r="H35" i="24" s="1"/>
  <c r="D18" i="23"/>
  <c r="B18" i="23" s="1"/>
  <c r="G27" i="24" s="1"/>
  <c r="H27" i="24" s="1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G54" i="39" l="1"/>
  <c r="G53" i="39"/>
  <c r="G52" i="39"/>
  <c r="G51" i="39"/>
  <c r="G50" i="39"/>
  <c r="G49" i="39"/>
  <c r="G44" i="39"/>
  <c r="G43" i="39"/>
  <c r="G42" i="39"/>
  <c r="G41" i="39"/>
  <c r="G40" i="39"/>
  <c r="G39" i="39"/>
  <c r="J10" i="48"/>
  <c r="G28" i="18"/>
  <c r="G34" i="18"/>
  <c r="G43" i="18"/>
  <c r="G40" i="18"/>
  <c r="G27" i="18"/>
  <c r="G37" i="18"/>
  <c r="G44" i="18"/>
  <c r="G31" i="18"/>
  <c r="G23" i="18"/>
  <c r="G36" i="18"/>
  <c r="G32" i="18"/>
  <c r="G29" i="18"/>
  <c r="G25" i="18"/>
  <c r="G30" i="18"/>
  <c r="G22" i="18"/>
  <c r="G33" i="18"/>
  <c r="G19" i="18"/>
  <c r="G39" i="18"/>
  <c r="G24" i="18"/>
  <c r="G18" i="18"/>
  <c r="G26" i="18"/>
  <c r="G45" i="18"/>
  <c r="G35" i="18"/>
  <c r="G41" i="18"/>
  <c r="G38" i="18"/>
  <c r="G21" i="18"/>
  <c r="G47" i="18"/>
  <c r="G42" i="18"/>
  <c r="G46" i="18"/>
  <c r="I46" i="18" l="1"/>
  <c r="H46" i="18"/>
  <c r="I36" i="18"/>
  <c r="H36" i="18"/>
  <c r="I43" i="18"/>
  <c r="H43" i="18"/>
  <c r="H41" i="18"/>
  <c r="I41" i="18"/>
  <c r="H19" i="18"/>
  <c r="I19" i="18"/>
  <c r="H23" i="18"/>
  <c r="I23" i="18"/>
  <c r="I34" i="18"/>
  <c r="H34" i="18"/>
  <c r="H35" i="18"/>
  <c r="I35" i="18"/>
  <c r="H33" i="18"/>
  <c r="I33" i="18"/>
  <c r="H31" i="18"/>
  <c r="I31" i="18"/>
  <c r="H27" i="18"/>
  <c r="I27" i="18"/>
  <c r="H28" i="18"/>
  <c r="I28" i="18"/>
  <c r="H38" i="18"/>
  <c r="I38" i="18"/>
  <c r="I26" i="18"/>
  <c r="H26" i="18"/>
  <c r="I30" i="18"/>
  <c r="H30" i="18"/>
  <c r="H44" i="18"/>
  <c r="I44" i="18"/>
  <c r="H42" i="18"/>
  <c r="I42" i="18"/>
  <c r="H18" i="18"/>
  <c r="I18" i="18"/>
  <c r="I25" i="18"/>
  <c r="H25" i="18"/>
  <c r="I37" i="18"/>
  <c r="H37" i="18"/>
  <c r="I47" i="18"/>
  <c r="H47" i="18"/>
  <c r="I24" i="18"/>
  <c r="H24" i="18"/>
  <c r="H29" i="18"/>
  <c r="I29" i="18"/>
  <c r="I21" i="18"/>
  <c r="H21" i="18"/>
  <c r="I45" i="18"/>
  <c r="H45" i="18"/>
  <c r="I39" i="18"/>
  <c r="H39" i="18"/>
  <c r="H22" i="18"/>
  <c r="I22" i="18"/>
  <c r="I32" i="18"/>
  <c r="H32" i="18"/>
  <c r="H40" i="18"/>
  <c r="I40" i="18"/>
  <c r="G48" i="39"/>
  <c r="G47" i="39"/>
  <c r="G46" i="39"/>
  <c r="G45" i="39"/>
  <c r="D13" i="42" l="1"/>
  <c r="D12" i="48"/>
  <c r="F12" i="48" l="1"/>
  <c r="E12" i="48"/>
  <c r="C12" i="48"/>
  <c r="J11" i="48"/>
  <c r="I11" i="48"/>
  <c r="I10" i="48"/>
  <c r="J12" i="40"/>
  <c r="J11" i="40"/>
  <c r="I12" i="40"/>
  <c r="I11" i="40"/>
  <c r="G13" i="46"/>
  <c r="F13" i="46"/>
  <c r="E13" i="46"/>
  <c r="D13" i="46"/>
  <c r="C13" i="46"/>
  <c r="J12" i="46"/>
  <c r="I12" i="46"/>
  <c r="J11" i="46"/>
  <c r="I11" i="46"/>
  <c r="G13" i="45"/>
  <c r="F13" i="45"/>
  <c r="E13" i="45"/>
  <c r="D13" i="45"/>
  <c r="C13" i="45"/>
  <c r="J12" i="45"/>
  <c r="I12" i="45"/>
  <c r="J11" i="45"/>
  <c r="I11" i="45"/>
  <c r="G13" i="44"/>
  <c r="F13" i="44"/>
  <c r="E13" i="44"/>
  <c r="D13" i="44"/>
  <c r="C13" i="44"/>
  <c r="J12" i="44"/>
  <c r="I12" i="44"/>
  <c r="J11" i="44"/>
  <c r="I11" i="44"/>
  <c r="F13" i="43"/>
  <c r="E13" i="43"/>
  <c r="C13" i="43"/>
  <c r="I12" i="43"/>
  <c r="G13" i="43"/>
  <c r="I11" i="43"/>
  <c r="F13" i="42"/>
  <c r="E13" i="42"/>
  <c r="C13" i="42"/>
  <c r="I12" i="42"/>
  <c r="G13" i="42"/>
  <c r="I11" i="42"/>
  <c r="G13" i="40"/>
  <c r="F13" i="40"/>
  <c r="E13" i="40"/>
  <c r="D13" i="40"/>
  <c r="C13" i="40"/>
  <c r="J12" i="25"/>
  <c r="J11" i="25"/>
  <c r="I12" i="25"/>
  <c r="D13" i="25"/>
  <c r="E13" i="25"/>
  <c r="F13" i="25"/>
  <c r="G13" i="25"/>
  <c r="D39" i="39" s="1"/>
  <c r="I11" i="25"/>
  <c r="I13" i="42" l="1"/>
  <c r="D45" i="39"/>
  <c r="I13" i="46"/>
  <c r="D53" i="39"/>
  <c r="I13" i="40"/>
  <c r="D41" i="39"/>
  <c r="I13" i="43"/>
  <c r="D47" i="39"/>
  <c r="I12" i="48"/>
  <c r="D43" i="39"/>
  <c r="I13" i="44"/>
  <c r="D49" i="39"/>
  <c r="I13" i="45"/>
  <c r="D51" i="39"/>
  <c r="J11" i="42"/>
  <c r="J11" i="43"/>
  <c r="J12" i="42"/>
  <c r="J12" i="43"/>
  <c r="B16" i="5" l="1"/>
  <c r="F17" i="5" s="1"/>
  <c r="C16" i="5"/>
  <c r="G17" i="5" l="1"/>
  <c r="G18" i="5" s="1"/>
  <c r="J18" i="5"/>
  <c r="I18" i="5"/>
  <c r="D16" i="5"/>
  <c r="B14" i="12" s="1"/>
  <c r="C16" i="16"/>
  <c r="O15" i="16" s="1"/>
  <c r="B15" i="12" l="1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D30" i="39" l="1"/>
  <c r="C15" i="38"/>
  <c r="G31" i="39" s="1"/>
  <c r="F48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G15" i="38" l="1"/>
  <c r="B15" i="38"/>
  <c r="G30" i="39" s="1"/>
  <c r="D48" i="35"/>
  <c r="G36" i="36" s="1"/>
  <c r="H36" i="36" s="1"/>
  <c r="D47" i="35"/>
  <c r="G38" i="36" s="1"/>
  <c r="H38" i="36" s="1"/>
  <c r="D46" i="35"/>
  <c r="G18" i="36" s="1"/>
  <c r="H18" i="36" s="1"/>
  <c r="D45" i="35"/>
  <c r="G22" i="36" s="1"/>
  <c r="H22" i="36" s="1"/>
  <c r="D44" i="35"/>
  <c r="G28" i="36" s="1"/>
  <c r="H28" i="36" s="1"/>
  <c r="D43" i="35"/>
  <c r="G46" i="36" s="1"/>
  <c r="H46" i="36" s="1"/>
  <c r="D42" i="35"/>
  <c r="G45" i="36" s="1"/>
  <c r="H45" i="36" s="1"/>
  <c r="D41" i="35"/>
  <c r="G31" i="36" s="1"/>
  <c r="H31" i="36" s="1"/>
  <c r="D40" i="35"/>
  <c r="G42" i="36" s="1"/>
  <c r="H42" i="36" s="1"/>
  <c r="D39" i="35"/>
  <c r="G43" i="36" s="1"/>
  <c r="H43" i="36" s="1"/>
  <c r="D38" i="35"/>
  <c r="G35" i="36" s="1"/>
  <c r="H35" i="36" s="1"/>
  <c r="D37" i="35"/>
  <c r="G21" i="36" s="1"/>
  <c r="H21" i="36" s="1"/>
  <c r="D36" i="35"/>
  <c r="G49" i="36" s="1"/>
  <c r="H49" i="36" s="1"/>
  <c r="D35" i="35"/>
  <c r="G25" i="36" s="1"/>
  <c r="H25" i="36" s="1"/>
  <c r="D34" i="35"/>
  <c r="G26" i="36" s="1"/>
  <c r="H26" i="36" s="1"/>
  <c r="D33" i="35"/>
  <c r="G30" i="36" s="1"/>
  <c r="H30" i="36" s="1"/>
  <c r="D32" i="35"/>
  <c r="G44" i="36" s="1"/>
  <c r="H44" i="36" s="1"/>
  <c r="D31" i="35"/>
  <c r="G40" i="36" s="1"/>
  <c r="H40" i="36" s="1"/>
  <c r="D30" i="35"/>
  <c r="G23" i="36" s="1"/>
  <c r="H23" i="36" s="1"/>
  <c r="D29" i="35"/>
  <c r="G34" i="36" s="1"/>
  <c r="H34" i="36" s="1"/>
  <c r="D28" i="35"/>
  <c r="G47" i="36" s="1"/>
  <c r="H47" i="36" s="1"/>
  <c r="D27" i="35"/>
  <c r="G27" i="36" s="1"/>
  <c r="H27" i="36" s="1"/>
  <c r="D26" i="35"/>
  <c r="G29" i="36" s="1"/>
  <c r="H29" i="36" s="1"/>
  <c r="D25" i="35"/>
  <c r="G48" i="36" s="1"/>
  <c r="H48" i="36" s="1"/>
  <c r="D22" i="35"/>
  <c r="G33" i="36" s="1"/>
  <c r="H33" i="36" s="1"/>
  <c r="D21" i="35"/>
  <c r="G37" i="36" s="1"/>
  <c r="H37" i="36" s="1"/>
  <c r="D24" i="35"/>
  <c r="G20" i="36" s="1"/>
  <c r="H20" i="36" s="1"/>
  <c r="D23" i="35"/>
  <c r="G32" i="36" s="1"/>
  <c r="H32" i="36" s="1"/>
  <c r="D20" i="35"/>
  <c r="G19" i="36" s="1"/>
  <c r="H19" i="36" s="1"/>
  <c r="D19" i="35"/>
  <c r="G24" i="36" s="1"/>
  <c r="H24" i="36" s="1"/>
  <c r="D18" i="35"/>
  <c r="G39" i="36" s="1"/>
  <c r="H39" i="36" s="1"/>
  <c r="D17" i="35"/>
  <c r="G41" i="36" s="1"/>
  <c r="H41" i="36" s="1"/>
  <c r="C16" i="35"/>
  <c r="B16" i="35"/>
  <c r="G29" i="39" l="1"/>
  <c r="D16" i="35"/>
  <c r="B15" i="36" s="1"/>
  <c r="G28" i="39"/>
  <c r="D15" i="38"/>
  <c r="B9" i="38" s="1"/>
  <c r="D28" i="39" l="1"/>
  <c r="D9" i="35"/>
  <c r="D10" i="35" s="1"/>
  <c r="B10" i="35"/>
  <c r="I13" i="25" l="1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1" i="23"/>
  <c r="B20" i="23"/>
  <c r="B23" i="23"/>
  <c r="B22" i="23"/>
  <c r="B19" i="23"/>
  <c r="K15" i="23"/>
  <c r="J15" i="23"/>
  <c r="I15" i="23"/>
  <c r="H15" i="23"/>
  <c r="G15" i="23"/>
  <c r="F15" i="23"/>
  <c r="E15" i="23"/>
  <c r="D15" i="23" s="1"/>
  <c r="G16" i="39"/>
  <c r="B15" i="23" l="1"/>
  <c r="I12" i="23"/>
  <c r="G29" i="24"/>
  <c r="H29" i="24" s="1"/>
  <c r="G47" i="24"/>
  <c r="H47" i="24" s="1"/>
  <c r="G31" i="24"/>
  <c r="H31" i="24" s="1"/>
  <c r="G33" i="24"/>
  <c r="H33" i="24" s="1"/>
  <c r="G32" i="24"/>
  <c r="H32" i="24" s="1"/>
  <c r="G45" i="24"/>
  <c r="H45" i="24" s="1"/>
  <c r="G36" i="24"/>
  <c r="H36" i="24" s="1"/>
  <c r="G26" i="24"/>
  <c r="H26" i="24" s="1"/>
  <c r="G38" i="24"/>
  <c r="H38" i="24" s="1"/>
  <c r="G40" i="24"/>
  <c r="H40" i="24" s="1"/>
  <c r="G19" i="24"/>
  <c r="H19" i="24" s="1"/>
  <c r="G30" i="24"/>
  <c r="H30" i="24" s="1"/>
  <c r="G25" i="24"/>
  <c r="H25" i="24" s="1"/>
  <c r="G48" i="24"/>
  <c r="H48" i="24" s="1"/>
  <c r="G21" i="24"/>
  <c r="H21" i="24" s="1"/>
  <c r="G20" i="24"/>
  <c r="H20" i="24" s="1"/>
  <c r="G37" i="24"/>
  <c r="H37" i="24" s="1"/>
  <c r="G46" i="24"/>
  <c r="H46" i="24" s="1"/>
  <c r="G49" i="24"/>
  <c r="H49" i="24" s="1"/>
  <c r="G34" i="24"/>
  <c r="H34" i="24" s="1"/>
  <c r="G22" i="24"/>
  <c r="H22" i="24" s="1"/>
  <c r="G24" i="24"/>
  <c r="H24" i="24" s="1"/>
  <c r="G42" i="24"/>
  <c r="H42" i="24" s="1"/>
  <c r="G43" i="24"/>
  <c r="H43" i="24" s="1"/>
  <c r="G23" i="24"/>
  <c r="H23" i="24" s="1"/>
  <c r="G39" i="24"/>
  <c r="H39" i="24" s="1"/>
  <c r="G41" i="24"/>
  <c r="H41" i="24" s="1"/>
  <c r="G44" i="24"/>
  <c r="H44" i="24" s="1"/>
  <c r="G18" i="24"/>
  <c r="H18" i="24" s="1"/>
  <c r="G17" i="39"/>
  <c r="B16" i="20"/>
  <c r="G36" i="39" s="1"/>
  <c r="C16" i="20"/>
  <c r="G35" i="21"/>
  <c r="H35" i="21" s="1"/>
  <c r="D18" i="20"/>
  <c r="G43" i="21" s="1"/>
  <c r="H43" i="21" s="1"/>
  <c r="D19" i="20"/>
  <c r="G47" i="21" s="1"/>
  <c r="H47" i="21" s="1"/>
  <c r="D20" i="20"/>
  <c r="G44" i="21" s="1"/>
  <c r="H44" i="21" s="1"/>
  <c r="D21" i="20"/>
  <c r="G33" i="21" s="1"/>
  <c r="H33" i="21" s="1"/>
  <c r="D22" i="20"/>
  <c r="G31" i="21" s="1"/>
  <c r="H31" i="21" s="1"/>
  <c r="D23" i="20"/>
  <c r="G29" i="21" s="1"/>
  <c r="H29" i="21" s="1"/>
  <c r="D24" i="20"/>
  <c r="G38" i="21" s="1"/>
  <c r="H38" i="21" s="1"/>
  <c r="D25" i="20"/>
  <c r="G40" i="21" s="1"/>
  <c r="H40" i="21" s="1"/>
  <c r="D26" i="20"/>
  <c r="G46" i="21" s="1"/>
  <c r="H46" i="21" s="1"/>
  <c r="D27" i="20"/>
  <c r="G36" i="21" s="1"/>
  <c r="H36" i="21" s="1"/>
  <c r="D28" i="20"/>
  <c r="G19" i="21" s="1"/>
  <c r="H19" i="21" s="1"/>
  <c r="D29" i="20"/>
  <c r="G42" i="21" s="1"/>
  <c r="H42" i="21" s="1"/>
  <c r="D30" i="20"/>
  <c r="G30" i="21" s="1"/>
  <c r="H30" i="21" s="1"/>
  <c r="D31" i="20"/>
  <c r="G23" i="21" s="1"/>
  <c r="H23" i="21" s="1"/>
  <c r="D32" i="20"/>
  <c r="G26" i="21" s="1"/>
  <c r="H26" i="21" s="1"/>
  <c r="D33" i="20"/>
  <c r="G25" i="21" s="1"/>
  <c r="H25" i="21" s="1"/>
  <c r="D34" i="20"/>
  <c r="G37" i="21" s="1"/>
  <c r="H37" i="21" s="1"/>
  <c r="D35" i="20"/>
  <c r="G50" i="21" s="1"/>
  <c r="H50" i="21" s="1"/>
  <c r="D36" i="20"/>
  <c r="G48" i="21" s="1"/>
  <c r="H48" i="21" s="1"/>
  <c r="D37" i="20"/>
  <c r="G24" i="21" s="1"/>
  <c r="H24" i="21" s="1"/>
  <c r="D38" i="20"/>
  <c r="G41" i="21" s="1"/>
  <c r="H41" i="21" s="1"/>
  <c r="D39" i="20"/>
  <c r="G28" i="21" s="1"/>
  <c r="H28" i="21" s="1"/>
  <c r="D40" i="20"/>
  <c r="G27" i="21" s="1"/>
  <c r="H27" i="21" s="1"/>
  <c r="D41" i="20"/>
  <c r="G32" i="21" s="1"/>
  <c r="H32" i="21" s="1"/>
  <c r="D42" i="20"/>
  <c r="G49" i="21" s="1"/>
  <c r="H49" i="21" s="1"/>
  <c r="D43" i="20"/>
  <c r="G20" i="21" s="1"/>
  <c r="H20" i="21" s="1"/>
  <c r="D44" i="20"/>
  <c r="G39" i="21" s="1"/>
  <c r="H39" i="21" s="1"/>
  <c r="D45" i="20"/>
  <c r="G21" i="21" s="1"/>
  <c r="H21" i="21" s="1"/>
  <c r="D46" i="20"/>
  <c r="G22" i="21" s="1"/>
  <c r="H22" i="21" s="1"/>
  <c r="D47" i="20"/>
  <c r="G45" i="21" s="1"/>
  <c r="H45" i="21" s="1"/>
  <c r="D48" i="20"/>
  <c r="G34" i="21" s="1"/>
  <c r="H34" i="21" s="1"/>
  <c r="H16" i="20" l="1"/>
  <c r="G16" i="20"/>
  <c r="B9" i="23"/>
  <c r="B14" i="24" s="1"/>
  <c r="B15" i="24" s="1"/>
  <c r="D16" i="39"/>
  <c r="G35" i="39"/>
  <c r="D16" i="20"/>
  <c r="B15" i="21" s="1"/>
  <c r="B16" i="21" s="1"/>
  <c r="D16" i="19"/>
  <c r="G20" i="18" s="1"/>
  <c r="F15" i="19"/>
  <c r="B15" i="19"/>
  <c r="G23" i="39" s="1"/>
  <c r="H20" i="18" l="1"/>
  <c r="I20" i="18"/>
  <c r="I15" i="19"/>
  <c r="G22" i="39"/>
  <c r="D35" i="39"/>
  <c r="D15" i="19"/>
  <c r="B14" i="18" s="1"/>
  <c r="B15" i="18" s="1"/>
  <c r="J16" i="9"/>
  <c r="J20" i="9"/>
  <c r="I18" i="9"/>
  <c r="I20" i="9" s="1"/>
  <c r="B9" i="19" l="1"/>
  <c r="D22" i="39"/>
  <c r="E51" i="4"/>
  <c r="G27" i="39" s="1"/>
  <c r="G50" i="15"/>
  <c r="H50" i="15" s="1"/>
  <c r="G51" i="15"/>
  <c r="B15" i="9"/>
  <c r="G34" i="39" s="1"/>
  <c r="E17" i="9"/>
  <c r="G45" i="15" s="1"/>
  <c r="H45" i="15" s="1"/>
  <c r="E18" i="9"/>
  <c r="G49" i="15" s="1"/>
  <c r="H49" i="15" s="1"/>
  <c r="E19" i="9"/>
  <c r="G24" i="15" s="1"/>
  <c r="H24" i="15" s="1"/>
  <c r="E20" i="9"/>
  <c r="G47" i="15" s="1"/>
  <c r="H47" i="15" s="1"/>
  <c r="E21" i="9"/>
  <c r="G20" i="15" s="1"/>
  <c r="H20" i="15" s="1"/>
  <c r="E22" i="9"/>
  <c r="G35" i="15" s="1"/>
  <c r="H35" i="15" s="1"/>
  <c r="E23" i="9"/>
  <c r="G34" i="15" s="1"/>
  <c r="H34" i="15" s="1"/>
  <c r="E24" i="9"/>
  <c r="G40" i="15" s="1"/>
  <c r="H40" i="15" s="1"/>
  <c r="E25" i="9"/>
  <c r="G29" i="15" s="1"/>
  <c r="H29" i="15" s="1"/>
  <c r="E26" i="9"/>
  <c r="G32" i="15" s="1"/>
  <c r="H32" i="15" s="1"/>
  <c r="E27" i="9"/>
  <c r="G31" i="15" s="1"/>
  <c r="H31" i="15" s="1"/>
  <c r="E28" i="9"/>
  <c r="G30" i="15" s="1"/>
  <c r="H30" i="15" s="1"/>
  <c r="E29" i="9"/>
  <c r="G23" i="15" s="1"/>
  <c r="H23" i="15" s="1"/>
  <c r="E30" i="9"/>
  <c r="G33" i="15" s="1"/>
  <c r="H33" i="15" s="1"/>
  <c r="E31" i="9"/>
  <c r="G36" i="15" s="1"/>
  <c r="H36" i="15" s="1"/>
  <c r="E32" i="9"/>
  <c r="G43" i="15" s="1"/>
  <c r="H43" i="15" s="1"/>
  <c r="E33" i="9"/>
  <c r="G46" i="15" s="1"/>
  <c r="H46" i="15" s="1"/>
  <c r="E34" i="9"/>
  <c r="G18" i="15" s="1"/>
  <c r="H18" i="15" s="1"/>
  <c r="E35" i="9"/>
  <c r="G44" i="15" s="1"/>
  <c r="H44" i="15" s="1"/>
  <c r="E36" i="9"/>
  <c r="G39" i="15" s="1"/>
  <c r="H39" i="15" s="1"/>
  <c r="E37" i="9"/>
  <c r="G28" i="15" s="1"/>
  <c r="H28" i="15" s="1"/>
  <c r="E38" i="9"/>
  <c r="G42" i="15" s="1"/>
  <c r="H42" i="15" s="1"/>
  <c r="E39" i="9"/>
  <c r="G26" i="15" s="1"/>
  <c r="H26" i="15" s="1"/>
  <c r="E40" i="9"/>
  <c r="G37" i="15" s="1"/>
  <c r="H37" i="15" s="1"/>
  <c r="E41" i="9"/>
  <c r="G38" i="15" s="1"/>
  <c r="H38" i="15" s="1"/>
  <c r="E42" i="9"/>
  <c r="G48" i="15" s="1"/>
  <c r="H48" i="15" s="1"/>
  <c r="E43" i="9"/>
  <c r="G19" i="15" s="1"/>
  <c r="H19" i="15" s="1"/>
  <c r="E44" i="9"/>
  <c r="G41" i="15" s="1"/>
  <c r="H41" i="15" s="1"/>
  <c r="E45" i="9"/>
  <c r="G27" i="15" s="1"/>
  <c r="H27" i="15" s="1"/>
  <c r="E46" i="9"/>
  <c r="G21" i="15" s="1"/>
  <c r="H21" i="15" s="1"/>
  <c r="E47" i="9"/>
  <c r="G22" i="15" s="1"/>
  <c r="H22" i="15" s="1"/>
  <c r="E16" i="9"/>
  <c r="G25" i="15" s="1"/>
  <c r="H25" i="15" s="1"/>
  <c r="D48" i="16"/>
  <c r="G31" i="10" s="1"/>
  <c r="H31" i="10" s="1"/>
  <c r="D47" i="16"/>
  <c r="G47" i="10" s="1"/>
  <c r="H47" i="10" s="1"/>
  <c r="D46" i="16"/>
  <c r="G35" i="10" s="1"/>
  <c r="H35" i="10" s="1"/>
  <c r="D45" i="16"/>
  <c r="G22" i="10" s="1"/>
  <c r="H22" i="10" s="1"/>
  <c r="D44" i="16"/>
  <c r="G20" i="10" s="1"/>
  <c r="H20" i="10" s="1"/>
  <c r="D43" i="16"/>
  <c r="G23" i="10" s="1"/>
  <c r="H23" i="10" s="1"/>
  <c r="D42" i="16"/>
  <c r="G50" i="10" s="1"/>
  <c r="H50" i="10" s="1"/>
  <c r="D41" i="16"/>
  <c r="G26" i="10" s="1"/>
  <c r="H26" i="10" s="1"/>
  <c r="D40" i="16"/>
  <c r="G39" i="10" s="1"/>
  <c r="H39" i="10" s="1"/>
  <c r="D39" i="16"/>
  <c r="G21" i="10" s="1"/>
  <c r="H21" i="10" s="1"/>
  <c r="D38" i="16"/>
  <c r="G36" i="10" s="1"/>
  <c r="H36" i="10" s="1"/>
  <c r="D37" i="16"/>
  <c r="G41" i="10" s="1"/>
  <c r="H41" i="10" s="1"/>
  <c r="D36" i="16"/>
  <c r="G34" i="10" s="1"/>
  <c r="H34" i="10" s="1"/>
  <c r="D35" i="16"/>
  <c r="G30" i="10" s="1"/>
  <c r="H30" i="10" s="1"/>
  <c r="D34" i="16"/>
  <c r="G25" i="10" s="1"/>
  <c r="H25" i="10" s="1"/>
  <c r="D33" i="16"/>
  <c r="G44" i="10" s="1"/>
  <c r="H44" i="10" s="1"/>
  <c r="D32" i="16"/>
  <c r="G46" i="10" s="1"/>
  <c r="H46" i="10" s="1"/>
  <c r="D31" i="16"/>
  <c r="G43" i="10" s="1"/>
  <c r="H43" i="10" s="1"/>
  <c r="D30" i="16"/>
  <c r="G37" i="10" s="1"/>
  <c r="H37" i="10" s="1"/>
  <c r="D29" i="16"/>
  <c r="G38" i="10" s="1"/>
  <c r="H38" i="10" s="1"/>
  <c r="D28" i="16"/>
  <c r="G45" i="10" s="1"/>
  <c r="H45" i="10" s="1"/>
  <c r="D27" i="16"/>
  <c r="G29" i="10" s="1"/>
  <c r="H29" i="10" s="1"/>
  <c r="D26" i="16"/>
  <c r="G28" i="10" s="1"/>
  <c r="H28" i="10" s="1"/>
  <c r="D25" i="16"/>
  <c r="G49" i="10" s="1"/>
  <c r="H49" i="10" s="1"/>
  <c r="D24" i="16"/>
  <c r="G24" i="10" s="1"/>
  <c r="H24" i="10" s="1"/>
  <c r="D23" i="16"/>
  <c r="G27" i="10" s="1"/>
  <c r="H27" i="10" s="1"/>
  <c r="D22" i="16"/>
  <c r="G33" i="10" s="1"/>
  <c r="H33" i="10" s="1"/>
  <c r="D21" i="16"/>
  <c r="G40" i="10" s="1"/>
  <c r="H40" i="10" s="1"/>
  <c r="D20" i="16"/>
  <c r="G32" i="10" s="1"/>
  <c r="H32" i="10" s="1"/>
  <c r="D19" i="16"/>
  <c r="G19" i="10" s="1"/>
  <c r="H19" i="10" s="1"/>
  <c r="D18" i="16"/>
  <c r="G42" i="10" s="1"/>
  <c r="H42" i="10" s="1"/>
  <c r="B16" i="16"/>
  <c r="H16" i="16" l="1"/>
  <c r="G16" i="16"/>
  <c r="G48" i="10"/>
  <c r="H48" i="10" s="1"/>
  <c r="G11" i="39"/>
  <c r="D16" i="16"/>
  <c r="B15" i="10" s="1"/>
  <c r="B16" i="10" s="1"/>
  <c r="G12" i="39"/>
  <c r="D15" i="9"/>
  <c r="C15" i="9"/>
  <c r="D48" i="8"/>
  <c r="D47" i="8"/>
  <c r="D46" i="8"/>
  <c r="D45" i="8"/>
  <c r="D44" i="8"/>
  <c r="D43" i="8"/>
  <c r="G39" i="13" s="1"/>
  <c r="H39" i="13" s="1"/>
  <c r="D42" i="8"/>
  <c r="D41" i="8"/>
  <c r="D40" i="8"/>
  <c r="G45" i="13" s="1"/>
  <c r="H45" i="13" s="1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G25" i="13" s="1"/>
  <c r="H25" i="13" s="1"/>
  <c r="D19" i="8"/>
  <c r="D18" i="8"/>
  <c r="G43" i="13" s="1"/>
  <c r="H43" i="13" s="1"/>
  <c r="D17" i="8"/>
  <c r="C16" i="8"/>
  <c r="B16" i="8"/>
  <c r="F17" i="6"/>
  <c r="H17" i="6" s="1"/>
  <c r="B14" i="11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G19" i="39"/>
  <c r="F51" i="4"/>
  <c r="G26" i="39" s="1"/>
  <c r="C51" i="4"/>
  <c r="B51" i="4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E17" i="1"/>
  <c r="C17" i="1"/>
  <c r="B17" i="1"/>
  <c r="G21" i="39" l="1"/>
  <c r="G20" i="8"/>
  <c r="G24" i="8"/>
  <c r="G28" i="8"/>
  <c r="G32" i="8"/>
  <c r="G36" i="8"/>
  <c r="G40" i="8"/>
  <c r="G44" i="8"/>
  <c r="G48" i="8"/>
  <c r="G19" i="8"/>
  <c r="G27" i="8"/>
  <c r="G35" i="8"/>
  <c r="G43" i="8"/>
  <c r="G21" i="8"/>
  <c r="G25" i="8"/>
  <c r="G29" i="8"/>
  <c r="G33" i="8"/>
  <c r="G37" i="8"/>
  <c r="G41" i="8"/>
  <c r="G45" i="8"/>
  <c r="G17" i="8"/>
  <c r="G18" i="8"/>
  <c r="G22" i="8"/>
  <c r="G26" i="8"/>
  <c r="G30" i="8"/>
  <c r="G34" i="8"/>
  <c r="G38" i="8"/>
  <c r="G42" i="8"/>
  <c r="G46" i="8"/>
  <c r="G23" i="8"/>
  <c r="G31" i="8"/>
  <c r="G39" i="8"/>
  <c r="G47" i="8"/>
  <c r="B15" i="11"/>
  <c r="L16" i="11"/>
  <c r="G28" i="13"/>
  <c r="H28" i="13" s="1"/>
  <c r="G36" i="13"/>
  <c r="H36" i="13" s="1"/>
  <c r="G21" i="13"/>
  <c r="H21" i="13" s="1"/>
  <c r="G38" i="13"/>
  <c r="H38" i="13" s="1"/>
  <c r="G34" i="13"/>
  <c r="H34" i="13" s="1"/>
  <c r="G24" i="13"/>
  <c r="H24" i="13" s="1"/>
  <c r="G30" i="13"/>
  <c r="H30" i="13" s="1"/>
  <c r="G44" i="13"/>
  <c r="H44" i="13" s="1"/>
  <c r="G37" i="13"/>
  <c r="H37" i="13" s="1"/>
  <c r="G48" i="13"/>
  <c r="H48" i="13" s="1"/>
  <c r="G32" i="13"/>
  <c r="H32" i="13" s="1"/>
  <c r="G19" i="13"/>
  <c r="H19" i="13" s="1"/>
  <c r="G20" i="13"/>
  <c r="H20" i="13" s="1"/>
  <c r="G23" i="13"/>
  <c r="H23" i="13" s="1"/>
  <c r="G22" i="13"/>
  <c r="H22" i="13" s="1"/>
  <c r="G40" i="13"/>
  <c r="H40" i="13" s="1"/>
  <c r="G33" i="13"/>
  <c r="H33" i="13" s="1"/>
  <c r="G42" i="13"/>
  <c r="H42" i="13" s="1"/>
  <c r="G49" i="13"/>
  <c r="H49" i="13" s="1"/>
  <c r="G35" i="13"/>
  <c r="H35" i="13" s="1"/>
  <c r="G41" i="13"/>
  <c r="H41" i="13" s="1"/>
  <c r="G27" i="13"/>
  <c r="H27" i="13" s="1"/>
  <c r="G46" i="13"/>
  <c r="H46" i="13" s="1"/>
  <c r="G26" i="13"/>
  <c r="H26" i="13" s="1"/>
  <c r="G31" i="13"/>
  <c r="H31" i="13" s="1"/>
  <c r="G47" i="13"/>
  <c r="H47" i="13" s="1"/>
  <c r="G18" i="13"/>
  <c r="H18" i="13" s="1"/>
  <c r="G29" i="13"/>
  <c r="H29" i="13" s="1"/>
  <c r="G26" i="12"/>
  <c r="G23" i="12"/>
  <c r="G47" i="12"/>
  <c r="G38" i="12"/>
  <c r="G32" i="12"/>
  <c r="G27" i="12"/>
  <c r="G18" i="12"/>
  <c r="G20" i="12"/>
  <c r="G42" i="12"/>
  <c r="G44" i="12"/>
  <c r="G41" i="12"/>
  <c r="G29" i="12"/>
  <c r="G19" i="12"/>
  <c r="G22" i="12"/>
  <c r="G48" i="12"/>
  <c r="G21" i="12"/>
  <c r="G31" i="12"/>
  <c r="G28" i="12"/>
  <c r="G25" i="12"/>
  <c r="G45" i="12"/>
  <c r="G40" i="12"/>
  <c r="G37" i="12"/>
  <c r="G24" i="12"/>
  <c r="G36" i="12"/>
  <c r="G46" i="12"/>
  <c r="G33" i="12"/>
  <c r="G30" i="12"/>
  <c r="G34" i="12"/>
  <c r="G39" i="12"/>
  <c r="G43" i="12"/>
  <c r="G35" i="12"/>
  <c r="G49" i="12"/>
  <c r="G24" i="39"/>
  <c r="G14" i="39"/>
  <c r="G33" i="39"/>
  <c r="E15" i="9"/>
  <c r="B14" i="15" s="1"/>
  <c r="B15" i="15" s="1"/>
  <c r="B10" i="16"/>
  <c r="D11" i="39"/>
  <c r="D17" i="1"/>
  <c r="G19" i="1" s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D51" i="4"/>
  <c r="B14" i="14" s="1"/>
  <c r="G51" i="4"/>
  <c r="B15" i="14" s="1"/>
  <c r="D26" i="39" s="1"/>
  <c r="D16" i="8"/>
  <c r="G18" i="39"/>
  <c r="G13" i="39"/>
  <c r="G15" i="39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20" i="39"/>
  <c r="F18" i="1"/>
  <c r="F19" i="1"/>
  <c r="F20" i="1"/>
  <c r="F21" i="1"/>
  <c r="F22" i="1"/>
  <c r="F23" i="1"/>
  <c r="F17" i="1"/>
  <c r="B13" i="17"/>
  <c r="B15" i="17" s="1"/>
  <c r="F49" i="1"/>
  <c r="D13" i="39"/>
  <c r="D9" i="5"/>
  <c r="D10" i="5" s="1"/>
  <c r="B10" i="5"/>
  <c r="G49" i="8" l="1"/>
  <c r="B10" i="1"/>
  <c r="I30" i="12"/>
  <c r="H30" i="12"/>
  <c r="I25" i="12"/>
  <c r="H25" i="12"/>
  <c r="I41" i="12"/>
  <c r="H41" i="12"/>
  <c r="I47" i="12"/>
  <c r="H47" i="12"/>
  <c r="I43" i="12"/>
  <c r="H43" i="12"/>
  <c r="I37" i="12"/>
  <c r="H37" i="12"/>
  <c r="I28" i="12"/>
  <c r="H28" i="12"/>
  <c r="I44" i="12"/>
  <c r="H44" i="12"/>
  <c r="I27" i="12"/>
  <c r="H27" i="12"/>
  <c r="I23" i="12"/>
  <c r="H23" i="12"/>
  <c r="I39" i="12"/>
  <c r="H39" i="12"/>
  <c r="I46" i="12"/>
  <c r="H46" i="12"/>
  <c r="I40" i="12"/>
  <c r="H40" i="12"/>
  <c r="I31" i="12"/>
  <c r="H31" i="12"/>
  <c r="I19" i="12"/>
  <c r="H19" i="12"/>
  <c r="I42" i="12"/>
  <c r="H42" i="12"/>
  <c r="I32" i="12"/>
  <c r="H32" i="12"/>
  <c r="I26" i="12"/>
  <c r="H26" i="12"/>
  <c r="I35" i="12"/>
  <c r="H35" i="12"/>
  <c r="I24" i="12"/>
  <c r="H24" i="12"/>
  <c r="I48" i="12"/>
  <c r="H48" i="12"/>
  <c r="I18" i="12"/>
  <c r="H18" i="12"/>
  <c r="I33" i="12"/>
  <c r="H33" i="12"/>
  <c r="I22" i="12"/>
  <c r="H22" i="12"/>
  <c r="I49" i="12"/>
  <c r="H49" i="12"/>
  <c r="I34" i="12"/>
  <c r="H34" i="12"/>
  <c r="I36" i="12"/>
  <c r="H36" i="12"/>
  <c r="I45" i="12"/>
  <c r="H45" i="12"/>
  <c r="I21" i="12"/>
  <c r="H21" i="12"/>
  <c r="I29" i="12"/>
  <c r="H29" i="12"/>
  <c r="I20" i="12"/>
  <c r="H20" i="12"/>
  <c r="I38" i="12"/>
  <c r="H38" i="12"/>
  <c r="D9" i="8"/>
  <c r="D10" i="8" s="1"/>
  <c r="B14" i="13"/>
  <c r="G17" i="6"/>
  <c r="G17" i="1"/>
  <c r="G21" i="1"/>
  <c r="G23" i="1"/>
  <c r="G25" i="1"/>
  <c r="G27" i="1"/>
  <c r="G29" i="1"/>
  <c r="G31" i="1"/>
  <c r="G33" i="1"/>
  <c r="G35" i="1"/>
  <c r="G37" i="1"/>
  <c r="G41" i="1"/>
  <c r="G45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18" i="1"/>
  <c r="G39" i="1"/>
  <c r="G43" i="1"/>
  <c r="G47" i="1"/>
  <c r="G49" i="1"/>
  <c r="B10" i="6"/>
  <c r="G9" i="6"/>
  <c r="G10" i="6" s="1"/>
  <c r="M39" i="6"/>
  <c r="J16" i="6"/>
  <c r="I16" i="6"/>
  <c r="F9" i="1"/>
  <c r="D33" i="39"/>
  <c r="B9" i="9"/>
  <c r="M49" i="6"/>
  <c r="M40" i="6"/>
  <c r="M26" i="6"/>
  <c r="M42" i="6"/>
  <c r="M28" i="6"/>
  <c r="M37" i="6"/>
  <c r="M23" i="6"/>
  <c r="M25" i="6"/>
  <c r="M36" i="6"/>
  <c r="M29" i="6"/>
  <c r="M44" i="6"/>
  <c r="M33" i="6"/>
  <c r="M35" i="6"/>
  <c r="M21" i="6"/>
  <c r="M43" i="6"/>
  <c r="M38" i="6"/>
  <c r="M24" i="6"/>
  <c r="M18" i="6"/>
  <c r="M22" i="6"/>
  <c r="M41" i="6"/>
  <c r="M34" i="6"/>
  <c r="M20" i="6"/>
  <c r="M45" i="6"/>
  <c r="M19" i="6"/>
  <c r="M48" i="6"/>
  <c r="M31" i="6"/>
  <c r="M27" i="6"/>
  <c r="M32" i="6"/>
  <c r="M47" i="6"/>
  <c r="M46" i="6"/>
  <c r="M30" i="6"/>
  <c r="C15" i="4"/>
  <c r="C14" i="4"/>
  <c r="B10" i="8"/>
  <c r="D18" i="39"/>
  <c r="D20" i="39"/>
  <c r="B15" i="13" l="1"/>
  <c r="K22" i="11"/>
  <c r="G11" i="6"/>
  <c r="F10" i="1"/>
  <c r="F11" i="1"/>
  <c r="I10" i="23" l="1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  <author>Willy</author>
    <author xml:space="preserve">RUBI GOMEZ ROSA 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  <comment ref="E14" authorId="1" shapeId="0">
      <text>
        <r>
          <rPr>
            <b/>
            <sz val="8"/>
            <color indexed="81"/>
            <rFont val="Tahoma"/>
            <family val="2"/>
          </rPr>
          <t>Incluye Maestría y Doctorado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1" shapeId="0">
      <text>
        <r>
          <rPr>
            <b/>
            <sz val="8"/>
            <color indexed="81"/>
            <rFont val="Tahoma"/>
            <family val="2"/>
          </rPr>
          <t>Incluye Licenciatura, Normalista y Técnico Superior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4" authorId="2" shapeId="0">
      <text>
        <r>
          <rPr>
            <b/>
            <sz val="9"/>
            <color indexed="81"/>
            <rFont val="Tahoma"/>
            <family val="2"/>
          </rPr>
          <t>RUBI GOMEZ ROSA :</t>
        </r>
        <r>
          <rPr>
            <sz val="9"/>
            <color indexed="81"/>
            <rFont val="Tahoma"/>
            <family val="2"/>
          </rPr>
          <t xml:space="preserve">
Incluye técnicos titulados y pasantes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2009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 xml:space="preserve">Becados por gestión externa anual correspondientes al 2009
</t>
        </r>
      </text>
    </comment>
  </commentList>
</comments>
</file>

<file path=xl/sharedStrings.xml><?xml version="1.0" encoding="utf-8"?>
<sst xmlns="http://schemas.openxmlformats.org/spreadsheetml/2006/main" count="1693" uniqueCount="319">
  <si>
    <t>Dirección de Servicios Tecnológicos y Capacitación</t>
  </si>
  <si>
    <t>Meta programada 2009</t>
  </si>
  <si>
    <t>Resultado alcanzado 2009</t>
  </si>
  <si>
    <t>Resultado Nacional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</si>
  <si>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</si>
  <si>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</si>
  <si>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</si>
  <si>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</si>
  <si>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</si>
  <si>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</si>
  <si>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</si>
  <si>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</si>
  <si>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</si>
  <si>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</si>
  <si>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Tasa de crecimiento de población capacitada (%)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</si>
  <si>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</si>
  <si>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</si>
  <si>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</si>
  <si>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</si>
  <si>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</si>
  <si>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</si>
  <si>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</si>
  <si>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</si>
  <si>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</si>
  <si>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</si>
  <si>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</si>
  <si>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</si>
  <si>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</si>
  <si>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</si>
  <si>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</si>
  <si>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</si>
  <si>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</si>
  <si>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</si>
  <si>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</si>
  <si>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</si>
  <si>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</si>
  <si>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</si>
  <si>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</si>
  <si>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</si>
  <si>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</si>
  <si>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</si>
  <si>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</si>
  <si>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</si>
  <si>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</si>
  <si>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</si>
  <si>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</si>
  <si>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</si>
  <si>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</si>
  <si>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</si>
  <si>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PERSONAS CAPACITADAS</t>
  </si>
  <si>
    <t>Ciclo Escolar</t>
  </si>
  <si>
    <t>Entidad Federativa</t>
  </si>
  <si>
    <t>% de cumplimiento de la meta</t>
  </si>
  <si>
    <t>Dirección de Servicios Educativos</t>
  </si>
  <si>
    <t>Anexo del oficio DSE/032/2010</t>
  </si>
  <si>
    <t>Cobertura de becados por el CONALEP</t>
  </si>
  <si>
    <t>Resultado Nacional 2009 (%)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</si>
  <si>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</si>
  <si>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</si>
  <si>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</si>
  <si>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</si>
  <si>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</si>
  <si>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</si>
  <si>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</si>
  <si>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</si>
  <si>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</si>
  <si>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</si>
  <si>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</si>
  <si>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</si>
  <si>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</si>
  <si>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</si>
  <si>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</si>
  <si>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</si>
  <si>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</si>
  <si>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</si>
  <si>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</si>
  <si>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</si>
  <si>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</si>
  <si>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</si>
  <si>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EFICIENCIA TERMINAL</t>
  </si>
  <si>
    <t>2003-2006</t>
  </si>
  <si>
    <t>2004-2007</t>
  </si>
  <si>
    <t>2005-2008</t>
  </si>
  <si>
    <t>TITULACIÓN POR GENERACIÓN</t>
  </si>
  <si>
    <t>ALUMNO BECADO</t>
  </si>
  <si>
    <t>COBERTURA DE BECADOS EXTERNOS</t>
  </si>
  <si>
    <t>2007</t>
  </si>
  <si>
    <t>2008</t>
  </si>
  <si>
    <t>2006-2009</t>
  </si>
  <si>
    <t>Absorción de egresados de secundaria</t>
  </si>
  <si>
    <t>2009</t>
  </si>
  <si>
    <t>COSTO POR ALUMNO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</si>
  <si>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</si>
  <si>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</si>
  <si>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</si>
  <si>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</si>
  <si>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</si>
  <si>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</si>
  <si>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ALUMNOS EN PROGRAMAS DE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</si>
  <si>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</si>
  <si>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</si>
  <si>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</si>
  <si>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</si>
  <si>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</si>
  <si>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</si>
  <si>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</si>
  <si>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</si>
  <si>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</si>
  <si>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</si>
  <si>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</si>
  <si>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Alumnos en carreras acreditadas y/o planteles certificados</t>
  </si>
  <si>
    <t xml:space="preserve">COSTO PRESTADORES DE SERVICIOS PROFESIONALES </t>
  </si>
  <si>
    <t>(MILES DE PESOS)</t>
  </si>
  <si>
    <t>COMPORTAMIENTO AL CUARTO TRIMESTRE</t>
  </si>
  <si>
    <t>ABS</t>
  </si>
  <si>
    <t>%</t>
  </si>
  <si>
    <t>Gasto ejercido en PSP</t>
  </si>
  <si>
    <t>Gasto total ejercido</t>
  </si>
  <si>
    <t>Relación costo docente gasto total</t>
  </si>
  <si>
    <t>Ene - Mar</t>
  </si>
  <si>
    <t>Abr - Jun</t>
  </si>
  <si>
    <t>Jul - Sep</t>
  </si>
  <si>
    <t>Oct - Dic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</si>
  <si>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</si>
  <si>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</si>
  <si>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</si>
  <si>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</si>
  <si>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</si>
  <si>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</si>
  <si>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</si>
  <si>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</si>
  <si>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</si>
  <si>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</si>
  <si>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</si>
  <si>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</si>
  <si>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</si>
  <si>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</si>
  <si>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</si>
  <si>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</si>
  <si>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</si>
  <si>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</si>
  <si>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</si>
  <si>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</si>
  <si>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</si>
  <si>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</si>
  <si>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</si>
  <si>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</si>
  <si>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</si>
  <si>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</si>
  <si>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</si>
  <si>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</si>
  <si>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Índice de evolución del presupuesto  ejercido de partidas sujetas a restricción (%)</t>
  </si>
  <si>
    <t>Dirección de Formación Académica</t>
  </si>
  <si>
    <t>Alumno por PSP</t>
  </si>
  <si>
    <t>Total de PSP</t>
  </si>
  <si>
    <t>Posgrado</t>
  </si>
  <si>
    <t>Licenciatura</t>
  </si>
  <si>
    <t>Pasante de licenciatura</t>
  </si>
  <si>
    <t>Técnico Titulado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</si>
  <si>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</si>
  <si>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</si>
  <si>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</si>
  <si>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</si>
  <si>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</si>
  <si>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</si>
  <si>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</si>
  <si>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</si>
  <si>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</si>
  <si>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</si>
  <si>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</si>
  <si>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</si>
  <si>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Unidad de Medida</t>
  </si>
  <si>
    <t>VARIABLES</t>
  </si>
  <si>
    <t>Absorción de Egresados de Secundaria</t>
  </si>
  <si>
    <t>Alumnos inscritos a primer semestre</t>
  </si>
  <si>
    <t>Egresados de secundaria</t>
  </si>
  <si>
    <t>Alumnos</t>
  </si>
  <si>
    <t xml:space="preserve">Alumnos inscritos </t>
  </si>
  <si>
    <t xml:space="preserve">Alumnos reinscritos </t>
  </si>
  <si>
    <t xml:space="preserve">Ex-alumnos en ProCEIES </t>
  </si>
  <si>
    <t>Alumno atendido</t>
  </si>
  <si>
    <t xml:space="preserve">Capacidad Instalada </t>
  </si>
  <si>
    <t>Egresados de la Generación</t>
  </si>
  <si>
    <t>Titulados</t>
  </si>
  <si>
    <t>Egresados</t>
  </si>
  <si>
    <t>Pesos</t>
  </si>
  <si>
    <t>Presupuesto transferido vía FAETA (Ramo 33)</t>
  </si>
  <si>
    <t xml:space="preserve">Alumno Atendido </t>
  </si>
  <si>
    <t>Alumno Atendido</t>
  </si>
  <si>
    <t>Computadoras de uso admistrativo</t>
  </si>
  <si>
    <t>Personas Capacitadas</t>
  </si>
  <si>
    <t>Personas</t>
  </si>
  <si>
    <t>Alumnos becados externos</t>
  </si>
  <si>
    <t xml:space="preserve">Alumnos en planteles Certificados y/o carreras acreditadas </t>
  </si>
  <si>
    <t>Indicadores Financieros del CONALEP</t>
  </si>
  <si>
    <t>Alumnos por Prestador de Servicios Profesionales</t>
  </si>
  <si>
    <t>Alumno Atendido (Matrícula)</t>
  </si>
  <si>
    <t>Alumnos Becados (Primer semestre)</t>
  </si>
  <si>
    <t>Alumno Atendido  (Sin ProCEIES, Primer semestre)</t>
  </si>
  <si>
    <t>2009-1</t>
  </si>
  <si>
    <t>Alumnos en Programas de Calidad</t>
  </si>
  <si>
    <t>2007-2010</t>
  </si>
  <si>
    <t>2010-1</t>
  </si>
  <si>
    <t>2010</t>
  </si>
  <si>
    <t>Resultado Nacional 2010 (%)</t>
  </si>
  <si>
    <t>Alumnos inscritos a primer semestre de la
Generación 2007-2010</t>
  </si>
  <si>
    <t xml:space="preserve"> Egresados de la generación
 2007-2010</t>
  </si>
  <si>
    <t>Capacitación laboral 2010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</si>
  <si>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</si>
  <si>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</si>
  <si>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</si>
  <si>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</si>
  <si>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>Aprovechamiento de la capacidad instalada*</t>
  </si>
  <si>
    <t>*Información preliminar</t>
  </si>
  <si>
    <t>2009-2</t>
  </si>
  <si>
    <t>Capacitación laboral 2009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</si>
  <si>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</si>
  <si>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</si>
  <si>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</si>
  <si>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</si>
  <si>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</si>
  <si>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</si>
  <si>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</si>
  <si>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Relación costo PSP gasto total (%)</t>
  </si>
  <si>
    <t>Administrativo por computadora*</t>
  </si>
  <si>
    <t>Titulación (Generación 2007-2010)</t>
  </si>
  <si>
    <t>2011-2012</t>
  </si>
  <si>
    <t>Matrícula 
2011-2012.1</t>
  </si>
  <si>
    <t>Egresados de la generación 
2007-2010</t>
  </si>
  <si>
    <t xml:space="preserve"> Egresados titulados de la generación 2007-2010</t>
  </si>
  <si>
    <t>Becados en el 2do semestre 2011</t>
  </si>
  <si>
    <t>Resultado Nacional 2011</t>
  </si>
  <si>
    <t>2008-2011</t>
  </si>
  <si>
    <t>2010-2</t>
  </si>
  <si>
    <t>2011-1</t>
  </si>
  <si>
    <t>2011</t>
  </si>
  <si>
    <t>Alumnos becados (Primer semestre)</t>
  </si>
  <si>
    <t>Matrícula Total</t>
  </si>
  <si>
    <t>Suma:</t>
  </si>
  <si>
    <t>Pendiente</t>
  </si>
  <si>
    <t>Promedio</t>
  </si>
  <si>
    <t>TMCA</t>
  </si>
  <si>
    <t>Nacional</t>
  </si>
  <si>
    <t>Promedio
2007-2011</t>
  </si>
  <si>
    <t>Alumno Atendido 2011-2012-I</t>
  </si>
  <si>
    <t>Alumnos becados externos al 4° trimestre del 2011</t>
  </si>
  <si>
    <t>Alumnos becados externos 2011</t>
  </si>
  <si>
    <t xml:space="preserve">La información relacionada con el grado académico de los psp, e proporcionada por la Dirección de Formación Académica, tomando como base los registros que realizan los Colegios Estatales del Sistema Conalep a través de la herramienta informática denominada Sistema de Gestión de Formación Académica (Sigefa) y corresponden al ciclo 1/11-12 (junio a diciembre de 2012). Igualmente es preciso mencionar que en el rubro aquí clasificado como técnico titulado, las cifras que se reportan incluye técnicos titulados y técnicos pasantes. </t>
  </si>
  <si>
    <t xml:space="preserve">Resultado Nacional 2011 </t>
  </si>
  <si>
    <t>Sonora*</t>
  </si>
  <si>
    <t>ALUMNO POR PRESTADOR DE SERVICIOS PROFESIONALES (PSP)</t>
  </si>
  <si>
    <t>Alumno por computadora</t>
  </si>
  <si>
    <t>Presupuesto reprogramado (Gasto corriente)</t>
  </si>
  <si>
    <t>Presupuesto ejercido 2011 ($)</t>
  </si>
  <si>
    <t>Presupuesto 2011 Planeación</t>
  </si>
  <si>
    <t>FAETA 2007</t>
  </si>
  <si>
    <t>ALUMNO POR COMPUTADORA</t>
  </si>
  <si>
    <t>var. 2011-2012</t>
  </si>
  <si>
    <t>Alumnos inscritos 
2012-2013.1</t>
  </si>
  <si>
    <t>Egresados de secundaria 2011-2012</t>
  </si>
  <si>
    <t>Resultado Nacional 2012(%)</t>
  </si>
  <si>
    <t>Alumnos reinscritos 
2012-2013.1</t>
  </si>
  <si>
    <t>Ex-alumnos en ProCEIES 2012-2013.1</t>
  </si>
  <si>
    <t>Matrícula 
2012-2013.1</t>
  </si>
  <si>
    <t xml:space="preserve">Resultado Nacional 2012 </t>
  </si>
  <si>
    <t>Meta programada 2012</t>
  </si>
  <si>
    <t>Resultado alcanzado 2012</t>
  </si>
  <si>
    <t>Var.
 2011-2012</t>
  </si>
  <si>
    <t>Alumno atendido 2012-2013.1</t>
  </si>
  <si>
    <t>Resultado Nacional 2012</t>
  </si>
  <si>
    <t>2009-2012</t>
  </si>
  <si>
    <t>Var. 2008-2011 
2009-2012</t>
  </si>
  <si>
    <t>Var. de la Generación
 2007-2010 -  
2008-2011</t>
  </si>
  <si>
    <t>Var. 2011-2012</t>
  </si>
  <si>
    <t>2011-2</t>
  </si>
  <si>
    <t>2012-1</t>
  </si>
  <si>
    <t>Matrícula total 2011-2012-1</t>
  </si>
  <si>
    <t>Matrícula total 2011-2012-2</t>
  </si>
  <si>
    <t>Becados en el 1er.  semestre</t>
  </si>
  <si>
    <t>Becados en el 1er semestre 2012</t>
  </si>
  <si>
    <t>2012</t>
  </si>
  <si>
    <t>Alumnos  2011-012</t>
  </si>
  <si>
    <t>Los datos de "Alumnos Inscritos" únicamente considera alumnos de nuevo ingreso a 1er semestre con Matrícula 12.</t>
  </si>
  <si>
    <t>alumnos reinscritos</t>
  </si>
  <si>
    <t>inscritos</t>
  </si>
  <si>
    <t>INDICADORES DEL SISTEMA CONALEP 
COMPORTAMIENTO AL CUARTO TRIMESTRE 2011 Y 2012</t>
  </si>
  <si>
    <t>egresados 2004-2007</t>
  </si>
  <si>
    <t>egresados 2008-2011</t>
  </si>
  <si>
    <t xml:space="preserve"> Egresados titulados de la generación 2006-2011</t>
  </si>
  <si>
    <t>Total de PSP 2011</t>
  </si>
  <si>
    <t>Matrícula 2012-2013</t>
  </si>
  <si>
    <t>Matrícula 2011-2012</t>
  </si>
  <si>
    <t>Alumno atendido 2012-2011.1</t>
  </si>
  <si>
    <t>Variación 2007-2012</t>
  </si>
  <si>
    <t>Variación 2011-2012</t>
  </si>
  <si>
    <t>Var.
 2007-2012</t>
  </si>
  <si>
    <t>Eficiencia Terminal
(Generación 2008-2011)</t>
  </si>
  <si>
    <t>Admvos.</t>
  </si>
  <si>
    <t>Valor</t>
  </si>
  <si>
    <t>MATRÍCULA (ALUMNO ATENDIDO)</t>
  </si>
  <si>
    <t>APROVECHAMIENTO DE LA CAPACIDAD INSTALADA</t>
  </si>
  <si>
    <t>1er. Sem. 2009</t>
  </si>
  <si>
    <t>1er. Sem. 2010</t>
  </si>
  <si>
    <t>1er. Sem. 2011</t>
  </si>
  <si>
    <t>1er. Sem. 2012</t>
  </si>
  <si>
    <t>2do. Sem. 2009</t>
  </si>
  <si>
    <t>2do. Sem. 2010</t>
  </si>
  <si>
    <t>2do. Sem. 2011</t>
  </si>
  <si>
    <t>XCV Sesión Ordinaria  de  la H Junta Directiva</t>
  </si>
  <si>
    <t xml:space="preserve">Costo Prestadores de Servicios Profesionales* </t>
  </si>
  <si>
    <t>Evolución del Presupuesto Reprogramado Total*</t>
  </si>
  <si>
    <t xml:space="preserve">Evolución del Presupuesto Reprogramado* </t>
  </si>
  <si>
    <t>Evolución del Gasto Corriente*</t>
  </si>
  <si>
    <t>Evolución del Gasto de Inversión *</t>
  </si>
  <si>
    <t>Autofinanciamiento*</t>
  </si>
  <si>
    <t>Captación de Ingresos Propios*</t>
  </si>
  <si>
    <t>Cumplimiento de Normatividad de Partidas Restringidas*</t>
  </si>
  <si>
    <t>XCV Sesión Ordinaria  de  la H. Junta Directiva</t>
  </si>
  <si>
    <t>ADMINISTRATIVO POR COMPUTADORA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</si>
</sst>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&quot;$&quot;#,##0.00"/>
    <numFmt numFmtId="170" formatCode="_-* #,##0.00\ [$€]_-;\-* #,##0.00\ [$€]_-;_-* &quot;-&quot;??\ [$€]_-;_-@_-"/>
    <numFmt numFmtId="171" formatCode="_-* #,##0.00\ &quot;Pts&quot;_-;\-* #,##0.00\ &quot;Pts&quot;_-;_-* &quot;-&quot;??\ &quot;Pts&quot;_-;_-@_-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i/>
      <sz val="9"/>
      <color indexed="57"/>
      <name val="Humnst777 BT"/>
      <family val="2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Calibri"/>
      <family val="2"/>
      <scheme val="minor"/>
    </font>
    <font>
      <sz val="11"/>
      <color rgb="FFFF0000"/>
      <name val="Arial"/>
      <family val="2"/>
    </font>
    <font>
      <sz val="1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2"/>
      <color indexed="57"/>
      <name val="Humnst777 BT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53"/>
      </patternFill>
    </fill>
    <fill>
      <patternFill patternType="solid">
        <fgColor rgb="FFFF6600"/>
        <bgColor indexed="51"/>
      </patternFill>
    </fill>
    <fill>
      <patternFill patternType="solid">
        <fgColor rgb="FFFF6600"/>
        <bgColor indexed="47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/>
      <right style="thin">
        <color indexed="9"/>
      </right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</cellStyleXfs>
  <cellXfs count="573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top" wrapText="1"/>
      <protection locked="0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9" fontId="9" fillId="0" borderId="0" xfId="0" applyNumberFormat="1" applyFont="1" applyAlignment="1" applyProtection="1">
      <alignment horizontal="center" vertical="top" wrapText="1"/>
      <protection locked="0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15" xfId="0" applyBorder="1"/>
    <xf numFmtId="165" fontId="0" fillId="0" borderId="0" xfId="0" applyNumberFormat="1"/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6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3" fontId="18" fillId="0" borderId="1" xfId="0" applyNumberFormat="1" applyFont="1" applyBorder="1" applyAlignment="1" applyProtection="1">
      <alignment horizontal="center" vertical="center"/>
    </xf>
    <xf numFmtId="4" fontId="18" fillId="0" borderId="1" xfId="0" applyNumberFormat="1" applyFont="1" applyBorder="1" applyAlignment="1" applyProtection="1">
      <alignment horizontal="center" vertical="center"/>
    </xf>
    <xf numFmtId="4" fontId="7" fillId="8" borderId="9" xfId="0" applyNumberFormat="1" applyFont="1" applyFill="1" applyBorder="1" applyAlignment="1" applyProtection="1">
      <alignment horizontal="center" vertical="center" wrapText="1"/>
    </xf>
    <xf numFmtId="4" fontId="7" fillId="8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9" fillId="0" borderId="1" xfId="1" applyNumberFormat="1" applyFont="1" applyBorder="1" applyAlignment="1" applyProtection="1">
      <alignment horizontal="center" vertical="top" wrapText="1"/>
    </xf>
    <xf numFmtId="9" fontId="17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20" fillId="0" borderId="0" xfId="0" applyFont="1" applyProtection="1">
      <protection locked="0"/>
    </xf>
    <xf numFmtId="0" fontId="22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2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2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20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8" fillId="0" borderId="1" xfId="0" applyFont="1" applyBorder="1" applyAlignment="1" applyProtection="1"/>
    <xf numFmtId="3" fontId="18" fillId="12" borderId="9" xfId="0" applyNumberFormat="1" applyFont="1" applyFill="1" applyBorder="1" applyAlignment="1" applyProtection="1">
      <alignment horizontal="center"/>
    </xf>
    <xf numFmtId="2" fontId="7" fillId="4" borderId="1" xfId="0" applyNumberFormat="1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8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167" fontId="7" fillId="4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25" fillId="0" borderId="0" xfId="0" applyFont="1"/>
    <xf numFmtId="0" fontId="0" fillId="0" borderId="0" xfId="0" applyBorder="1"/>
    <xf numFmtId="0" fontId="15" fillId="0" borderId="0" xfId="0" applyFont="1" applyAlignment="1"/>
    <xf numFmtId="2" fontId="0" fillId="0" borderId="0" xfId="0" applyNumberFormat="1"/>
    <xf numFmtId="167" fontId="0" fillId="0" borderId="0" xfId="0" applyNumberFormat="1"/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3" fontId="22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top" wrapText="1"/>
      <protection locked="0"/>
    </xf>
    <xf numFmtId="3" fontId="16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2" fillId="0" borderId="0" xfId="0" applyNumberFormat="1" applyFont="1" applyProtection="1">
      <protection locked="0"/>
    </xf>
    <xf numFmtId="3" fontId="0" fillId="0" borderId="0" xfId="0" applyNumberFormat="1"/>
    <xf numFmtId="3" fontId="26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3" fontId="18" fillId="0" borderId="9" xfId="0" applyNumberFormat="1" applyFont="1" applyBorder="1" applyAlignment="1" applyProtection="1">
      <alignment horizontal="center"/>
      <protection locked="0"/>
    </xf>
    <xf numFmtId="9" fontId="16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7" fontId="9" fillId="0" borderId="0" xfId="0" applyNumberFormat="1" applyFont="1" applyFill="1" applyBorder="1" applyAlignment="1" applyProtection="1">
      <alignment horizontal="center"/>
    </xf>
    <xf numFmtId="3" fontId="2" fillId="0" borderId="9" xfId="0" applyNumberFormat="1" applyFont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protection locked="0"/>
    </xf>
    <xf numFmtId="167" fontId="9" fillId="3" borderId="9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9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center" wrapText="1"/>
    </xf>
    <xf numFmtId="0" fontId="34" fillId="0" borderId="0" xfId="4" applyFont="1" applyAlignment="1">
      <alignment horizontal="center" vertical="center" wrapText="1"/>
    </xf>
    <xf numFmtId="0" fontId="18" fillId="0" borderId="0" xfId="4" applyFont="1" applyAlignment="1">
      <alignment horizontal="justify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8" fillId="0" borderId="1" xfId="4" applyFont="1" applyBorder="1" applyAlignment="1">
      <alignment horizontal="center" vertical="center" wrapText="1"/>
    </xf>
    <xf numFmtId="0" fontId="18" fillId="0" borderId="1" xfId="4" applyFont="1" applyFill="1" applyBorder="1" applyAlignment="1">
      <alignment vertical="top"/>
    </xf>
    <xf numFmtId="165" fontId="18" fillId="0" borderId="1" xfId="4" applyNumberFormat="1" applyFont="1" applyFill="1" applyBorder="1" applyAlignment="1">
      <alignment vertical="top"/>
    </xf>
    <xf numFmtId="0" fontId="18" fillId="0" borderId="6" xfId="4" applyFont="1" applyBorder="1" applyAlignment="1">
      <alignment horizontal="center" vertical="center" wrapText="1"/>
    </xf>
    <xf numFmtId="9" fontId="12" fillId="0" borderId="0" xfId="9" applyFont="1" applyAlignment="1">
      <alignment vertical="center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26" xfId="0" applyFont="1" applyFill="1" applyBorder="1" applyAlignment="1">
      <alignment horizontal="right" wrapText="1"/>
    </xf>
    <xf numFmtId="3" fontId="2" fillId="0" borderId="26" xfId="0" applyNumberFormat="1" applyFont="1" applyFill="1" applyBorder="1" applyAlignment="1">
      <alignment horizontal="right" wrapText="1"/>
    </xf>
    <xf numFmtId="0" fontId="2" fillId="0" borderId="24" xfId="0" applyFont="1" applyFill="1" applyBorder="1" applyAlignment="1">
      <alignment horizontal="center" wrapText="1"/>
    </xf>
    <xf numFmtId="0" fontId="2" fillId="0" borderId="25" xfId="0" applyFont="1" applyFill="1" applyBorder="1" applyAlignment="1">
      <alignment horizontal="center" wrapText="1"/>
    </xf>
    <xf numFmtId="3" fontId="22" fillId="0" borderId="1" xfId="0" applyNumberFormat="1" applyFont="1" applyBorder="1" applyAlignment="1" applyProtection="1">
      <alignment horizontal="center" vertical="top" wrapText="1"/>
      <protection locked="0"/>
    </xf>
    <xf numFmtId="3" fontId="35" fillId="0" borderId="1" xfId="0" applyNumberFormat="1" applyFont="1" applyBorder="1" applyAlignment="1" applyProtection="1">
      <alignment horizontal="center" vertical="top" wrapText="1"/>
      <protection locked="0"/>
    </xf>
    <xf numFmtId="0" fontId="36" fillId="0" borderId="25" xfId="0" applyFont="1" applyFill="1" applyBorder="1" applyAlignment="1">
      <alignment horizontal="center" wrapText="1"/>
    </xf>
    <xf numFmtId="0" fontId="38" fillId="0" borderId="0" xfId="13" applyFont="1"/>
    <xf numFmtId="0" fontId="26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2" fillId="0" borderId="0" xfId="0" applyNumberFormat="1" applyFont="1" applyProtection="1">
      <protection locked="0"/>
    </xf>
    <xf numFmtId="9" fontId="22" fillId="0" borderId="0" xfId="2" applyFont="1" applyProtection="1">
      <protection locked="0"/>
    </xf>
    <xf numFmtId="168" fontId="22" fillId="0" borderId="0" xfId="2" applyNumberFormat="1" applyFont="1" applyProtection="1">
      <protection locked="0"/>
    </xf>
    <xf numFmtId="9" fontId="0" fillId="0" borderId="0" xfId="2" applyFont="1"/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0" fontId="39" fillId="0" borderId="0" xfId="0" applyFont="1"/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18" fillId="0" borderId="3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18" fillId="0" borderId="0" xfId="4" applyFont="1" applyAlignment="1">
      <alignment horizontal="justify" vertical="center" wrapText="1"/>
    </xf>
    <xf numFmtId="0" fontId="18" fillId="0" borderId="1" xfId="4" applyFont="1" applyBorder="1" applyAlignment="1">
      <alignment horizontal="center" vertical="center" wrapText="1"/>
    </xf>
    <xf numFmtId="0" fontId="33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165" fontId="16" fillId="0" borderId="0" xfId="0" applyNumberFormat="1" applyFont="1" applyProtection="1">
      <protection locked="0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0" fontId="40" fillId="0" borderId="1" xfId="0" applyFont="1" applyBorder="1"/>
    <xf numFmtId="168" fontId="40" fillId="0" borderId="1" xfId="2" applyNumberFormat="1" applyFont="1" applyBorder="1" applyAlignment="1">
      <alignment horizontal="center"/>
    </xf>
    <xf numFmtId="9" fontId="40" fillId="0" borderId="1" xfId="2" applyFont="1" applyBorder="1"/>
    <xf numFmtId="0" fontId="0" fillId="0" borderId="0" xfId="0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0" xfId="0" applyFont="1"/>
    <xf numFmtId="0" fontId="40" fillId="0" borderId="0" xfId="0" applyFont="1" applyBorder="1" applyAlignment="1">
      <alignment horizontal="center"/>
    </xf>
    <xf numFmtId="0" fontId="40" fillId="0" borderId="0" xfId="0" applyFont="1" applyAlignment="1">
      <alignment horizontal="center"/>
    </xf>
    <xf numFmtId="168" fontId="40" fillId="0" borderId="0" xfId="2" applyNumberFormat="1" applyFont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9" fontId="8" fillId="0" borderId="0" xfId="2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top" wrapText="1"/>
      <protection locked="0"/>
    </xf>
    <xf numFmtId="167" fontId="8" fillId="1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7" fontId="8" fillId="3" borderId="1" xfId="0" applyNumberFormat="1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9" fontId="39" fillId="0" borderId="0" xfId="2" applyFont="1"/>
    <xf numFmtId="0" fontId="43" fillId="0" borderId="0" xfId="0" applyFont="1"/>
    <xf numFmtId="9" fontId="43" fillId="0" borderId="0" xfId="2" applyFont="1"/>
    <xf numFmtId="0" fontId="7" fillId="2" borderId="1" xfId="0" applyFont="1" applyFill="1" applyBorder="1" applyAlignment="1" applyProtection="1">
      <alignment horizontal="center" vertical="center" wrapText="1"/>
    </xf>
    <xf numFmtId="3" fontId="8" fillId="21" borderId="1" xfId="0" applyNumberFormat="1" applyFont="1" applyFill="1" applyBorder="1" applyAlignment="1" applyProtection="1">
      <alignment horizontal="center" vertical="top" wrapText="1"/>
      <protection locked="0"/>
    </xf>
    <xf numFmtId="9" fontId="16" fillId="21" borderId="0" xfId="2" applyFont="1" applyFill="1" applyProtection="1">
      <protection locked="0"/>
    </xf>
    <xf numFmtId="166" fontId="7" fillId="4" borderId="1" xfId="0" applyNumberFormat="1" applyFont="1" applyFill="1" applyBorder="1" applyAlignment="1" applyProtection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9" fontId="0" fillId="0" borderId="0" xfId="2" applyFont="1" applyAlignment="1">
      <alignment horizontal="center"/>
    </xf>
    <xf numFmtId="3" fontId="7" fillId="0" borderId="0" xfId="0" applyNumberFormat="1" applyFont="1" applyAlignment="1" applyProtection="1">
      <alignment horizontal="center"/>
      <protection locked="0"/>
    </xf>
    <xf numFmtId="9" fontId="8" fillId="0" borderId="0" xfId="0" applyNumberFormat="1" applyFont="1" applyProtection="1">
      <protection locked="0"/>
    </xf>
    <xf numFmtId="0" fontId="44" fillId="0" borderId="0" xfId="0" applyFont="1" applyProtection="1">
      <protection locked="0"/>
    </xf>
    <xf numFmtId="0" fontId="45" fillId="0" borderId="0" xfId="0" applyFont="1" applyProtection="1"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1" fontId="16" fillId="0" borderId="0" xfId="2" applyNumberFormat="1" applyFont="1" applyProtection="1">
      <protection locked="0"/>
    </xf>
    <xf numFmtId="3" fontId="10" fillId="0" borderId="0" xfId="0" applyNumberFormat="1" applyFont="1" applyProtection="1">
      <protection locked="0"/>
    </xf>
    <xf numFmtId="9" fontId="10" fillId="0" borderId="0" xfId="2" applyFont="1" applyProtection="1">
      <protection locked="0"/>
    </xf>
    <xf numFmtId="168" fontId="40" fillId="0" borderId="0" xfId="2" applyNumberFormat="1" applyFont="1" applyBorder="1" applyAlignment="1">
      <alignment horizontal="center"/>
    </xf>
    <xf numFmtId="0" fontId="40" fillId="0" borderId="0" xfId="0" applyFont="1" applyBorder="1"/>
    <xf numFmtId="9" fontId="40" fillId="0" borderId="0" xfId="2" applyFont="1" applyBorder="1"/>
    <xf numFmtId="0" fontId="18" fillId="0" borderId="0" xfId="4" applyFont="1" applyAlignment="1">
      <alignment horizontal="justify" vertical="center" wrapText="1"/>
    </xf>
    <xf numFmtId="0" fontId="18" fillId="0" borderId="3" xfId="4" applyFont="1" applyBorder="1" applyAlignment="1">
      <alignment horizontal="center" vertical="center" wrapText="1"/>
    </xf>
    <xf numFmtId="0" fontId="47" fillId="0" borderId="0" xfId="0" applyFont="1"/>
    <xf numFmtId="0" fontId="48" fillId="14" borderId="17" xfId="0" applyFont="1" applyFill="1" applyBorder="1" applyAlignment="1">
      <alignment horizontal="center" vertical="center" wrapText="1"/>
    </xf>
    <xf numFmtId="0" fontId="48" fillId="14" borderId="18" xfId="0" applyFont="1" applyFill="1" applyBorder="1" applyAlignment="1">
      <alignment horizontal="center" vertical="center" wrapText="1"/>
    </xf>
    <xf numFmtId="0" fontId="49" fillId="15" borderId="19" xfId="0" applyFont="1" applyFill="1" applyBorder="1" applyAlignment="1">
      <alignment horizontal="center"/>
    </xf>
    <xf numFmtId="1" fontId="48" fillId="15" borderId="20" xfId="0" applyNumberFormat="1" applyFont="1" applyFill="1" applyBorder="1" applyAlignment="1">
      <alignment horizontal="center"/>
    </xf>
    <xf numFmtId="0" fontId="47" fillId="0" borderId="0" xfId="0" applyFont="1" applyBorder="1" applyAlignment="1"/>
    <xf numFmtId="0" fontId="49" fillId="16" borderId="19" xfId="0" applyFont="1" applyFill="1" applyBorder="1" applyAlignment="1">
      <alignment horizontal="center"/>
    </xf>
    <xf numFmtId="1" fontId="48" fillId="16" borderId="20" xfId="0" applyNumberFormat="1" applyFont="1" applyFill="1" applyBorder="1" applyAlignment="1">
      <alignment horizontal="center"/>
    </xf>
    <xf numFmtId="2" fontId="47" fillId="0" borderId="0" xfId="0" applyNumberFormat="1" applyFont="1"/>
    <xf numFmtId="4" fontId="48" fillId="0" borderId="0" xfId="0" applyNumberFormat="1" applyFont="1" applyFill="1" applyBorder="1" applyAlignment="1"/>
    <xf numFmtId="0" fontId="48" fillId="0" borderId="0" xfId="0" applyFont="1" applyFill="1" applyBorder="1" applyAlignment="1">
      <alignment horizontal="center" vertical="center" wrapText="1"/>
    </xf>
    <xf numFmtId="0" fontId="49" fillId="0" borderId="0" xfId="0" applyFont="1" applyFill="1" applyBorder="1"/>
    <xf numFmtId="3" fontId="49" fillId="0" borderId="0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49" fillId="0" borderId="0" xfId="0" applyFont="1" applyBorder="1"/>
    <xf numFmtId="167" fontId="49" fillId="0" borderId="0" xfId="0" applyNumberFormat="1" applyFont="1" applyBorder="1" applyAlignment="1">
      <alignment horizontal="center"/>
    </xf>
    <xf numFmtId="0" fontId="50" fillId="0" borderId="0" xfId="4" applyFont="1" applyAlignment="1">
      <alignment horizontal="center" vertical="center" wrapText="1"/>
    </xf>
    <xf numFmtId="0" fontId="51" fillId="0" borderId="0" xfId="4" applyFont="1"/>
    <xf numFmtId="0" fontId="51" fillId="0" borderId="0" xfId="4" applyFont="1" applyAlignment="1">
      <alignment horizontal="center"/>
    </xf>
    <xf numFmtId="0" fontId="51" fillId="0" borderId="0" xfId="4" applyFont="1" applyAlignment="1">
      <alignment vertical="center" wrapText="1"/>
    </xf>
    <xf numFmtId="0" fontId="50" fillId="0" borderId="12" xfId="4" applyFont="1" applyFill="1" applyBorder="1" applyAlignment="1">
      <alignment horizontal="center" vertical="center" wrapText="1"/>
    </xf>
    <xf numFmtId="0" fontId="50" fillId="0" borderId="7" xfId="4" applyFont="1" applyFill="1" applyBorder="1" applyAlignment="1">
      <alignment horizontal="center" vertical="center" wrapText="1"/>
    </xf>
    <xf numFmtId="0" fontId="51" fillId="0" borderId="0" xfId="4" applyFont="1" applyAlignment="1">
      <alignment vertical="center"/>
    </xf>
    <xf numFmtId="0" fontId="51" fillId="0" borderId="0" xfId="4" applyFont="1" applyAlignment="1">
      <alignment horizontal="center" vertical="center"/>
    </xf>
    <xf numFmtId="0" fontId="50" fillId="0" borderId="23" xfId="4" applyFont="1" applyFill="1" applyBorder="1" applyAlignment="1">
      <alignment horizontal="center" vertical="center"/>
    </xf>
    <xf numFmtId="0" fontId="50" fillId="7" borderId="2" xfId="4" applyFont="1" applyFill="1" applyBorder="1" applyAlignment="1">
      <alignment horizontal="center" vertical="center"/>
    </xf>
    <xf numFmtId="0" fontId="50" fillId="7" borderId="1" xfId="4" applyFont="1" applyFill="1" applyBorder="1" applyAlignment="1">
      <alignment horizontal="center" vertical="center"/>
    </xf>
    <xf numFmtId="0" fontId="51" fillId="0" borderId="1" xfId="4" applyFont="1" applyBorder="1" applyAlignment="1">
      <alignment horizontal="left" vertical="center" wrapText="1"/>
    </xf>
    <xf numFmtId="3" fontId="51" fillId="0" borderId="9" xfId="4" applyNumberFormat="1" applyFont="1" applyFill="1" applyBorder="1" applyAlignment="1">
      <alignment horizontal="center" vertical="center"/>
    </xf>
    <xf numFmtId="3" fontId="51" fillId="0" borderId="23" xfId="4" applyNumberFormat="1" applyFont="1" applyFill="1" applyBorder="1" applyAlignment="1">
      <alignment horizontal="center" vertical="center"/>
    </xf>
    <xf numFmtId="3" fontId="51" fillId="0" borderId="2" xfId="6" applyNumberFormat="1" applyFont="1" applyFill="1" applyBorder="1" applyAlignment="1">
      <alignment horizontal="center" vertical="center"/>
    </xf>
    <xf numFmtId="168" fontId="51" fillId="0" borderId="1" xfId="6" applyNumberFormat="1" applyFont="1" applyFill="1" applyBorder="1" applyAlignment="1">
      <alignment horizontal="center" vertical="center"/>
    </xf>
    <xf numFmtId="1" fontId="51" fillId="0" borderId="0" xfId="6" applyNumberFormat="1" applyFont="1" applyAlignment="1">
      <alignment vertical="center"/>
    </xf>
    <xf numFmtId="9" fontId="51" fillId="0" borderId="0" xfId="6" applyFont="1" applyAlignment="1">
      <alignment vertical="center"/>
    </xf>
    <xf numFmtId="0" fontId="50" fillId="7" borderId="1" xfId="4" applyFont="1" applyFill="1" applyBorder="1" applyAlignment="1">
      <alignment horizontal="left" vertical="center" wrapText="1"/>
    </xf>
    <xf numFmtId="165" fontId="50" fillId="7" borderId="9" xfId="4" applyNumberFormat="1" applyFont="1" applyFill="1" applyBorder="1" applyAlignment="1">
      <alignment horizontal="center" vertical="center"/>
    </xf>
    <xf numFmtId="165" fontId="50" fillId="0" borderId="23" xfId="4" applyNumberFormat="1" applyFont="1" applyFill="1" applyBorder="1" applyAlignment="1">
      <alignment horizontal="center" vertical="center"/>
    </xf>
    <xf numFmtId="165" fontId="51" fillId="0" borderId="0" xfId="4" applyNumberFormat="1" applyFont="1" applyAlignment="1">
      <alignment vertical="center"/>
    </xf>
    <xf numFmtId="0" fontId="51" fillId="0" borderId="0" xfId="4" applyFont="1" applyFill="1" applyBorder="1" applyAlignment="1">
      <alignment vertical="top"/>
    </xf>
    <xf numFmtId="3" fontId="50" fillId="0" borderId="0" xfId="4" applyNumberFormat="1" applyFont="1" applyFill="1" applyBorder="1" applyAlignment="1">
      <alignment horizontal="center" vertical="center"/>
    </xf>
    <xf numFmtId="0" fontId="50" fillId="0" borderId="0" xfId="4" applyFont="1" applyFill="1" applyBorder="1" applyAlignment="1">
      <alignment horizontal="center" vertical="center"/>
    </xf>
    <xf numFmtId="0" fontId="50" fillId="0" borderId="0" xfId="4" applyFont="1" applyBorder="1" applyAlignment="1">
      <alignment horizontal="center"/>
    </xf>
    <xf numFmtId="168" fontId="51" fillId="0" borderId="0" xfId="6" applyNumberFormat="1" applyFont="1"/>
    <xf numFmtId="0" fontId="51" fillId="0" borderId="0" xfId="4" applyFont="1" applyFill="1" applyBorder="1"/>
    <xf numFmtId="0" fontId="51" fillId="0" borderId="0" xfId="4" applyFont="1" applyFill="1" applyBorder="1" applyAlignment="1">
      <alignment horizontal="center" vertical="center"/>
    </xf>
    <xf numFmtId="3" fontId="51" fillId="0" borderId="0" xfId="4" applyNumberFormat="1" applyFont="1"/>
    <xf numFmtId="0" fontId="51" fillId="0" borderId="0" xfId="4" applyFont="1" applyFill="1" applyBorder="1" applyAlignment="1">
      <alignment horizontal="left" vertical="center" wrapText="1"/>
    </xf>
    <xf numFmtId="165" fontId="51" fillId="0" borderId="0" xfId="4" applyNumberFormat="1" applyFont="1" applyFill="1" applyBorder="1" applyAlignment="1">
      <alignment vertical="center"/>
    </xf>
    <xf numFmtId="0" fontId="51" fillId="0" borderId="0" xfId="4" applyFont="1" applyFill="1" applyBorder="1" applyAlignment="1">
      <alignment vertical="center"/>
    </xf>
    <xf numFmtId="0" fontId="51" fillId="0" borderId="0" xfId="4" applyFont="1" applyBorder="1" applyAlignment="1">
      <alignment vertical="top"/>
    </xf>
    <xf numFmtId="0" fontId="51" fillId="0" borderId="0" xfId="4" applyFont="1" applyAlignment="1">
      <alignment horizontal="justify" vertical="center" wrapText="1"/>
    </xf>
    <xf numFmtId="0" fontId="51" fillId="0" borderId="0" xfId="4" applyFont="1" applyAlignment="1">
      <alignment horizontal="justify" vertical="center" wrapText="1"/>
    </xf>
    <xf numFmtId="167" fontId="50" fillId="0" borderId="0" xfId="4" applyNumberFormat="1" applyFont="1" applyFill="1" applyBorder="1" applyAlignment="1">
      <alignment horizontal="center" vertical="center"/>
    </xf>
    <xf numFmtId="9" fontId="51" fillId="0" borderId="0" xfId="9" applyFont="1" applyAlignment="1">
      <alignment vertical="center"/>
    </xf>
    <xf numFmtId="168" fontId="51" fillId="0" borderId="0" xfId="6" applyNumberFormat="1" applyFont="1" applyAlignment="1">
      <alignment vertical="center"/>
    </xf>
    <xf numFmtId="9" fontId="51" fillId="0" borderId="0" xfId="9" applyNumberFormat="1" applyFont="1" applyAlignment="1">
      <alignment vertical="center"/>
    </xf>
    <xf numFmtId="165" fontId="50" fillId="7" borderId="1" xfId="4" applyNumberFormat="1" applyFont="1" applyFill="1" applyBorder="1" applyAlignment="1">
      <alignment horizontal="center" vertical="center"/>
    </xf>
    <xf numFmtId="165" fontId="50" fillId="0" borderId="0" xfId="4" applyNumberFormat="1" applyFont="1" applyFill="1" applyBorder="1" applyAlignment="1">
      <alignment horizontal="center" vertical="center"/>
    </xf>
    <xf numFmtId="165" fontId="51" fillId="0" borderId="0" xfId="4" applyNumberFormat="1" applyFont="1"/>
    <xf numFmtId="3" fontId="51" fillId="0" borderId="0" xfId="4" applyNumberFormat="1" applyFont="1" applyAlignment="1">
      <alignment horizontal="center" vertical="center"/>
    </xf>
    <xf numFmtId="2" fontId="51" fillId="0" borderId="0" xfId="4" applyNumberFormat="1" applyFont="1" applyAlignment="1">
      <alignment vertical="center"/>
    </xf>
    <xf numFmtId="165" fontId="51" fillId="0" borderId="0" xfId="4" applyNumberFormat="1" applyFont="1" applyAlignment="1">
      <alignment horizontal="center" vertical="center"/>
    </xf>
    <xf numFmtId="0" fontId="47" fillId="0" borderId="0" xfId="0" applyFont="1" applyAlignment="1">
      <alignment vertical="center" readingOrder="1"/>
    </xf>
    <xf numFmtId="10" fontId="51" fillId="0" borderId="1" xfId="6" applyNumberFormat="1" applyFont="1" applyFill="1" applyBorder="1" applyAlignment="1">
      <alignment horizontal="center" vertical="center"/>
    </xf>
    <xf numFmtId="9" fontId="49" fillId="0" borderId="0" xfId="2" applyFont="1" applyAlignment="1">
      <alignment vertical="center"/>
    </xf>
    <xf numFmtId="0" fontId="51" fillId="0" borderId="0" xfId="4" applyFont="1" applyAlignment="1">
      <alignment horizontal="right" vertical="center"/>
    </xf>
    <xf numFmtId="0" fontId="51" fillId="0" borderId="0" xfId="4" applyFont="1" applyAlignment="1">
      <alignment horizontal="right"/>
    </xf>
    <xf numFmtId="0" fontId="50" fillId="0" borderId="12" xfId="4" applyFont="1" applyFill="1" applyBorder="1" applyAlignment="1">
      <alignment vertical="center" wrapText="1"/>
    </xf>
    <xf numFmtId="43" fontId="51" fillId="0" borderId="0" xfId="10" applyFont="1" applyAlignment="1">
      <alignment vertical="center"/>
    </xf>
    <xf numFmtId="0" fontId="51" fillId="0" borderId="0" xfId="4" applyFont="1" applyFill="1" applyBorder="1" applyAlignment="1">
      <alignment vertical="top" wrapText="1"/>
    </xf>
    <xf numFmtId="2" fontId="48" fillId="16" borderId="20" xfId="0" applyNumberFormat="1" applyFont="1" applyFill="1" applyBorder="1" applyAlignment="1">
      <alignment horizontal="center"/>
    </xf>
    <xf numFmtId="2" fontId="48" fillId="15" borderId="20" xfId="0" applyNumberFormat="1" applyFont="1" applyFill="1" applyBorder="1" applyAlignment="1">
      <alignment horizontal="center"/>
    </xf>
    <xf numFmtId="0" fontId="48" fillId="24" borderId="19" xfId="0" applyFont="1" applyFill="1" applyBorder="1" applyAlignment="1">
      <alignment horizontal="center"/>
    </xf>
    <xf numFmtId="2" fontId="48" fillId="24" borderId="20" xfId="0" applyNumberFormat="1" applyFont="1" applyFill="1" applyBorder="1" applyAlignment="1">
      <alignment horizontal="center"/>
    </xf>
    <xf numFmtId="0" fontId="48" fillId="0" borderId="0" xfId="0" applyFont="1" applyFill="1" applyAlignment="1">
      <alignment horizontal="center" vertical="center" wrapText="1"/>
    </xf>
    <xf numFmtId="167" fontId="49" fillId="0" borderId="0" xfId="0" applyNumberFormat="1" applyFont="1" applyFill="1" applyBorder="1" applyAlignment="1">
      <alignment horizontal="center"/>
    </xf>
    <xf numFmtId="167" fontId="49" fillId="0" borderId="0" xfId="0" applyNumberFormat="1" applyFont="1" applyFill="1" applyAlignment="1">
      <alignment horizontal="center"/>
    </xf>
    <xf numFmtId="165" fontId="48" fillId="16" borderId="20" xfId="0" applyNumberFormat="1" applyFont="1" applyFill="1" applyBorder="1" applyAlignment="1">
      <alignment horizontal="center"/>
    </xf>
    <xf numFmtId="165" fontId="48" fillId="15" borderId="20" xfId="0" applyNumberFormat="1" applyFont="1" applyFill="1" applyBorder="1" applyAlignment="1">
      <alignment horizontal="center"/>
    </xf>
    <xf numFmtId="165" fontId="47" fillId="0" borderId="0" xfId="0" applyNumberFormat="1" applyFont="1"/>
    <xf numFmtId="0" fontId="49" fillId="16" borderId="21" xfId="0" applyFont="1" applyFill="1" applyBorder="1" applyAlignment="1">
      <alignment horizontal="center"/>
    </xf>
    <xf numFmtId="165" fontId="48" fillId="16" borderId="0" xfId="0" applyNumberFormat="1" applyFont="1" applyFill="1" applyBorder="1" applyAlignment="1">
      <alignment horizontal="center"/>
    </xf>
    <xf numFmtId="0" fontId="48" fillId="23" borderId="19" xfId="0" applyFont="1" applyFill="1" applyBorder="1" applyAlignment="1">
      <alignment horizontal="center"/>
    </xf>
    <xf numFmtId="1" fontId="48" fillId="23" borderId="20" xfId="0" applyNumberFormat="1" applyFont="1" applyFill="1" applyBorder="1" applyAlignment="1">
      <alignment horizontal="center"/>
    </xf>
    <xf numFmtId="3" fontId="49" fillId="0" borderId="0" xfId="0" applyNumberFormat="1" applyFont="1" applyBorder="1" applyAlignment="1">
      <alignment horizontal="center"/>
    </xf>
    <xf numFmtId="3" fontId="48" fillId="16" borderId="20" xfId="0" applyNumberFormat="1" applyFont="1" applyFill="1" applyBorder="1" applyAlignment="1">
      <alignment horizontal="center"/>
    </xf>
    <xf numFmtId="3" fontId="48" fillId="15" borderId="20" xfId="0" applyNumberFormat="1" applyFont="1" applyFill="1" applyBorder="1" applyAlignment="1">
      <alignment horizontal="center"/>
    </xf>
    <xf numFmtId="3" fontId="47" fillId="0" borderId="0" xfId="0" applyNumberFormat="1" applyFont="1"/>
    <xf numFmtId="0" fontId="49" fillId="0" borderId="0" xfId="0" applyFont="1" applyFill="1" applyBorder="1" applyAlignment="1">
      <alignment vertical="center"/>
    </xf>
    <xf numFmtId="3" fontId="49" fillId="0" borderId="0" xfId="0" applyNumberFormat="1" applyFont="1" applyFill="1" applyBorder="1" applyAlignment="1">
      <alignment horizontal="center" vertical="center"/>
    </xf>
    <xf numFmtId="168" fontId="49" fillId="0" borderId="0" xfId="0" applyNumberFormat="1" applyFont="1" applyFill="1" applyBorder="1" applyAlignment="1">
      <alignment horizontal="center" vertical="center"/>
    </xf>
    <xf numFmtId="0" fontId="49" fillId="5" borderId="0" xfId="0" applyFont="1" applyFill="1" applyBorder="1" applyAlignment="1">
      <alignment vertical="center"/>
    </xf>
    <xf numFmtId="3" fontId="49" fillId="5" borderId="0" xfId="0" applyNumberFormat="1" applyFont="1" applyFill="1" applyBorder="1" applyAlignment="1">
      <alignment horizontal="center" vertical="center"/>
    </xf>
    <xf numFmtId="10" fontId="49" fillId="5" borderId="0" xfId="0" applyNumberFormat="1" applyFont="1" applyFill="1" applyBorder="1" applyAlignment="1">
      <alignment horizontal="center" vertical="center"/>
    </xf>
    <xf numFmtId="0" fontId="46" fillId="13" borderId="0" xfId="8" applyFont="1" applyBorder="1" applyAlignment="1">
      <alignment vertical="center"/>
    </xf>
    <xf numFmtId="0" fontId="48" fillId="20" borderId="0" xfId="0" applyFont="1" applyFill="1" applyBorder="1" applyAlignment="1">
      <alignment horizontal="center" vertical="center" wrapText="1"/>
    </xf>
    <xf numFmtId="1" fontId="48" fillId="16" borderId="0" xfId="0" applyNumberFormat="1" applyFont="1" applyFill="1" applyBorder="1" applyAlignment="1">
      <alignment horizontal="center"/>
    </xf>
    <xf numFmtId="1" fontId="48" fillId="14" borderId="18" xfId="0" applyNumberFormat="1" applyFont="1" applyFill="1" applyBorder="1" applyAlignment="1">
      <alignment horizontal="center" vertical="center" wrapText="1"/>
    </xf>
    <xf numFmtId="0" fontId="49" fillId="17" borderId="0" xfId="0" applyFont="1" applyFill="1" applyBorder="1"/>
    <xf numFmtId="167" fontId="49" fillId="17" borderId="0" xfId="0" applyNumberFormat="1" applyFont="1" applyFill="1" applyBorder="1" applyAlignment="1">
      <alignment horizontal="center"/>
    </xf>
    <xf numFmtId="3" fontId="49" fillId="17" borderId="0" xfId="0" applyNumberFormat="1" applyFont="1" applyFill="1" applyBorder="1" applyAlignment="1">
      <alignment horizontal="center"/>
    </xf>
    <xf numFmtId="0" fontId="48" fillId="23" borderId="21" xfId="0" applyFont="1" applyFill="1" applyBorder="1" applyAlignment="1">
      <alignment horizontal="center"/>
    </xf>
    <xf numFmtId="168" fontId="48" fillId="23" borderId="0" xfId="9" applyNumberFormat="1" applyFont="1" applyFill="1" applyBorder="1" applyAlignment="1">
      <alignment horizontal="center"/>
    </xf>
    <xf numFmtId="9" fontId="47" fillId="0" borderId="0" xfId="2" applyFont="1"/>
    <xf numFmtId="167" fontId="49" fillId="0" borderId="0" xfId="0" applyNumberFormat="1" applyFont="1" applyFill="1" applyBorder="1" applyAlignment="1">
      <alignment horizontal="center" vertical="center"/>
    </xf>
    <xf numFmtId="0" fontId="48" fillId="23" borderId="21" xfId="0" applyFont="1" applyFill="1" applyBorder="1" applyAlignment="1">
      <alignment horizontal="center" wrapText="1"/>
    </xf>
    <xf numFmtId="4" fontId="48" fillId="23" borderId="0" xfId="0" applyNumberFormat="1" applyFont="1" applyFill="1" applyBorder="1" applyAlignment="1">
      <alignment horizontal="center" vertical="center"/>
    </xf>
    <xf numFmtId="4" fontId="49" fillId="0" borderId="0" xfId="0" applyNumberFormat="1" applyFont="1" applyFill="1" applyBorder="1" applyAlignment="1">
      <alignment horizontal="center" vertical="center"/>
    </xf>
    <xf numFmtId="165" fontId="49" fillId="16" borderId="20" xfId="0" applyNumberFormat="1" applyFont="1" applyFill="1" applyBorder="1" applyAlignment="1">
      <alignment horizontal="center"/>
    </xf>
    <xf numFmtId="165" fontId="49" fillId="15" borderId="20" xfId="0" applyNumberFormat="1" applyFont="1" applyFill="1" applyBorder="1" applyAlignment="1">
      <alignment horizontal="center"/>
    </xf>
    <xf numFmtId="165" fontId="48" fillId="23" borderId="0" xfId="0" applyNumberFormat="1" applyFont="1" applyFill="1" applyBorder="1" applyAlignment="1">
      <alignment horizontal="center" vertical="center"/>
    </xf>
    <xf numFmtId="168" fontId="48" fillId="0" borderId="0" xfId="2" applyNumberFormat="1" applyFont="1" applyFill="1" applyAlignment="1">
      <alignment horizontal="center" vertical="center" wrapText="1"/>
    </xf>
    <xf numFmtId="165" fontId="49" fillId="0" borderId="0" xfId="0" applyNumberFormat="1" applyFont="1" applyFill="1" applyBorder="1" applyAlignment="1">
      <alignment horizontal="center" vertical="center"/>
    </xf>
    <xf numFmtId="167" fontId="49" fillId="0" borderId="0" xfId="0" applyNumberFormat="1" applyFont="1" applyFill="1" applyAlignment="1">
      <alignment horizontal="center" vertical="center"/>
    </xf>
    <xf numFmtId="4" fontId="48" fillId="23" borderId="0" xfId="0" applyNumberFormat="1" applyFont="1" applyFill="1" applyBorder="1" applyAlignment="1">
      <alignment horizontal="center"/>
    </xf>
    <xf numFmtId="168" fontId="47" fillId="0" borderId="0" xfId="2" applyNumberFormat="1" applyFont="1"/>
    <xf numFmtId="0" fontId="47" fillId="0" borderId="0" xfId="2" applyNumberFormat="1" applyFont="1" applyAlignment="1">
      <alignment horizontal="center"/>
    </xf>
    <xf numFmtId="0" fontId="47" fillId="0" borderId="0" xfId="0" applyNumberFormat="1" applyFont="1" applyAlignment="1">
      <alignment horizontal="center"/>
    </xf>
    <xf numFmtId="10" fontId="49" fillId="0" borderId="0" xfId="0" applyNumberFormat="1" applyFont="1" applyFill="1" applyBorder="1" applyAlignment="1">
      <alignment horizontal="center" vertical="center"/>
    </xf>
    <xf numFmtId="0" fontId="48" fillId="22" borderId="17" xfId="0" applyFont="1" applyFill="1" applyBorder="1" applyAlignment="1">
      <alignment horizontal="center" vertical="center" wrapText="1"/>
    </xf>
    <xf numFmtId="0" fontId="48" fillId="23" borderId="21" xfId="0" applyFont="1" applyFill="1" applyBorder="1" applyAlignment="1">
      <alignment horizontal="center" vertical="center" wrapText="1"/>
    </xf>
    <xf numFmtId="0" fontId="48" fillId="0" borderId="22" xfId="0" applyFont="1" applyFill="1" applyBorder="1" applyAlignment="1">
      <alignment horizontal="center" vertical="center" wrapText="1"/>
    </xf>
    <xf numFmtId="0" fontId="49" fillId="0" borderId="22" xfId="0" applyFont="1" applyFill="1" applyBorder="1"/>
    <xf numFmtId="167" fontId="49" fillId="0" borderId="22" xfId="0" applyNumberFormat="1" applyFont="1" applyFill="1" applyBorder="1" applyAlignment="1">
      <alignment horizontal="center"/>
    </xf>
    <xf numFmtId="4" fontId="49" fillId="0" borderId="22" xfId="0" applyNumberFormat="1" applyFont="1" applyFill="1" applyBorder="1" applyAlignment="1">
      <alignment horizontal="center"/>
    </xf>
    <xf numFmtId="0" fontId="51" fillId="0" borderId="0" xfId="13" applyFont="1"/>
    <xf numFmtId="0" fontId="52" fillId="0" borderId="0" xfId="13" applyFont="1"/>
    <xf numFmtId="0" fontId="51" fillId="6" borderId="27" xfId="11" applyFont="1" applyFill="1" applyBorder="1" applyAlignment="1">
      <alignment vertical="center" wrapText="1"/>
    </xf>
    <xf numFmtId="9" fontId="51" fillId="0" borderId="0" xfId="14" applyFont="1"/>
    <xf numFmtId="0" fontId="51" fillId="19" borderId="27" xfId="12" applyFont="1" applyBorder="1" applyAlignment="1">
      <alignment vertical="center" wrapText="1"/>
    </xf>
    <xf numFmtId="3" fontId="51" fillId="0" borderId="0" xfId="13" applyNumberFormat="1" applyFont="1"/>
    <xf numFmtId="0" fontId="51" fillId="6" borderId="27" xfId="11" applyFont="1" applyFill="1" applyBorder="1" applyAlignment="1">
      <alignment horizontal="center" vertical="center"/>
    </xf>
    <xf numFmtId="0" fontId="50" fillId="6" borderId="27" xfId="11" applyFont="1" applyFill="1" applyBorder="1" applyAlignment="1">
      <alignment horizontal="left" vertical="center" wrapText="1"/>
    </xf>
    <xf numFmtId="3" fontId="50" fillId="6" borderId="27" xfId="11" applyNumberFormat="1" applyFont="1" applyFill="1" applyBorder="1" applyAlignment="1">
      <alignment horizontal="center" vertical="center"/>
    </xf>
    <xf numFmtId="165" fontId="51" fillId="6" borderId="27" xfId="11" applyNumberFormat="1" applyFont="1" applyFill="1" applyBorder="1" applyAlignment="1">
      <alignment horizontal="center" vertical="center"/>
    </xf>
    <xf numFmtId="3" fontId="51" fillId="6" borderId="27" xfId="11" applyNumberFormat="1" applyFont="1" applyFill="1" applyBorder="1" applyAlignment="1">
      <alignment vertical="center"/>
    </xf>
    <xf numFmtId="0" fontId="50" fillId="0" borderId="0" xfId="13" applyFont="1" applyAlignment="1">
      <alignment wrapText="1"/>
    </xf>
    <xf numFmtId="0" fontId="50" fillId="0" borderId="0" xfId="13" applyFont="1" applyAlignment="1">
      <alignment vertical="center"/>
    </xf>
    <xf numFmtId="0" fontId="51" fillId="0" borderId="0" xfId="13" applyFont="1" applyAlignment="1">
      <alignment vertical="center"/>
    </xf>
    <xf numFmtId="0" fontId="51" fillId="0" borderId="0" xfId="13" applyFont="1" applyAlignment="1">
      <alignment wrapText="1"/>
    </xf>
    <xf numFmtId="167" fontId="51" fillId="0" borderId="0" xfId="13" applyNumberFormat="1" applyFont="1"/>
    <xf numFmtId="0" fontId="53" fillId="0" borderId="0" xfId="13" applyFont="1"/>
    <xf numFmtId="3" fontId="51" fillId="19" borderId="27" xfId="12" applyNumberFormat="1" applyFont="1" applyBorder="1" applyAlignment="1">
      <alignment vertical="center"/>
    </xf>
    <xf numFmtId="9" fontId="48" fillId="14" borderId="17" xfId="2" applyFont="1" applyFill="1" applyBorder="1" applyAlignment="1">
      <alignment horizontal="center" vertical="center" wrapText="1"/>
    </xf>
    <xf numFmtId="0" fontId="51" fillId="0" borderId="0" xfId="4" applyFont="1" applyAlignment="1">
      <alignment horizontal="centerContinuous" vertical="center" wrapText="1"/>
    </xf>
    <xf numFmtId="0" fontId="54" fillId="0" borderId="0" xfId="0" applyFont="1"/>
    <xf numFmtId="0" fontId="55" fillId="0" borderId="0" xfId="4" applyFont="1" applyAlignment="1">
      <alignment horizontal="center" vertical="center" wrapText="1"/>
    </xf>
    <xf numFmtId="0" fontId="51" fillId="0" borderId="1" xfId="4" applyFont="1" applyBorder="1" applyAlignment="1">
      <alignment horizontal="center" vertical="center" wrapText="1"/>
    </xf>
    <xf numFmtId="0" fontId="51" fillId="0" borderId="1" xfId="4" applyFont="1" applyFill="1" applyBorder="1" applyAlignment="1">
      <alignment vertical="top"/>
    </xf>
    <xf numFmtId="165" fontId="51" fillId="0" borderId="1" xfId="4" applyNumberFormat="1" applyFont="1" applyFill="1" applyBorder="1" applyAlignment="1">
      <alignment vertical="top"/>
    </xf>
    <xf numFmtId="0" fontId="51" fillId="0" borderId="3" xfId="4" applyFont="1" applyBorder="1" applyAlignment="1">
      <alignment horizontal="center" vertical="center" wrapText="1"/>
    </xf>
    <xf numFmtId="0" fontId="56" fillId="0" borderId="0" xfId="13" applyFont="1"/>
    <xf numFmtId="0" fontId="51" fillId="6" borderId="27" xfId="11" applyFont="1" applyFill="1" applyBorder="1" applyAlignment="1">
      <alignment horizontal="center" vertical="center"/>
    </xf>
    <xf numFmtId="0" fontId="51" fillId="6" borderId="27" xfId="11" applyFont="1" applyFill="1" applyBorder="1" applyAlignment="1">
      <alignment vertical="center"/>
    </xf>
    <xf numFmtId="0" fontId="50" fillId="6" borderId="27" xfId="11" applyFont="1" applyFill="1" applyBorder="1" applyAlignment="1">
      <alignment horizontal="left" vertical="center" wrapText="1"/>
    </xf>
    <xf numFmtId="0" fontId="50" fillId="6" borderId="27" xfId="11" applyFont="1" applyFill="1" applyBorder="1" applyAlignment="1">
      <alignment vertical="center" wrapText="1"/>
    </xf>
    <xf numFmtId="165" fontId="50" fillId="6" borderId="27" xfId="11" applyNumberFormat="1" applyFont="1" applyFill="1" applyBorder="1" applyAlignment="1">
      <alignment horizontal="center" vertical="center"/>
    </xf>
    <xf numFmtId="165" fontId="50" fillId="6" borderId="27" xfId="11" applyNumberFormat="1" applyFont="1" applyFill="1" applyBorder="1" applyAlignment="1">
      <alignment vertical="center"/>
    </xf>
    <xf numFmtId="165" fontId="51" fillId="6" borderId="27" xfId="11" applyNumberFormat="1" applyFont="1" applyFill="1" applyBorder="1" applyAlignment="1">
      <alignment horizontal="center" vertical="center"/>
    </xf>
    <xf numFmtId="0" fontId="51" fillId="19" borderId="27" xfId="12" applyFont="1" applyBorder="1" applyAlignment="1">
      <alignment horizontal="center" vertical="center"/>
    </xf>
    <xf numFmtId="0" fontId="50" fillId="19" borderId="27" xfId="12" applyFont="1" applyBorder="1" applyAlignment="1">
      <alignment horizontal="left" vertical="center" wrapText="1"/>
    </xf>
    <xf numFmtId="3" fontId="50" fillId="19" borderId="27" xfId="12" applyNumberFormat="1" applyFont="1" applyBorder="1" applyAlignment="1">
      <alignment horizontal="center" vertical="center"/>
    </xf>
    <xf numFmtId="3" fontId="51" fillId="19" borderId="27" xfId="12" applyNumberFormat="1" applyFont="1" applyBorder="1" applyAlignment="1">
      <alignment horizontal="center" vertical="center"/>
    </xf>
    <xf numFmtId="167" fontId="50" fillId="19" borderId="27" xfId="12" applyNumberFormat="1" applyFont="1" applyBorder="1" applyAlignment="1">
      <alignment horizontal="center" vertical="center"/>
    </xf>
    <xf numFmtId="1" fontId="50" fillId="6" borderId="27" xfId="11" applyNumberFormat="1" applyFont="1" applyFill="1" applyBorder="1" applyAlignment="1">
      <alignment horizontal="center" vertical="center"/>
    </xf>
    <xf numFmtId="1" fontId="50" fillId="6" borderId="27" xfId="11" applyNumberFormat="1" applyFont="1" applyFill="1" applyBorder="1" applyAlignment="1">
      <alignment vertical="center"/>
    </xf>
    <xf numFmtId="0" fontId="50" fillId="19" borderId="30" xfId="12" applyFont="1" applyBorder="1" applyAlignment="1">
      <alignment horizontal="left" vertical="center" wrapText="1"/>
    </xf>
    <xf numFmtId="0" fontId="50" fillId="19" borderId="31" xfId="12" applyFont="1" applyBorder="1" applyAlignment="1">
      <alignment horizontal="left" vertical="center" wrapText="1"/>
    </xf>
    <xf numFmtId="4" fontId="50" fillId="19" borderId="30" xfId="12" applyNumberFormat="1" applyFont="1" applyBorder="1" applyAlignment="1">
      <alignment horizontal="center" vertical="center"/>
    </xf>
    <xf numFmtId="4" fontId="50" fillId="19" borderId="31" xfId="12" applyNumberFormat="1" applyFont="1" applyBorder="1" applyAlignment="1">
      <alignment horizontal="center" vertical="center"/>
    </xf>
    <xf numFmtId="0" fontId="50" fillId="19" borderId="30" xfId="12" applyFont="1" applyBorder="1" applyAlignment="1">
      <alignment horizontal="center" vertical="center" wrapText="1"/>
    </xf>
    <xf numFmtId="0" fontId="50" fillId="19" borderId="32" xfId="12" applyFont="1" applyBorder="1" applyAlignment="1">
      <alignment horizontal="center" vertical="center" wrapText="1"/>
    </xf>
    <xf numFmtId="0" fontId="50" fillId="6" borderId="27" xfId="11" applyFont="1" applyFill="1" applyBorder="1" applyAlignment="1">
      <alignment vertical="center"/>
    </xf>
    <xf numFmtId="167" fontId="50" fillId="6" borderId="27" xfId="11" applyNumberFormat="1" applyFont="1" applyFill="1" applyBorder="1" applyAlignment="1">
      <alignment horizontal="center" vertical="center"/>
    </xf>
    <xf numFmtId="167" fontId="50" fillId="6" borderId="27" xfId="11" applyNumberFormat="1" applyFont="1" applyFill="1" applyBorder="1" applyAlignment="1">
      <alignment vertical="center"/>
    </xf>
    <xf numFmtId="165" fontId="50" fillId="19" borderId="30" xfId="12" applyNumberFormat="1" applyFont="1" applyBorder="1" applyAlignment="1">
      <alignment horizontal="center" vertical="center" wrapText="1"/>
    </xf>
    <xf numFmtId="165" fontId="50" fillId="19" borderId="32" xfId="12" applyNumberFormat="1" applyFont="1" applyBorder="1" applyAlignment="1">
      <alignment horizontal="center" vertical="center" wrapText="1"/>
    </xf>
    <xf numFmtId="0" fontId="22" fillId="0" borderId="10" xfId="0" applyFont="1" applyBorder="1" applyAlignment="1" applyProtection="1">
      <alignment horizontal="center" vertical="top" wrapText="1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2" fillId="0" borderId="5" xfId="0" applyFont="1" applyBorder="1" applyAlignment="1" applyProtection="1">
      <alignment horizontal="center" vertical="top" wrapText="1"/>
      <protection locked="0"/>
    </xf>
    <xf numFmtId="0" fontId="22" fillId="0" borderId="12" xfId="0" applyFont="1" applyBorder="1" applyAlignment="1" applyProtection="1">
      <alignment horizontal="center" vertical="top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2" fillId="0" borderId="13" xfId="0" applyFont="1" applyBorder="1" applyAlignment="1" applyProtection="1">
      <alignment horizontal="center" vertical="top" wrapText="1"/>
      <protection locked="0"/>
    </xf>
    <xf numFmtId="0" fontId="22" fillId="0" borderId="14" xfId="0" applyFont="1" applyBorder="1" applyAlignment="1" applyProtection="1">
      <alignment horizontal="center" vertical="top" wrapText="1"/>
      <protection locked="0"/>
    </xf>
    <xf numFmtId="0" fontId="22" fillId="0" borderId="7" xfId="0" applyFont="1" applyBorder="1" applyAlignment="1" applyProtection="1">
      <alignment horizontal="center" vertical="top" wrapText="1"/>
      <protection locked="0"/>
    </xf>
    <xf numFmtId="0" fontId="22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169" fontId="49" fillId="0" borderId="0" xfId="0" applyNumberFormat="1" applyFont="1" applyAlignment="1">
      <alignment horizontal="left" wrapText="1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12" xfId="0" applyFont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6" fillId="0" borderId="13" xfId="0" applyFont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top" wrapText="1"/>
      <protection locked="0"/>
    </xf>
    <xf numFmtId="0" fontId="16" fillId="0" borderId="7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48" fillId="20" borderId="0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20" fillId="0" borderId="10" xfId="0" applyFont="1" applyBorder="1" applyAlignment="1" applyProtection="1">
      <alignment horizontal="center" vertical="top" wrapText="1"/>
      <protection locked="0"/>
    </xf>
    <xf numFmtId="0" fontId="20" fillId="0" borderId="4" xfId="0" applyFont="1" applyBorder="1" applyAlignment="1" applyProtection="1">
      <alignment horizontal="center" vertical="top" wrapText="1"/>
      <protection locked="0"/>
    </xf>
    <xf numFmtId="0" fontId="20" fillId="0" borderId="5" xfId="0" applyFont="1" applyBorder="1" applyAlignment="1" applyProtection="1">
      <alignment horizontal="center" vertical="top" wrapText="1"/>
      <protection locked="0"/>
    </xf>
    <xf numFmtId="0" fontId="20" fillId="0" borderId="12" xfId="0" applyFont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 applyProtection="1">
      <alignment horizontal="center" vertical="top" wrapText="1"/>
      <protection locked="0"/>
    </xf>
    <xf numFmtId="0" fontId="20" fillId="0" borderId="13" xfId="0" applyFont="1" applyBorder="1" applyAlignment="1" applyProtection="1">
      <alignment horizontal="center" vertical="top" wrapText="1"/>
      <protection locked="0"/>
    </xf>
    <xf numFmtId="0" fontId="20" fillId="0" borderId="14" xfId="0" applyFont="1" applyBorder="1" applyAlignment="1" applyProtection="1">
      <alignment horizontal="center" vertical="top" wrapText="1"/>
      <protection locked="0"/>
    </xf>
    <xf numFmtId="0" fontId="20" fillId="0" borderId="7" xfId="0" applyFont="1" applyBorder="1" applyAlignment="1" applyProtection="1">
      <alignment horizontal="center" vertical="top" wrapText="1"/>
      <protection locked="0"/>
    </xf>
    <xf numFmtId="0" fontId="20" fillId="0" borderId="8" xfId="0" applyFont="1" applyBorder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22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8" fillId="0" borderId="4" xfId="0" applyFont="1" applyBorder="1" applyAlignment="1" applyProtection="1">
      <alignment horizontal="center" vertical="center" wrapText="1"/>
    </xf>
    <xf numFmtId="0" fontId="28" fillId="0" borderId="7" xfId="0" applyFont="1" applyBorder="1" applyAlignment="1" applyProtection="1">
      <alignment horizontal="center" vertical="center" wrapText="1"/>
    </xf>
    <xf numFmtId="0" fontId="18" fillId="0" borderId="3" xfId="4" applyFont="1" applyBorder="1" applyAlignment="1">
      <alignment horizontal="center" vertical="center" wrapText="1"/>
    </xf>
    <xf numFmtId="0" fontId="18" fillId="0" borderId="23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18" fillId="0" borderId="0" xfId="4" applyFont="1" applyAlignment="1">
      <alignment horizontal="justify" vertical="center" wrapText="1"/>
    </xf>
    <xf numFmtId="165" fontId="50" fillId="7" borderId="11" xfId="6" applyNumberFormat="1" applyFont="1" applyFill="1" applyBorder="1" applyAlignment="1">
      <alignment horizontal="center" vertical="center"/>
    </xf>
    <xf numFmtId="165" fontId="50" fillId="7" borderId="2" xfId="6" applyNumberFormat="1" applyFont="1" applyFill="1" applyBorder="1" applyAlignment="1">
      <alignment horizontal="center" vertical="center"/>
    </xf>
    <xf numFmtId="0" fontId="18" fillId="0" borderId="1" xfId="4" applyFont="1" applyBorder="1" applyAlignment="1">
      <alignment horizontal="center" vertical="center" wrapText="1"/>
    </xf>
    <xf numFmtId="1" fontId="50" fillId="7" borderId="3" xfId="4" applyNumberFormat="1" applyFont="1" applyFill="1" applyBorder="1" applyAlignment="1">
      <alignment horizontal="center" vertical="center"/>
    </xf>
    <xf numFmtId="1" fontId="50" fillId="7" borderId="6" xfId="4" applyNumberFormat="1" applyFont="1" applyFill="1" applyBorder="1" applyAlignment="1">
      <alignment horizontal="center" vertical="center"/>
    </xf>
    <xf numFmtId="0" fontId="50" fillId="7" borderId="9" xfId="4" applyFont="1" applyFill="1" applyBorder="1" applyAlignment="1">
      <alignment horizontal="center" vertical="center" wrapText="1"/>
    </xf>
    <xf numFmtId="0" fontId="50" fillId="7" borderId="2" xfId="4" applyFont="1" applyFill="1" applyBorder="1" applyAlignment="1">
      <alignment horizontal="center" vertical="center" wrapText="1"/>
    </xf>
    <xf numFmtId="0" fontId="50" fillId="0" borderId="1" xfId="4" applyFont="1" applyFill="1" applyBorder="1" applyAlignment="1">
      <alignment horizontal="center" vertical="center" wrapText="1"/>
    </xf>
    <xf numFmtId="0" fontId="50" fillId="0" borderId="0" xfId="4" applyFont="1" applyFill="1" applyBorder="1" applyAlignment="1">
      <alignment horizontal="center" vertical="center"/>
    </xf>
    <xf numFmtId="0" fontId="50" fillId="7" borderId="3" xfId="4" applyFont="1" applyFill="1" applyBorder="1" applyAlignment="1">
      <alignment horizontal="center" vertical="center"/>
    </xf>
    <xf numFmtId="0" fontId="50" fillId="7" borderId="6" xfId="4" applyFont="1" applyFill="1" applyBorder="1" applyAlignment="1">
      <alignment horizontal="center" vertical="center"/>
    </xf>
    <xf numFmtId="0" fontId="31" fillId="0" borderId="0" xfId="4" applyFont="1" applyAlignment="1">
      <alignment horizontal="right"/>
    </xf>
    <xf numFmtId="0" fontId="51" fillId="0" borderId="0" xfId="4" applyFont="1" applyAlignment="1">
      <alignment horizontal="justify" vertical="center" wrapText="1"/>
    </xf>
    <xf numFmtId="0" fontId="51" fillId="0" borderId="1" xfId="4" applyFont="1" applyBorder="1" applyAlignment="1">
      <alignment horizontal="center" vertical="center" wrapText="1"/>
    </xf>
    <xf numFmtId="0" fontId="51" fillId="0" borderId="3" xfId="4" applyFont="1" applyBorder="1" applyAlignment="1">
      <alignment horizontal="center" vertical="center" wrapText="1"/>
    </xf>
    <xf numFmtId="0" fontId="51" fillId="0" borderId="23" xfId="4" applyFont="1" applyBorder="1" applyAlignment="1">
      <alignment horizontal="center" vertical="center" wrapText="1"/>
    </xf>
    <xf numFmtId="0" fontId="51" fillId="0" borderId="6" xfId="4" applyFont="1" applyBorder="1" applyAlignment="1">
      <alignment horizontal="center" vertical="center" wrapText="1"/>
    </xf>
    <xf numFmtId="0" fontId="58" fillId="18" borderId="0" xfId="11" applyFont="1" applyAlignment="1">
      <alignment horizontal="center" vertical="center" wrapText="1"/>
    </xf>
    <xf numFmtId="0" fontId="58" fillId="13" borderId="16" xfId="8" applyFont="1" applyBorder="1" applyAlignment="1">
      <alignment horizontal="center" vertical="center"/>
    </xf>
    <xf numFmtId="0" fontId="58" fillId="13" borderId="0" xfId="8" applyFont="1" applyBorder="1" applyAlignment="1">
      <alignment horizontal="center" vertical="center"/>
    </xf>
    <xf numFmtId="0" fontId="57" fillId="13" borderId="16" xfId="8" applyFont="1" applyBorder="1" applyAlignment="1">
      <alignment horizontal="center" vertical="center"/>
    </xf>
    <xf numFmtId="0" fontId="51" fillId="0" borderId="0" xfId="4" applyFont="1" applyAlignment="1">
      <alignment horizontal="center" vertical="center" wrapText="1"/>
    </xf>
    <xf numFmtId="0" fontId="58" fillId="13" borderId="27" xfId="8" applyFont="1" applyBorder="1" applyAlignment="1">
      <alignment horizontal="center" vertical="center" wrapText="1"/>
    </xf>
    <xf numFmtId="0" fontId="58" fillId="13" borderId="28" xfId="8" applyFont="1" applyBorder="1" applyAlignment="1">
      <alignment horizontal="center" vertical="center" wrapText="1"/>
    </xf>
    <xf numFmtId="0" fontId="58" fillId="13" borderId="29" xfId="8" applyFont="1" applyBorder="1" applyAlignment="1">
      <alignment horizontal="center" vertical="center" wrapText="1"/>
    </xf>
  </cellXfs>
  <cellStyles count="21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 2" xfId="18"/>
    <cellStyle name="Normal" xfId="0" builtinId="0"/>
    <cellStyle name="Normal 2" xfId="4"/>
    <cellStyle name="Normal 3" xfId="5"/>
    <cellStyle name="Normal 3 2" xfId="13"/>
    <cellStyle name="Normal 4" xfId="19"/>
    <cellStyle name="Normal 4 2" xfId="20"/>
    <cellStyle name="Porcentaje" xfId="2" builtinId="5"/>
    <cellStyle name="Porcentaje 2" xfId="15"/>
    <cellStyle name="Porcentual 2" xfId="6"/>
    <cellStyle name="Porcentual 3" xfId="7"/>
    <cellStyle name="Porcentual 3 2" xfId="14"/>
    <cellStyle name="Porcentual 4" xfId="9"/>
  </cellStyles>
  <dxfs count="16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8" formatCode="0.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3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indexed="30"/>
        </left>
        <right style="thin">
          <color indexed="30"/>
        </right>
        <top style="thin">
          <color indexed="30"/>
        </top>
        <bottom style="thin">
          <color indexed="3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 outline="0">
        <bottom style="thin">
          <color indexed="3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relativeIndent="0" justifyLastLine="0" shrinkToFit="0" readingOrder="0"/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4776143526749"/>
          <c:y val="4.9392555212366407E-2"/>
          <c:w val="0.84566826467939693"/>
          <c:h val="0.655170893693536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Absorción!$A$7</c:f>
              <c:strCache>
                <c:ptCount val="1"/>
                <c:pt idx="0">
                  <c:v>ABSORCIÓN DE EGRESADOS DE SECUNDARIA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Absorción!$A$10:$A$15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Absorción!$B$10:$B$15</c:f>
              <c:numCache>
                <c:formatCode>0.0</c:formatCode>
                <c:ptCount val="6"/>
                <c:pt idx="0">
                  <c:v>6.8439834005362101</c:v>
                </c:pt>
                <c:pt idx="1">
                  <c:v>7.1845851473085709</c:v>
                </c:pt>
                <c:pt idx="2">
                  <c:v>7.2390581873486166</c:v>
                </c:pt>
                <c:pt idx="3">
                  <c:v>7.3</c:v>
                </c:pt>
                <c:pt idx="4">
                  <c:v>7.1191992123771257</c:v>
                </c:pt>
                <c:pt idx="5">
                  <c:v>6.9948257468689876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45792"/>
        <c:axId val="260646352"/>
      </c:barChart>
      <c:catAx>
        <c:axId val="2606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646352"/>
        <c:crosses val="autoZero"/>
        <c:auto val="1"/>
        <c:lblAlgn val="ctr"/>
        <c:lblOffset val="100"/>
        <c:noMultiLvlLbl val="0"/>
      </c:catAx>
      <c:valAx>
        <c:axId val="2606463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64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65751465751465"/>
          <c:y val="4.7997745367434654E-2"/>
          <c:w val="0.82264121264121259"/>
          <c:h val="0.50953625026421479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'Administrativo-PC'!$A$9:$A$14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'Administrativo-PC'!$B$9:$B$14</c:f>
              <c:numCache>
                <c:formatCode>0.0</c:formatCode>
                <c:ptCount val="6"/>
                <c:pt idx="0">
                  <c:v>1.72</c:v>
                </c:pt>
                <c:pt idx="1">
                  <c:v>1.6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032560"/>
        <c:axId val="394033120"/>
      </c:barChart>
      <c:catAx>
        <c:axId val="39403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4033120"/>
        <c:crosses val="autoZero"/>
        <c:auto val="1"/>
        <c:lblAlgn val="ctr"/>
        <c:lblOffset val="100"/>
        <c:noMultiLvlLbl val="0"/>
      </c:catAx>
      <c:valAx>
        <c:axId val="3940331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403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2100652014841"/>
          <c:y val="7.7348274959737784E-2"/>
          <c:w val="0.7584425203461348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Capacitacion!$A$6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Capacitacion!$A$9:$A$14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Capacitacion!$B$9:$B$14</c:f>
              <c:numCache>
                <c:formatCode>#,##0</c:formatCode>
                <c:ptCount val="6"/>
                <c:pt idx="0">
                  <c:v>223544</c:v>
                </c:pt>
                <c:pt idx="1">
                  <c:v>233903</c:v>
                </c:pt>
                <c:pt idx="2">
                  <c:v>242874</c:v>
                </c:pt>
                <c:pt idx="3">
                  <c:v>199329</c:v>
                </c:pt>
                <c:pt idx="4">
                  <c:v>292866</c:v>
                </c:pt>
                <c:pt idx="5">
                  <c:v>414566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968272"/>
        <c:axId val="395968832"/>
      </c:barChart>
      <c:catAx>
        <c:axId val="3959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968832"/>
        <c:crosses val="autoZero"/>
        <c:auto val="1"/>
        <c:lblAlgn val="ctr"/>
        <c:lblOffset val="100"/>
        <c:noMultiLvlLbl val="0"/>
      </c:catAx>
      <c:valAx>
        <c:axId val="39596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96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43951404067801"/>
          <c:y val="0.10335118312050894"/>
          <c:w val="0.81934532430937768"/>
          <c:h val="0.57156361084412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'Becados-externos'!$A$6:$H$6</c:f>
              <c:strCache>
                <c:ptCount val="1"/>
                <c:pt idx="0">
                  <c:v>COBERTURA DE BECADOS EXTERNOS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'Becados-externos'!$A$9:$A$14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'Becados-externos'!$B$9:$B$14</c:f>
              <c:numCache>
                <c:formatCode>0.0</c:formatCode>
                <c:ptCount val="6"/>
                <c:pt idx="0">
                  <c:v>3.4187541104662564</c:v>
                </c:pt>
                <c:pt idx="1">
                  <c:v>2.7</c:v>
                </c:pt>
                <c:pt idx="2">
                  <c:v>3.4332455916900173</c:v>
                </c:pt>
                <c:pt idx="3">
                  <c:v>2.9530423280423284</c:v>
                </c:pt>
                <c:pt idx="4">
                  <c:v>5.6593074878171628</c:v>
                </c:pt>
                <c:pt idx="5">
                  <c:v>2.0137849352700234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27776"/>
        <c:axId val="257828336"/>
      </c:barChart>
      <c:catAx>
        <c:axId val="2578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57828336"/>
        <c:crosses val="autoZero"/>
        <c:auto val="1"/>
        <c:lblAlgn val="ctr"/>
        <c:lblOffset val="100"/>
        <c:noMultiLvlLbl val="0"/>
      </c:catAx>
      <c:valAx>
        <c:axId val="2578283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5782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Calidad!$A$7</c:f>
              <c:strCache>
                <c:ptCount val="1"/>
                <c:pt idx="0">
                  <c:v>ALUMNOS EN PROGRAMAS DE CALIDAD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Calidad!$A$10:$A$15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Calidad!$B$10:$B$15</c:f>
              <c:numCache>
                <c:formatCode>0.00</c:formatCode>
                <c:ptCount val="6"/>
                <c:pt idx="0">
                  <c:v>61.4</c:v>
                </c:pt>
                <c:pt idx="1">
                  <c:v>68.599999999999994</c:v>
                </c:pt>
                <c:pt idx="2">
                  <c:v>63.454897964959954</c:v>
                </c:pt>
                <c:pt idx="3">
                  <c:v>76.097766364278527</c:v>
                </c:pt>
                <c:pt idx="4">
                  <c:v>76.527899615419244</c:v>
                </c:pt>
                <c:pt idx="5">
                  <c:v>75.897419025842638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99680"/>
        <c:axId val="257700240"/>
      </c:barChart>
      <c:catAx>
        <c:axId val="2576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57700240"/>
        <c:crosses val="autoZero"/>
        <c:auto val="1"/>
        <c:lblAlgn val="ctr"/>
        <c:lblOffset val="100"/>
        <c:noMultiLvlLbl val="0"/>
      </c:catAx>
      <c:valAx>
        <c:axId val="25770024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5769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5146270634225365"/>
          <c:w val="0.67988668555240794"/>
          <c:h val="0.6315807508130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'C-PSP'!$A$12</c:f>
              <c:strCache>
                <c:ptCount val="1"/>
                <c:pt idx="0">
                  <c:v>Gasto total ejercido</c:v>
                </c:pt>
              </c:strCache>
            </c:strRef>
          </c:tx>
          <c:invertIfNegative val="0"/>
          <c:cat>
            <c:strRef>
              <c:f>'C-PSP'!$B$9:$G$10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'C-PSP'!$B$12:$G$12</c:f>
              <c:numCache>
                <c:formatCode>#,##0</c:formatCode>
                <c:ptCount val="6"/>
                <c:pt idx="0">
                  <c:v>1135618</c:v>
                </c:pt>
                <c:pt idx="1">
                  <c:v>1172131</c:v>
                </c:pt>
                <c:pt idx="2">
                  <c:v>1214312</c:v>
                </c:pt>
                <c:pt idx="3">
                  <c:v>1242620.47</c:v>
                </c:pt>
                <c:pt idx="4">
                  <c:v>1283563.8</c:v>
                </c:pt>
                <c:pt idx="5">
                  <c:v>1444914</c:v>
                </c:pt>
              </c:numCache>
            </c:numRef>
          </c:val>
        </c:ser>
        <c:ser>
          <c:idx val="1"/>
          <c:order val="1"/>
          <c:tx>
            <c:strRef>
              <c:f>'C-PSP'!$A$11</c:f>
              <c:strCache>
                <c:ptCount val="1"/>
                <c:pt idx="0">
                  <c:v>Gasto ejercido en PSP</c:v>
                </c:pt>
              </c:strCache>
            </c:strRef>
          </c:tx>
          <c:invertIfNegative val="0"/>
          <c:cat>
            <c:strRef>
              <c:f>'C-PSP'!$B$9:$G$10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'C-PSP'!$B$11:$G$11</c:f>
              <c:numCache>
                <c:formatCode>#,##0</c:formatCode>
                <c:ptCount val="6"/>
                <c:pt idx="0">
                  <c:v>157436</c:v>
                </c:pt>
                <c:pt idx="1">
                  <c:v>168250</c:v>
                </c:pt>
                <c:pt idx="2">
                  <c:v>188973</c:v>
                </c:pt>
                <c:pt idx="3">
                  <c:v>207795.8</c:v>
                </c:pt>
                <c:pt idx="4">
                  <c:v>215200</c:v>
                </c:pt>
                <c:pt idx="5">
                  <c:v>244112.49476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2881776"/>
        <c:axId val="262882336"/>
      </c:barChart>
      <c:lineChart>
        <c:grouping val="stacked"/>
        <c:varyColors val="0"/>
        <c:ser>
          <c:idx val="2"/>
          <c:order val="2"/>
          <c:tx>
            <c:strRef>
              <c:f>'C-PSP'!$A$13</c:f>
              <c:strCache>
                <c:ptCount val="1"/>
                <c:pt idx="0">
                  <c:v>Relación costo PSP gasto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'C-PSP'!$B$10:$G$10</c:f>
              <c:numCache>
                <c:formatCode>0</c:formatCode>
                <c:ptCount val="6"/>
              </c:numCache>
            </c:numRef>
          </c:cat>
          <c:val>
            <c:numRef>
              <c:f>'C-PSP'!$B$13:$G$13</c:f>
              <c:numCache>
                <c:formatCode>0.0</c:formatCode>
                <c:ptCount val="6"/>
                <c:pt idx="0">
                  <c:v>13.863464650965376</c:v>
                </c:pt>
                <c:pt idx="1">
                  <c:v>14.354197611017879</c:v>
                </c:pt>
                <c:pt idx="2">
                  <c:v>15.562145478262588</c:v>
                </c:pt>
                <c:pt idx="3">
                  <c:v>16.722386683361172</c:v>
                </c:pt>
                <c:pt idx="4">
                  <c:v>16.765820288792813</c:v>
                </c:pt>
                <c:pt idx="5">
                  <c:v>16.894603745274807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882896"/>
        <c:axId val="262883456"/>
      </c:lineChart>
      <c:catAx>
        <c:axId val="26288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628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82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8941525588903013E-3"/>
              <c:y val="0.4473697433680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62881776"/>
        <c:crosses val="autoZero"/>
        <c:crossBetween val="between"/>
      </c:valAx>
      <c:catAx>
        <c:axId val="2628828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262883456"/>
        <c:crossesAt val="11"/>
        <c:auto val="1"/>
        <c:lblAlgn val="ctr"/>
        <c:lblOffset val="100"/>
        <c:noMultiLvlLbl val="0"/>
      </c:catAx>
      <c:valAx>
        <c:axId val="262883456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628828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319252136752137E-2"/>
          <c:y val="1.6392058453398764E-2"/>
          <c:w val="0.68601662816100051"/>
          <c:h val="0.16422283675666571"/>
        </c:manualLayout>
      </c:layout>
      <c:overlay val="0"/>
      <c:txPr>
        <a:bodyPr/>
        <a:lstStyle/>
        <a:p>
          <a:pPr>
            <a:defRPr lang="en-US"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30154931480687"/>
          <c:y val="0.29897464411482016"/>
          <c:w val="0.65993777463210834"/>
          <c:h val="0.4890425029445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EPRT!$A$12</c:f>
              <c:strCache>
                <c:ptCount val="1"/>
                <c:pt idx="0">
                  <c:v>Presupuesto reprogramado total</c:v>
                </c:pt>
              </c:strCache>
            </c:strRef>
          </c:tx>
          <c:invertIfNegative val="0"/>
          <c:cat>
            <c:strRef>
              <c:f>EPRT!$B$9:$G$10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EPRT!$B$12:$G$12</c:f>
              <c:numCache>
                <c:formatCode>#,##0</c:formatCode>
                <c:ptCount val="6"/>
                <c:pt idx="0">
                  <c:v>1158493</c:v>
                </c:pt>
                <c:pt idx="1">
                  <c:v>1213247</c:v>
                </c:pt>
                <c:pt idx="2">
                  <c:v>1249220</c:v>
                </c:pt>
                <c:pt idx="3">
                  <c:v>1271711.48</c:v>
                </c:pt>
                <c:pt idx="4">
                  <c:v>1336369.3999999999</c:v>
                </c:pt>
                <c:pt idx="5">
                  <c:v>1493525.6</c:v>
                </c:pt>
              </c:numCache>
            </c:numRef>
          </c:val>
        </c:ser>
        <c:ser>
          <c:idx val="1"/>
          <c:order val="1"/>
          <c:tx>
            <c:strRef>
              <c:f>EPRT!$A$11</c:f>
              <c:strCache>
                <c:ptCount val="1"/>
                <c:pt idx="0">
                  <c:v>Presupuesto ejercido total</c:v>
                </c:pt>
              </c:strCache>
            </c:strRef>
          </c:tx>
          <c:invertIfNegative val="0"/>
          <c:cat>
            <c:strRef>
              <c:f>EPRT!$B$9:$G$10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EPRT!$B$11:$G$11</c:f>
              <c:numCache>
                <c:formatCode>#,##0</c:formatCode>
                <c:ptCount val="6"/>
                <c:pt idx="0">
                  <c:v>1135618</c:v>
                </c:pt>
                <c:pt idx="1">
                  <c:v>1172131</c:v>
                </c:pt>
                <c:pt idx="2">
                  <c:v>1214312</c:v>
                </c:pt>
                <c:pt idx="3">
                  <c:v>1242620.47</c:v>
                </c:pt>
                <c:pt idx="4">
                  <c:v>1283563.8</c:v>
                </c:pt>
                <c:pt idx="5">
                  <c:v>1444914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3464416"/>
        <c:axId val="263464976"/>
      </c:barChart>
      <c:lineChart>
        <c:grouping val="stacked"/>
        <c:varyColors val="0"/>
        <c:ser>
          <c:idx val="2"/>
          <c:order val="2"/>
          <c:tx>
            <c:strRef>
              <c:f>EPRT!$A$13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EPRT!$B$10:$G$10</c:f>
              <c:numCache>
                <c:formatCode>General</c:formatCode>
                <c:ptCount val="6"/>
              </c:numCache>
            </c:numRef>
          </c:cat>
          <c:val>
            <c:numRef>
              <c:f>EPRT!$B$13:$G$13</c:f>
              <c:numCache>
                <c:formatCode>0.0</c:formatCode>
                <c:ptCount val="6"/>
                <c:pt idx="0">
                  <c:v>98.025452031216417</c:v>
                </c:pt>
                <c:pt idx="1">
                  <c:v>96.611077546451796</c:v>
                </c:pt>
                <c:pt idx="2">
                  <c:v>97.20561630457405</c:v>
                </c:pt>
                <c:pt idx="3">
                  <c:v>97.712452041401718</c:v>
                </c:pt>
                <c:pt idx="4">
                  <c:v>96.048577586406878</c:v>
                </c:pt>
                <c:pt idx="5">
                  <c:v>96.745177986905603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66096"/>
        <c:axId val="263465536"/>
      </c:lineChart>
      <c:catAx>
        <c:axId val="2634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6346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6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63464416"/>
        <c:crosses val="autoZero"/>
        <c:crossBetween val="between"/>
      </c:valAx>
      <c:valAx>
        <c:axId val="263465536"/>
        <c:scaling>
          <c:orientation val="minMax"/>
          <c:max val="98.5"/>
          <c:min val="90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263466096"/>
        <c:crosses val="max"/>
        <c:crossBetween val="between"/>
      </c:valAx>
      <c:catAx>
        <c:axId val="26346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346553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txPr>
          <a:bodyPr/>
          <a:lstStyle/>
          <a:p>
            <a:pPr>
              <a:defRPr sz="1200"/>
            </a:pPr>
            <a:endParaRPr lang="es-MX"/>
          </a:p>
        </c:txPr>
      </c:legendEntry>
      <c:layout>
        <c:manualLayout>
          <c:xMode val="edge"/>
          <c:yMode val="edge"/>
          <c:x val="1.4900160042869369E-2"/>
          <c:y val="3.6769483644904805E-3"/>
          <c:w val="0.82813600494147588"/>
          <c:h val="0.26012694145758664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3564916513959"/>
          <c:y val="0.29897007547410737"/>
          <c:w val="0.69697128353385041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EPR!$A$11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invertIfNegative val="0"/>
          <c:cat>
            <c:strRef>
              <c:f>EPR!$B$8:$G$9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EPR!$B$11:$G$11</c:f>
              <c:numCache>
                <c:formatCode>#,##0</c:formatCode>
                <c:ptCount val="6"/>
                <c:pt idx="0">
                  <c:v>1030993</c:v>
                </c:pt>
                <c:pt idx="1">
                  <c:v>1048612</c:v>
                </c:pt>
                <c:pt idx="2">
                  <c:v>1038905</c:v>
                </c:pt>
                <c:pt idx="3">
                  <c:v>1038922.2</c:v>
                </c:pt>
                <c:pt idx="4">
                  <c:v>1187347.3999999999</c:v>
                </c:pt>
                <c:pt idx="5">
                  <c:v>1371726.7</c:v>
                </c:pt>
              </c:numCache>
            </c:numRef>
          </c:val>
        </c:ser>
        <c:ser>
          <c:idx val="1"/>
          <c:order val="1"/>
          <c:tx>
            <c:strRef>
              <c:f>EPR!$A$10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invertIfNegative val="0"/>
          <c:cat>
            <c:strRef>
              <c:f>EPR!$B$8:$G$9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EPR!$B$10:$G$10</c:f>
              <c:numCache>
                <c:formatCode>#,##0</c:formatCode>
                <c:ptCount val="6"/>
                <c:pt idx="0">
                  <c:v>1025505</c:v>
                </c:pt>
                <c:pt idx="1">
                  <c:v>1048612</c:v>
                </c:pt>
                <c:pt idx="2">
                  <c:v>1038905</c:v>
                </c:pt>
                <c:pt idx="3">
                  <c:v>1038786.1</c:v>
                </c:pt>
                <c:pt idx="4">
                  <c:v>1187347.3999999999</c:v>
                </c:pt>
                <c:pt idx="5">
                  <c:v>1332944.1000000001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394472960"/>
        <c:axId val="256606480"/>
      </c:barChart>
      <c:lineChart>
        <c:grouping val="stacked"/>
        <c:varyColors val="0"/>
        <c:ser>
          <c:idx val="2"/>
          <c:order val="2"/>
          <c:tx>
            <c:strRef>
              <c:f>EPR!$A$12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EPR!$B$9:$G$9</c:f>
              <c:numCache>
                <c:formatCode>General</c:formatCode>
                <c:ptCount val="6"/>
              </c:numCache>
            </c:numRef>
          </c:cat>
          <c:val>
            <c:numRef>
              <c:f>EPR!$B$12:$G$12</c:f>
              <c:numCache>
                <c:formatCode>0.0</c:formatCode>
                <c:ptCount val="6"/>
                <c:pt idx="0">
                  <c:v>99.467697646831738</c:v>
                </c:pt>
                <c:pt idx="1">
                  <c:v>100</c:v>
                </c:pt>
                <c:pt idx="2">
                  <c:v>100</c:v>
                </c:pt>
                <c:pt idx="3">
                  <c:v>99.98689988528497</c:v>
                </c:pt>
                <c:pt idx="4">
                  <c:v>100</c:v>
                </c:pt>
                <c:pt idx="5">
                  <c:v>97.172716693492973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7040"/>
        <c:axId val="256607600"/>
      </c:lineChart>
      <c:catAx>
        <c:axId val="39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5660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394472960"/>
        <c:crosses val="autoZero"/>
        <c:crossBetween val="between"/>
      </c:valAx>
      <c:catAx>
        <c:axId val="25660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607600"/>
        <c:crosses val="autoZero"/>
        <c:auto val="1"/>
        <c:lblAlgn val="ctr"/>
        <c:lblOffset val="100"/>
        <c:noMultiLvlLbl val="0"/>
      </c:catAx>
      <c:valAx>
        <c:axId val="2566076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56607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1655256379665829E-2"/>
          <c:y val="2.0618556701030927E-2"/>
          <c:w val="0.96969920269400289"/>
          <c:h val="0.22077672983184793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06"/>
          <c:y val="0.28523536669490401"/>
          <c:w val="0.66288951841360855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EGC!$A$12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invertIfNegative val="0"/>
          <c:cat>
            <c:strRef>
              <c:f>EGC!$B$9:$G$10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EGC!$B$12:$G$12</c:f>
              <c:numCache>
                <c:formatCode>#,##0</c:formatCode>
                <c:ptCount val="6"/>
                <c:pt idx="0">
                  <c:v>1091239</c:v>
                </c:pt>
                <c:pt idx="1">
                  <c:v>1137935.8999999999</c:v>
                </c:pt>
                <c:pt idx="2">
                  <c:v>1148009</c:v>
                </c:pt>
                <c:pt idx="3">
                  <c:v>1174208</c:v>
                </c:pt>
                <c:pt idx="4">
                  <c:v>1298971.1000000001</c:v>
                </c:pt>
                <c:pt idx="5">
                  <c:v>1302516</c:v>
                </c:pt>
              </c:numCache>
            </c:numRef>
          </c:val>
        </c:ser>
        <c:ser>
          <c:idx val="1"/>
          <c:order val="1"/>
          <c:tx>
            <c:strRef>
              <c:f>EGC!$A$11</c:f>
              <c:strCache>
                <c:ptCount val="1"/>
                <c:pt idx="0">
                  <c:v>Gasto corriente ejercido</c:v>
                </c:pt>
              </c:strCache>
            </c:strRef>
          </c:tx>
          <c:invertIfNegative val="0"/>
          <c:cat>
            <c:strRef>
              <c:f>EGC!$B$9:$G$10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EGC!$B$11:$G$11</c:f>
              <c:numCache>
                <c:formatCode>#,##0</c:formatCode>
                <c:ptCount val="6"/>
                <c:pt idx="0">
                  <c:v>1075414</c:v>
                </c:pt>
                <c:pt idx="1">
                  <c:v>1109495</c:v>
                </c:pt>
                <c:pt idx="2">
                  <c:v>1146665</c:v>
                </c:pt>
                <c:pt idx="3">
                  <c:v>1152188.8999999999</c:v>
                </c:pt>
                <c:pt idx="4">
                  <c:v>1246165.5</c:v>
                </c:pt>
                <c:pt idx="5">
                  <c:v>1272853.3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396750416"/>
        <c:axId val="256541232"/>
      </c:barChart>
      <c:lineChart>
        <c:grouping val="stacked"/>
        <c:varyColors val="0"/>
        <c:ser>
          <c:idx val="2"/>
          <c:order val="2"/>
          <c:tx>
            <c:strRef>
              <c:f>EGC!$A$13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5400"/>
          </c:spPr>
          <c:marker>
            <c:symbol val="square"/>
            <c:size val="4"/>
          </c:marker>
          <c:cat>
            <c:numRef>
              <c:f>EGC!$B$10:$G$10</c:f>
              <c:numCache>
                <c:formatCode>General</c:formatCode>
                <c:ptCount val="6"/>
              </c:numCache>
            </c:numRef>
          </c:cat>
          <c:val>
            <c:numRef>
              <c:f>EGC!$B$13:$G$13</c:f>
              <c:numCache>
                <c:formatCode>0.0</c:formatCode>
                <c:ptCount val="6"/>
                <c:pt idx="0">
                  <c:v>98.549813560549055</c:v>
                </c:pt>
                <c:pt idx="1">
                  <c:v>97.500658868394964</c:v>
                </c:pt>
                <c:pt idx="2">
                  <c:v>99.882927747082121</c:v>
                </c:pt>
                <c:pt idx="3">
                  <c:v>98.124770057775095</c:v>
                </c:pt>
                <c:pt idx="4">
                  <c:v>95.934813330335061</c:v>
                </c:pt>
                <c:pt idx="5">
                  <c:v>97.722661372297921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41792"/>
        <c:axId val="256542352"/>
      </c:lineChart>
      <c:catAx>
        <c:axId val="39675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5654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4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396750416"/>
        <c:crosses val="autoZero"/>
        <c:crossBetween val="between"/>
      </c:valAx>
      <c:catAx>
        <c:axId val="25654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42352"/>
        <c:crosses val="autoZero"/>
        <c:auto val="1"/>
        <c:lblAlgn val="ctr"/>
        <c:lblOffset val="100"/>
        <c:noMultiLvlLbl val="0"/>
      </c:catAx>
      <c:valAx>
        <c:axId val="256542352"/>
        <c:scaling>
          <c:orientation val="minMax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565417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5923122065727699E-2"/>
          <c:y val="2.0433829468097385E-3"/>
          <c:w val="0.81249879175867912"/>
          <c:h val="0.23021158069527117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63739376770707"/>
          <c:y val="0.28523536669490401"/>
          <c:w val="0.69971671388101986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EGI!$A$12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invertIfNegative val="0"/>
          <c:cat>
            <c:strRef>
              <c:f>EGI!$B$9:$G$10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EGI!$B$12:$G$12</c:f>
              <c:numCache>
                <c:formatCode>#,##0</c:formatCode>
                <c:ptCount val="6"/>
                <c:pt idx="0">
                  <c:v>67253</c:v>
                </c:pt>
                <c:pt idx="1">
                  <c:v>75311</c:v>
                </c:pt>
                <c:pt idx="2">
                  <c:v>101210.6</c:v>
                </c:pt>
                <c:pt idx="3">
                  <c:v>97504</c:v>
                </c:pt>
                <c:pt idx="4">
                  <c:v>37398.300000000003</c:v>
                </c:pt>
                <c:pt idx="5">
                  <c:v>126512.2</c:v>
                </c:pt>
              </c:numCache>
            </c:numRef>
          </c:val>
        </c:ser>
        <c:ser>
          <c:idx val="1"/>
          <c:order val="1"/>
          <c:tx>
            <c:strRef>
              <c:f>EGI!$A$11</c:f>
              <c:strCache>
                <c:ptCount val="1"/>
                <c:pt idx="0">
                  <c:v>Gasto de inversión ejercido</c:v>
                </c:pt>
              </c:strCache>
            </c:strRef>
          </c:tx>
          <c:invertIfNegative val="0"/>
          <c:cat>
            <c:strRef>
              <c:f>EGI!$B$9:$G$10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EGI!$B$11:$G$11</c:f>
              <c:numCache>
                <c:formatCode>#,##0</c:formatCode>
                <c:ptCount val="6"/>
                <c:pt idx="0">
                  <c:v>60203</c:v>
                </c:pt>
                <c:pt idx="1">
                  <c:v>62636</c:v>
                </c:pt>
                <c:pt idx="2">
                  <c:v>67647</c:v>
                </c:pt>
                <c:pt idx="3">
                  <c:v>90432</c:v>
                </c:pt>
                <c:pt idx="4">
                  <c:v>37398.300000000003</c:v>
                </c:pt>
                <c:pt idx="5">
                  <c:v>107770.9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3460384"/>
        <c:axId val="262408448"/>
      </c:barChart>
      <c:lineChart>
        <c:grouping val="stacked"/>
        <c:varyColors val="0"/>
        <c:ser>
          <c:idx val="2"/>
          <c:order val="2"/>
          <c:tx>
            <c:strRef>
              <c:f>EGI!$A$13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EGI!$B$10:$G$10</c:f>
              <c:numCache>
                <c:formatCode>General</c:formatCode>
                <c:ptCount val="6"/>
              </c:numCache>
            </c:numRef>
          </c:cat>
          <c:val>
            <c:numRef>
              <c:f>EGI!$B$13:$G$13</c:f>
              <c:numCache>
                <c:formatCode>0.0</c:formatCode>
                <c:ptCount val="6"/>
                <c:pt idx="0">
                  <c:v>89.517196258902956</c:v>
                </c:pt>
                <c:pt idx="1">
                  <c:v>83.169789273811261</c:v>
                </c:pt>
                <c:pt idx="2">
                  <c:v>99.550984445423424</c:v>
                </c:pt>
                <c:pt idx="3">
                  <c:v>92.746964227108634</c:v>
                </c:pt>
                <c:pt idx="4">
                  <c:v>100</c:v>
                </c:pt>
                <c:pt idx="5">
                  <c:v>85.186171768414425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09008"/>
        <c:axId val="262409568"/>
      </c:lineChart>
      <c:catAx>
        <c:axId val="2634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624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0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de pesos</a:t>
                </a:r>
              </a:p>
            </c:rich>
          </c:tx>
          <c:layout>
            <c:manualLayout>
              <c:xMode val="edge"/>
              <c:yMode val="edge"/>
              <c:x val="2.4635751428774997E-4"/>
              <c:y val="0.449665134140111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63460384"/>
        <c:crosses val="autoZero"/>
        <c:crossBetween val="between"/>
      </c:valAx>
      <c:catAx>
        <c:axId val="26240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409568"/>
        <c:crosses val="autoZero"/>
        <c:auto val="1"/>
        <c:lblAlgn val="ctr"/>
        <c:lblOffset val="100"/>
        <c:noMultiLvlLbl val="0"/>
      </c:catAx>
      <c:valAx>
        <c:axId val="2624095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980169971671391"/>
              <c:y val="0.54362521798869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624090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5.3691275167785227E-2"/>
          <c:w val="0.943342776203966"/>
          <c:h val="0.1879198153922052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06"/>
          <c:y val="0.24666627621090095"/>
          <c:w val="0.67843839755786917"/>
          <c:h val="0.6224627125128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AUTOF!$A$12</c:f>
              <c:strCache>
                <c:ptCount val="1"/>
                <c:pt idx="0">
                  <c:v>Presupuesto ejercido</c:v>
                </c:pt>
              </c:strCache>
            </c:strRef>
          </c:tx>
          <c:invertIfNegative val="0"/>
          <c:cat>
            <c:strRef>
              <c:f>AUTOF!$B$9:$G$10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AUTOF!$B$12:$G$12</c:f>
              <c:numCache>
                <c:formatCode>#,##0</c:formatCode>
                <c:ptCount val="6"/>
                <c:pt idx="0">
                  <c:v>1135618</c:v>
                </c:pt>
                <c:pt idx="1">
                  <c:v>1172131</c:v>
                </c:pt>
                <c:pt idx="2">
                  <c:v>1214312</c:v>
                </c:pt>
                <c:pt idx="3">
                  <c:v>1242620.5</c:v>
                </c:pt>
                <c:pt idx="4">
                  <c:v>1283563.8</c:v>
                </c:pt>
                <c:pt idx="5">
                  <c:v>1444914</c:v>
                </c:pt>
              </c:numCache>
            </c:numRef>
          </c:val>
        </c:ser>
        <c:ser>
          <c:idx val="1"/>
          <c:order val="1"/>
          <c:tx>
            <c:strRef>
              <c:f>AUTOF!$A$11</c:f>
              <c:strCache>
                <c:ptCount val="1"/>
                <c:pt idx="0">
                  <c:v>Ingresos propios ejercidos </c:v>
                </c:pt>
              </c:strCache>
            </c:strRef>
          </c:tx>
          <c:invertIfNegative val="0"/>
          <c:cat>
            <c:strRef>
              <c:f>AUTOF!$B$9:$G$10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AUTOF!$B$11:$G$11</c:f>
              <c:numCache>
                <c:formatCode>#,##0</c:formatCode>
                <c:ptCount val="6"/>
                <c:pt idx="0">
                  <c:v>110113</c:v>
                </c:pt>
                <c:pt idx="1">
                  <c:v>123519</c:v>
                </c:pt>
                <c:pt idx="2">
                  <c:v>175407</c:v>
                </c:pt>
                <c:pt idx="3">
                  <c:v>138219.5</c:v>
                </c:pt>
                <c:pt idx="4">
                  <c:v>96216.4</c:v>
                </c:pt>
                <c:pt idx="5">
                  <c:v>111969.9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2989600"/>
        <c:axId val="262990160"/>
      </c:barChart>
      <c:lineChart>
        <c:grouping val="stacked"/>
        <c:varyColors val="0"/>
        <c:ser>
          <c:idx val="2"/>
          <c:order val="2"/>
          <c:tx>
            <c:strRef>
              <c:f>AUTOF!$A$13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AUTOF!$B$10:$G$10</c:f>
              <c:numCache>
                <c:formatCode>General</c:formatCode>
                <c:ptCount val="6"/>
              </c:numCache>
            </c:numRef>
          </c:cat>
          <c:val>
            <c:numRef>
              <c:f>AUTOF!$B$13:$G$13</c:f>
              <c:numCache>
                <c:formatCode>0.0</c:formatCode>
                <c:ptCount val="6"/>
                <c:pt idx="0">
                  <c:v>9.6963063283604178</c:v>
                </c:pt>
                <c:pt idx="1">
                  <c:v>10.537985941844385</c:v>
                </c:pt>
                <c:pt idx="2">
                  <c:v>14.444969661833202</c:v>
                </c:pt>
                <c:pt idx="3">
                  <c:v>11.123227083409617</c:v>
                </c:pt>
                <c:pt idx="4">
                  <c:v>7.4960356470009506</c:v>
                </c:pt>
                <c:pt idx="5">
                  <c:v>7.7492432075542208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90720"/>
        <c:axId val="262991280"/>
      </c:lineChart>
      <c:catAx>
        <c:axId val="2629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99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9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4164326716018381E-2"/>
              <c:y val="0.449665107651017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989600"/>
        <c:crosses val="autoZero"/>
        <c:crossBetween val="between"/>
      </c:valAx>
      <c:catAx>
        <c:axId val="26299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991280"/>
        <c:crosses val="autoZero"/>
        <c:auto val="1"/>
        <c:lblAlgn val="ctr"/>
        <c:lblOffset val="100"/>
        <c:noMultiLvlLbl val="0"/>
      </c:catAx>
      <c:valAx>
        <c:axId val="2629912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lang="en-US"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9907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5.25377844468852E-2"/>
          <c:y val="1.0112388953757161E-3"/>
          <c:w val="0.68653562943036106"/>
          <c:h val="0.18654510291476806"/>
        </c:manualLayout>
      </c:layout>
      <c:overlay val="0"/>
      <c:spPr>
        <a:ln>
          <a:noFill/>
        </a:ln>
      </c:spPr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4610080519596"/>
          <c:y val="0.12104769287258783"/>
          <c:w val="0.86219093376039846"/>
          <c:h val="0.58774155821195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Matricula!$A$6</c:f>
              <c:strCache>
                <c:ptCount val="1"/>
                <c:pt idx="0">
                  <c:v>MATRÍCULA (ALUMNO ATENDIDO)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Matricula!$A$9:$A$14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Matricula!$B$9:$B$14</c:f>
              <c:numCache>
                <c:formatCode>#,##0</c:formatCode>
                <c:ptCount val="6"/>
                <c:pt idx="0">
                  <c:v>260007</c:v>
                </c:pt>
                <c:pt idx="1">
                  <c:v>273602</c:v>
                </c:pt>
                <c:pt idx="2">
                  <c:v>282648</c:v>
                </c:pt>
                <c:pt idx="3">
                  <c:v>287379</c:v>
                </c:pt>
                <c:pt idx="4">
                  <c:v>299807</c:v>
                </c:pt>
                <c:pt idx="5">
                  <c:v>303955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49152"/>
        <c:axId val="260531728"/>
      </c:barChart>
      <c:catAx>
        <c:axId val="26064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531728"/>
        <c:crosses val="autoZero"/>
        <c:auto val="1"/>
        <c:lblAlgn val="ctr"/>
        <c:lblOffset val="100"/>
        <c:noMultiLvlLbl val="0"/>
      </c:catAx>
      <c:valAx>
        <c:axId val="26053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64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6883852691501"/>
          <c:y val="0.28523536669490401"/>
          <c:w val="0.68838526912181308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CAIP!$A$12</c:f>
              <c:strCache>
                <c:ptCount val="1"/>
                <c:pt idx="0">
                  <c:v>Ingresos propios programados</c:v>
                </c:pt>
              </c:strCache>
            </c:strRef>
          </c:tx>
          <c:invertIfNegative val="0"/>
          <c:cat>
            <c:strRef>
              <c:f>CAIP!$B$9:$G$10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CAIP!$B$12:$G$12</c:f>
              <c:numCache>
                <c:formatCode>#,##0</c:formatCode>
                <c:ptCount val="6"/>
                <c:pt idx="0">
                  <c:v>100000</c:v>
                </c:pt>
                <c:pt idx="1">
                  <c:v>145000</c:v>
                </c:pt>
                <c:pt idx="2">
                  <c:v>180000</c:v>
                </c:pt>
                <c:pt idx="3">
                  <c:v>167174.39999999999</c:v>
                </c:pt>
                <c:pt idx="4">
                  <c:v>149022</c:v>
                </c:pt>
                <c:pt idx="5">
                  <c:v>121798.9</c:v>
                </c:pt>
              </c:numCache>
            </c:numRef>
          </c:val>
        </c:ser>
        <c:ser>
          <c:idx val="1"/>
          <c:order val="1"/>
          <c:tx>
            <c:strRef>
              <c:f>CAIP!$A$11</c:f>
              <c:strCache>
                <c:ptCount val="1"/>
                <c:pt idx="0">
                  <c:v>Ingresos propios captados </c:v>
                </c:pt>
              </c:strCache>
            </c:strRef>
          </c:tx>
          <c:invertIfNegative val="0"/>
          <c:cat>
            <c:strRef>
              <c:f>CAIP!$B$9:$G$10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CAIP!$B$11:$G$11</c:f>
              <c:numCache>
                <c:formatCode>#,##0</c:formatCode>
                <c:ptCount val="6"/>
                <c:pt idx="0">
                  <c:v>113659</c:v>
                </c:pt>
                <c:pt idx="1">
                  <c:v>122230</c:v>
                </c:pt>
                <c:pt idx="2">
                  <c:v>103405.9</c:v>
                </c:pt>
                <c:pt idx="3">
                  <c:v>154359.15</c:v>
                </c:pt>
                <c:pt idx="4">
                  <c:v>114084.6</c:v>
                </c:pt>
                <c:pt idx="5">
                  <c:v>113982.1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3185840"/>
        <c:axId val="263186400"/>
      </c:barChart>
      <c:lineChart>
        <c:grouping val="stacked"/>
        <c:varyColors val="0"/>
        <c:ser>
          <c:idx val="2"/>
          <c:order val="2"/>
          <c:tx>
            <c:strRef>
              <c:f>CAIP!$A$13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CAIP!$B$10:$G$10</c:f>
              <c:numCache>
                <c:formatCode>General</c:formatCode>
                <c:ptCount val="6"/>
              </c:numCache>
            </c:numRef>
          </c:cat>
          <c:val>
            <c:numRef>
              <c:f>CAIP!$B$13:$G$13</c:f>
              <c:numCache>
                <c:formatCode>0.0</c:formatCode>
                <c:ptCount val="6"/>
                <c:pt idx="0">
                  <c:v>113.65899999999999</c:v>
                </c:pt>
                <c:pt idx="1">
                  <c:v>84.296551724137942</c:v>
                </c:pt>
                <c:pt idx="2">
                  <c:v>57.447722222222218</c:v>
                </c:pt>
                <c:pt idx="3">
                  <c:v>92.33420308372574</c:v>
                </c:pt>
                <c:pt idx="4">
                  <c:v>76.555542134718365</c:v>
                </c:pt>
                <c:pt idx="5">
                  <c:v>93.582208049497993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86960"/>
        <c:axId val="263187520"/>
      </c:lineChart>
      <c:catAx>
        <c:axId val="2631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318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8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3185840"/>
        <c:crosses val="autoZero"/>
        <c:crossBetween val="between"/>
      </c:valAx>
      <c:catAx>
        <c:axId val="26318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187520"/>
        <c:crosses val="autoZero"/>
        <c:auto val="1"/>
        <c:lblAlgn val="ctr"/>
        <c:lblOffset val="100"/>
        <c:noMultiLvlLbl val="0"/>
      </c:catAx>
      <c:valAx>
        <c:axId val="2631875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31869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5.3691275167785227E-2"/>
          <c:w val="0.68838526912181308"/>
          <c:h val="0.18791981539220526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0453257790543"/>
          <c:y val="0.42854628171478565"/>
          <c:w val="0.67464911592573784"/>
          <c:h val="0.44058267716535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CNPR!$A$12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invertIfNegative val="0"/>
          <c:cat>
            <c:strRef>
              <c:f>CNPR!$B$9:$G$10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CNPR!$B$12:$G$12</c:f>
              <c:numCache>
                <c:formatCode>#,##0</c:formatCode>
                <c:ptCount val="6"/>
                <c:pt idx="0">
                  <c:v>1030993</c:v>
                </c:pt>
                <c:pt idx="1">
                  <c:v>1213247</c:v>
                </c:pt>
                <c:pt idx="2">
                  <c:v>1249220</c:v>
                </c:pt>
                <c:pt idx="3">
                  <c:v>1271711.48</c:v>
                </c:pt>
                <c:pt idx="4">
                  <c:v>1336369.3999999999</c:v>
                </c:pt>
                <c:pt idx="5">
                  <c:v>1493525.6</c:v>
                </c:pt>
              </c:numCache>
            </c:numRef>
          </c:val>
        </c:ser>
        <c:ser>
          <c:idx val="1"/>
          <c:order val="1"/>
          <c:tx>
            <c:strRef>
              <c:f>CNPR!$A$11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invertIfNegative val="0"/>
          <c:cat>
            <c:strRef>
              <c:f>CNPR!$B$9:$G$10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CNPR!$B$11:$G$11</c:f>
              <c:numCache>
                <c:formatCode>#,##0</c:formatCode>
                <c:ptCount val="6"/>
                <c:pt idx="0">
                  <c:v>1025505</c:v>
                </c:pt>
                <c:pt idx="1">
                  <c:v>1172131</c:v>
                </c:pt>
                <c:pt idx="2">
                  <c:v>1214312</c:v>
                </c:pt>
                <c:pt idx="3">
                  <c:v>1242620.47</c:v>
                </c:pt>
                <c:pt idx="4">
                  <c:v>1283563.8</c:v>
                </c:pt>
                <c:pt idx="5">
                  <c:v>1444914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62817120"/>
        <c:axId val="262817680"/>
      </c:barChart>
      <c:lineChart>
        <c:grouping val="stacked"/>
        <c:varyColors val="0"/>
        <c:ser>
          <c:idx val="2"/>
          <c:order val="2"/>
          <c:tx>
            <c:strRef>
              <c:f>CNPR!$A$13</c:f>
              <c:strCache>
                <c:ptCount val="1"/>
                <c:pt idx="0">
                  <c:v>Índice de evolución del presupuesto  ejercido de partidas sujetas a restricción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CNPR!$C$10:$G$10</c:f>
              <c:numCache>
                <c:formatCode>General</c:formatCode>
                <c:ptCount val="5"/>
              </c:numCache>
            </c:numRef>
          </c:cat>
          <c:val>
            <c:numRef>
              <c:f>CNPR!$B$13:$G$13</c:f>
              <c:numCache>
                <c:formatCode>0.0</c:formatCode>
                <c:ptCount val="6"/>
                <c:pt idx="0">
                  <c:v>99.467697646831738</c:v>
                </c:pt>
                <c:pt idx="1">
                  <c:v>96.611077546451796</c:v>
                </c:pt>
                <c:pt idx="2">
                  <c:v>97.20561630457405</c:v>
                </c:pt>
                <c:pt idx="3">
                  <c:v>97.712452041401718</c:v>
                </c:pt>
                <c:pt idx="4">
                  <c:v>96.048577586406878</c:v>
                </c:pt>
                <c:pt idx="5">
                  <c:v>96.745177986905603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818240"/>
        <c:axId val="262818800"/>
      </c:lineChart>
      <c:catAx>
        <c:axId val="2628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81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1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817120"/>
        <c:crosses val="autoZero"/>
        <c:crossBetween val="between"/>
      </c:valAx>
      <c:catAx>
        <c:axId val="26281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818800"/>
        <c:crosses val="autoZero"/>
        <c:auto val="1"/>
        <c:lblAlgn val="ctr"/>
        <c:lblOffset val="100"/>
        <c:noMultiLvlLbl val="0"/>
      </c:catAx>
      <c:valAx>
        <c:axId val="2628188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28182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9132824726134586E-2"/>
          <c:y val="1.9563469980832252E-2"/>
          <c:w val="0.94900845727618022"/>
          <c:h val="0.32382780856096693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76492278955927"/>
          <c:y val="9.455813408345054E-2"/>
          <c:w val="0.76408353863742495"/>
          <c:h val="0.547361697140178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Capacidad!$A$6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Capacidad!$A$9:$A$14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Capacidad!$B$9:$B$14</c:f>
              <c:numCache>
                <c:formatCode>0.00</c:formatCode>
                <c:ptCount val="6"/>
                <c:pt idx="0">
                  <c:v>80.328410776075131</c:v>
                </c:pt>
                <c:pt idx="1">
                  <c:v>82.1</c:v>
                </c:pt>
                <c:pt idx="2">
                  <c:v>82.299091544374562</c:v>
                </c:pt>
                <c:pt idx="3">
                  <c:v>82.523259820813237</c:v>
                </c:pt>
                <c:pt idx="4">
                  <c:v>84.177616801437566</c:v>
                </c:pt>
                <c:pt idx="5">
                  <c:v>83.984029619805483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33968"/>
        <c:axId val="260534528"/>
      </c:barChart>
      <c:catAx>
        <c:axId val="26053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s-MX"/>
          </a:p>
        </c:txPr>
        <c:crossAx val="260534528"/>
        <c:crosses val="autoZero"/>
        <c:auto val="1"/>
        <c:lblAlgn val="ctr"/>
        <c:lblOffset val="100"/>
        <c:noMultiLvlLbl val="0"/>
      </c:catAx>
      <c:valAx>
        <c:axId val="26053452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6053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31113833847367"/>
          <c:y val="4.0832434246805244E-2"/>
          <c:w val="0.83150996214011719"/>
          <c:h val="0.65934065934066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Eficiencia!$A$6</c:f>
              <c:strCache>
                <c:ptCount val="1"/>
                <c:pt idx="0">
                  <c:v>EFICIENCIA TERMINAL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Eficiencia!$A$9:$A$14</c:f>
              <c:strCache>
                <c:ptCount val="6"/>
                <c:pt idx="0">
                  <c:v>2004-2007</c:v>
                </c:pt>
                <c:pt idx="1">
                  <c:v>2005-2008</c:v>
                </c:pt>
                <c:pt idx="2">
                  <c:v>2006-2009</c:v>
                </c:pt>
                <c:pt idx="3">
                  <c:v>2007-2010</c:v>
                </c:pt>
                <c:pt idx="4">
                  <c:v>2008-2011</c:v>
                </c:pt>
                <c:pt idx="5">
                  <c:v>2009-2012</c:v>
                </c:pt>
              </c:strCache>
            </c:strRef>
          </c:cat>
          <c:val>
            <c:numRef>
              <c:f>Eficiencia!$B$9:$B$14</c:f>
              <c:numCache>
                <c:formatCode>0.0</c:formatCode>
                <c:ptCount val="6"/>
                <c:pt idx="0">
                  <c:v>42.746239262886732</c:v>
                </c:pt>
                <c:pt idx="1">
                  <c:v>45</c:v>
                </c:pt>
                <c:pt idx="2">
                  <c:v>44.352882838209439</c:v>
                </c:pt>
                <c:pt idx="3">
                  <c:v>51.1</c:v>
                </c:pt>
                <c:pt idx="4">
                  <c:v>46.144892097175351</c:v>
                </c:pt>
                <c:pt idx="5">
                  <c:v>46.427363368393927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784576"/>
        <c:axId val="260785136"/>
      </c:barChart>
      <c:catAx>
        <c:axId val="2607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785136"/>
        <c:crosses val="autoZero"/>
        <c:auto val="1"/>
        <c:lblAlgn val="ctr"/>
        <c:lblOffset val="100"/>
        <c:noMultiLvlLbl val="0"/>
      </c:catAx>
      <c:valAx>
        <c:axId val="2607851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7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76490776490775"/>
          <c:y val="4.7236922394186497E-2"/>
          <c:w val="0.78178750178750178"/>
          <c:h val="0.503220724468852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Titulación!$A$6</c:f>
              <c:strCache>
                <c:ptCount val="1"/>
                <c:pt idx="0">
                  <c:v>TITULACIÓN POR GENERACIÓN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Titulación!$A$9:$A$14</c:f>
              <c:strCache>
                <c:ptCount val="6"/>
                <c:pt idx="0">
                  <c:v>2003-2006</c:v>
                </c:pt>
                <c:pt idx="1">
                  <c:v>2004-2007</c:v>
                </c:pt>
                <c:pt idx="2">
                  <c:v>2005-2008</c:v>
                </c:pt>
                <c:pt idx="3">
                  <c:v>2006-2009</c:v>
                </c:pt>
                <c:pt idx="4">
                  <c:v>2007-2010</c:v>
                </c:pt>
                <c:pt idx="5">
                  <c:v>2008-2011</c:v>
                </c:pt>
              </c:strCache>
            </c:strRef>
          </c:cat>
          <c:val>
            <c:numRef>
              <c:f>Titulación!$B$9:$B$14</c:f>
              <c:numCache>
                <c:formatCode>0.0</c:formatCode>
                <c:ptCount val="6"/>
                <c:pt idx="0">
                  <c:v>64.560904475569799</c:v>
                </c:pt>
                <c:pt idx="1">
                  <c:v>65.599999999999994</c:v>
                </c:pt>
                <c:pt idx="2">
                  <c:v>78.156229672993902</c:v>
                </c:pt>
                <c:pt idx="3">
                  <c:v>85.88445745416108</c:v>
                </c:pt>
                <c:pt idx="4">
                  <c:v>87.011229379275022</c:v>
                </c:pt>
                <c:pt idx="5">
                  <c:v>89.205669382792223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912720"/>
        <c:axId val="260913280"/>
      </c:barChart>
      <c:catAx>
        <c:axId val="260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913280"/>
        <c:crosses val="autoZero"/>
        <c:auto val="1"/>
        <c:lblAlgn val="ctr"/>
        <c:lblOffset val="100"/>
        <c:noMultiLvlLbl val="0"/>
      </c:catAx>
      <c:valAx>
        <c:axId val="26091328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091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Costoporalumno!$A$6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Costoporalumno!$A$9:$A$14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Costoporalumno!$B$9:$B$14</c:f>
              <c:numCache>
                <c:formatCode>#,##0</c:formatCode>
                <c:ptCount val="6"/>
                <c:pt idx="0">
                  <c:v>10769.373136107874</c:v>
                </c:pt>
                <c:pt idx="1">
                  <c:v>11229</c:v>
                </c:pt>
                <c:pt idx="2">
                  <c:v>11539.433923919829</c:v>
                </c:pt>
                <c:pt idx="3">
                  <c:v>11961.875801815622</c:v>
                </c:pt>
                <c:pt idx="4">
                  <c:v>12282.596810338238</c:v>
                </c:pt>
                <c:pt idx="5">
                  <c:v>13384.843266333244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650048"/>
        <c:axId val="264650608"/>
      </c:barChart>
      <c:catAx>
        <c:axId val="2646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4650608"/>
        <c:crosses val="autoZero"/>
        <c:auto val="1"/>
        <c:lblAlgn val="ctr"/>
        <c:lblOffset val="100"/>
        <c:noMultiLvlLbl val="0"/>
      </c:catAx>
      <c:valAx>
        <c:axId val="26465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6465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4710249042146"/>
          <c:y val="6.3979868370112269E-2"/>
          <c:w val="0.82515015015015014"/>
          <c:h val="0.58893195896244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'Alumno-PSP'!$A$6:$H$6</c:f>
              <c:strCache>
                <c:ptCount val="1"/>
                <c:pt idx="0">
                  <c:v>ALUMNO POR PRESTADOR DE SERVICIOS PROFESIONALES (PSP)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'Alumno-PSP'!$A$9:$A$14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'Alumno-PSP'!$B$9:$B$14</c:f>
              <c:numCache>
                <c:formatCode>0</c:formatCode>
                <c:ptCount val="6"/>
                <c:pt idx="0">
                  <c:v>19.239825366286812</c:v>
                </c:pt>
                <c:pt idx="1">
                  <c:v>18</c:v>
                </c:pt>
                <c:pt idx="2">
                  <c:v>18</c:v>
                </c:pt>
                <c:pt idx="3">
                  <c:v>19.279417684154033</c:v>
                </c:pt>
                <c:pt idx="4">
                  <c:v>19.861344816164294</c:v>
                </c:pt>
                <c:pt idx="5">
                  <c:v>19.067498902201869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443296"/>
        <c:axId val="395443856"/>
      </c:barChart>
      <c:catAx>
        <c:axId val="3954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3856"/>
        <c:crosses val="autoZero"/>
        <c:auto val="1"/>
        <c:lblAlgn val="ctr"/>
        <c:lblOffset val="100"/>
        <c:noMultiLvlLbl val="0"/>
      </c:catAx>
      <c:valAx>
        <c:axId val="3954438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28647214854111"/>
          <c:y val="6.2813814939799192E-2"/>
          <c:w val="0.79160450338444532"/>
          <c:h val="0.612325681512033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'Becas '!$A$6:$I$6</c:f>
              <c:strCache>
                <c:ptCount val="1"/>
                <c:pt idx="0">
                  <c:v>ALUMNO BECADO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'Becas '!$A$9:$A$15</c:f>
              <c:strCache>
                <c:ptCount val="7"/>
                <c:pt idx="0">
                  <c:v>2009-1</c:v>
                </c:pt>
                <c:pt idx="1">
                  <c:v>2009-2</c:v>
                </c:pt>
                <c:pt idx="2">
                  <c:v>2010-1</c:v>
                </c:pt>
                <c:pt idx="3">
                  <c:v>2010-2</c:v>
                </c:pt>
                <c:pt idx="4">
                  <c:v>2011-1</c:v>
                </c:pt>
                <c:pt idx="5">
                  <c:v>2011-2</c:v>
                </c:pt>
                <c:pt idx="6">
                  <c:v>2012-1</c:v>
                </c:pt>
              </c:strCache>
            </c:strRef>
          </c:cat>
          <c:val>
            <c:numRef>
              <c:f>'Becas '!$B$9:$B$15</c:f>
              <c:numCache>
                <c:formatCode>0.00</c:formatCode>
                <c:ptCount val="7"/>
                <c:pt idx="0">
                  <c:v>5.96</c:v>
                </c:pt>
                <c:pt idx="1">
                  <c:v>13.05</c:v>
                </c:pt>
                <c:pt idx="2">
                  <c:v>7.7320764237344477</c:v>
                </c:pt>
                <c:pt idx="3">
                  <c:v>16.649999999999999</c:v>
                </c:pt>
                <c:pt idx="4">
                  <c:v>7.8211392945731273</c:v>
                </c:pt>
                <c:pt idx="5">
                  <c:v>20.093771378038809</c:v>
                </c:pt>
                <c:pt idx="6">
                  <c:v>4.4885961892281099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446096"/>
        <c:axId val="395446656"/>
      </c:barChart>
      <c:catAx>
        <c:axId val="39544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6656"/>
        <c:crosses val="autoZero"/>
        <c:auto val="1"/>
        <c:lblAlgn val="ctr"/>
        <c:lblOffset val="100"/>
        <c:noMultiLvlLbl val="0"/>
      </c:catAx>
      <c:valAx>
        <c:axId val="39544665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21235521235521"/>
          <c:y val="7.1972179133576522E-2"/>
          <c:w val="0.79208637208637223"/>
          <c:h val="0.492036315669352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'Alumno-PC'!$A$7:$H$7</c:f>
              <c:strCache>
                <c:ptCount val="1"/>
                <c:pt idx="0">
                  <c:v>ALUMNO POR COMPUTADORA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'Alumno-PC'!$A$10:$A$15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'Alumno-PC'!$B$10:$B$15</c:f>
              <c:numCache>
                <c:formatCode>0</c:formatCode>
                <c:ptCount val="6"/>
                <c:pt idx="0">
                  <c:v>14.218133100016406</c:v>
                </c:pt>
                <c:pt idx="1">
                  <c:v>15</c:v>
                </c:pt>
                <c:pt idx="2">
                  <c:v>12.619840154575796</c:v>
                </c:pt>
                <c:pt idx="3">
                  <c:v>13</c:v>
                </c:pt>
                <c:pt idx="4">
                  <c:v>11.677455791851679</c:v>
                </c:pt>
                <c:pt idx="5">
                  <c:v>10.828094932649135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440416"/>
        <c:axId val="395440976"/>
      </c:barChart>
      <c:catAx>
        <c:axId val="3954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0976"/>
        <c:crosses val="autoZero"/>
        <c:auto val="1"/>
        <c:lblAlgn val="ctr"/>
        <c:lblOffset val="100"/>
        <c:noMultiLvlLbl val="0"/>
      </c:catAx>
      <c:valAx>
        <c:axId val="39544097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3954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1412697</xdr:colOff>
      <xdr:row>5</xdr:row>
      <xdr:rowOff>69799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1"/>
          <a:ext cx="1776573" cy="60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952498</xdr:colOff>
      <xdr:row>0</xdr:row>
      <xdr:rowOff>42810</xdr:rowOff>
    </xdr:from>
    <xdr:to>
      <xdr:col>6</xdr:col>
      <xdr:colOff>1048818</xdr:colOff>
      <xdr:row>5</xdr:row>
      <xdr:rowOff>7776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0082" y="42810"/>
          <a:ext cx="3092949" cy="500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7</xdr:row>
      <xdr:rowOff>419099</xdr:rowOff>
    </xdr:from>
    <xdr:to>
      <xdr:col>7</xdr:col>
      <xdr:colOff>320700</xdr:colOff>
      <xdr:row>14</xdr:row>
      <xdr:rowOff>735899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508335</xdr:colOff>
      <xdr:row>3</xdr:row>
      <xdr:rowOff>4631</xdr:rowOff>
    </xdr:to>
    <xdr:pic>
      <xdr:nvPicPr>
        <xdr:cNvPr id="8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342900</xdr:colOff>
      <xdr:row>0</xdr:row>
      <xdr:rowOff>146489</xdr:rowOff>
    </xdr:from>
    <xdr:to>
      <xdr:col>7</xdr:col>
      <xdr:colOff>609600</xdr:colOff>
      <xdr:row>3</xdr:row>
      <xdr:rowOff>30839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90850" y="146489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228599</xdr:colOff>
      <xdr:row>6</xdr:row>
      <xdr:rowOff>161925</xdr:rowOff>
    </xdr:from>
    <xdr:to>
      <xdr:col>8</xdr:col>
      <xdr:colOff>25424</xdr:colOff>
      <xdr:row>15</xdr:row>
      <xdr:rowOff>50100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536910</xdr:colOff>
      <xdr:row>3</xdr:row>
      <xdr:rowOff>4631</xdr:rowOff>
    </xdr:to>
    <xdr:pic>
      <xdr:nvPicPr>
        <xdr:cNvPr id="8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0</xdr:row>
      <xdr:rowOff>117914</xdr:rowOff>
    </xdr:from>
    <xdr:to>
      <xdr:col>8</xdr:col>
      <xdr:colOff>552450</xdr:colOff>
      <xdr:row>3</xdr:row>
      <xdr:rowOff>2264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19450" y="117914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646769</xdr:colOff>
      <xdr:row>7</xdr:row>
      <xdr:rowOff>103615</xdr:rowOff>
    </xdr:from>
    <xdr:to>
      <xdr:col>7</xdr:col>
      <xdr:colOff>191530</xdr:colOff>
      <xdr:row>15</xdr:row>
      <xdr:rowOff>189026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466983</xdr:colOff>
      <xdr:row>3</xdr:row>
      <xdr:rowOff>18570</xdr:rowOff>
    </xdr:to>
    <xdr:pic>
      <xdr:nvPicPr>
        <xdr:cNvPr id="5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423746</xdr:colOff>
      <xdr:row>0</xdr:row>
      <xdr:rowOff>123257</xdr:rowOff>
    </xdr:from>
    <xdr:to>
      <xdr:col>7</xdr:col>
      <xdr:colOff>632832</xdr:colOff>
      <xdr:row>3</xdr:row>
      <xdr:rowOff>21546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1856" y="123257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6</xdr:row>
      <xdr:rowOff>152400</xdr:rowOff>
    </xdr:from>
    <xdr:to>
      <xdr:col>8</xdr:col>
      <xdr:colOff>38100</xdr:colOff>
      <xdr:row>15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508335</xdr:colOff>
      <xdr:row>3</xdr:row>
      <xdr:rowOff>4631</xdr:rowOff>
    </xdr:to>
    <xdr:pic>
      <xdr:nvPicPr>
        <xdr:cNvPr id="3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112906</xdr:colOff>
      <xdr:row>0</xdr:row>
      <xdr:rowOff>113732</xdr:rowOff>
    </xdr:from>
    <xdr:to>
      <xdr:col>8</xdr:col>
      <xdr:colOff>570106</xdr:colOff>
      <xdr:row>2</xdr:row>
      <xdr:rowOff>188582</xdr:rowOff>
    </xdr:to>
    <xdr:pic>
      <xdr:nvPicPr>
        <xdr:cNvPr id="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65681" y="1137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94384</xdr:colOff>
      <xdr:row>8</xdr:row>
      <xdr:rowOff>134216</xdr:rowOff>
    </xdr:from>
    <xdr:to>
      <xdr:col>7</xdr:col>
      <xdr:colOff>318597</xdr:colOff>
      <xdr:row>15</xdr:row>
      <xdr:rowOff>66057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463060</xdr:colOff>
      <xdr:row>3</xdr:row>
      <xdr:rowOff>19475</xdr:rowOff>
    </xdr:to>
    <xdr:pic>
      <xdr:nvPicPr>
        <xdr:cNvPr id="3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333958</xdr:colOff>
      <xdr:row>0</xdr:row>
      <xdr:rowOff>113732</xdr:rowOff>
    </xdr:from>
    <xdr:to>
      <xdr:col>7</xdr:col>
      <xdr:colOff>618471</xdr:colOff>
      <xdr:row>3</xdr:row>
      <xdr:rowOff>12926</xdr:rowOff>
    </xdr:to>
    <xdr:pic>
      <xdr:nvPicPr>
        <xdr:cNvPr id="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18276" y="1137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533399</xdr:colOff>
      <xdr:row>7</xdr:row>
      <xdr:rowOff>180975</xdr:rowOff>
    </xdr:from>
    <xdr:to>
      <xdr:col>7</xdr:col>
      <xdr:colOff>114300</xdr:colOff>
      <xdr:row>16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249626</xdr:colOff>
      <xdr:row>0</xdr:row>
      <xdr:rowOff>182652</xdr:rowOff>
    </xdr:from>
    <xdr:to>
      <xdr:col>7</xdr:col>
      <xdr:colOff>587749</xdr:colOff>
      <xdr:row>3</xdr:row>
      <xdr:rowOff>136708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151" y="182652"/>
          <a:ext cx="2928923" cy="525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621641</xdr:colOff>
      <xdr:row>3</xdr:row>
      <xdr:rowOff>95376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002766" cy="66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47626</xdr:colOff>
      <xdr:row>7</xdr:row>
      <xdr:rowOff>9525</xdr:rowOff>
    </xdr:from>
    <xdr:to>
      <xdr:col>6</xdr:col>
      <xdr:colOff>666750</xdr:colOff>
      <xdr:row>15</xdr:row>
      <xdr:rowOff>212025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508335</xdr:colOff>
      <xdr:row>3</xdr:row>
      <xdr:rowOff>4631</xdr:rowOff>
    </xdr:to>
    <xdr:pic>
      <xdr:nvPicPr>
        <xdr:cNvPr id="3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722506</xdr:colOff>
      <xdr:row>0</xdr:row>
      <xdr:rowOff>113732</xdr:rowOff>
    </xdr:from>
    <xdr:to>
      <xdr:col>6</xdr:col>
      <xdr:colOff>684406</xdr:colOff>
      <xdr:row>2</xdr:row>
      <xdr:rowOff>188582</xdr:rowOff>
    </xdr:to>
    <xdr:pic>
      <xdr:nvPicPr>
        <xdr:cNvPr id="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98956" y="1137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90715</xdr:colOff>
      <xdr:row>6</xdr:row>
      <xdr:rowOff>45357</xdr:rowOff>
    </xdr:from>
    <xdr:to>
      <xdr:col>7</xdr:col>
      <xdr:colOff>544286</xdr:colOff>
      <xdr:row>16</xdr:row>
      <xdr:rowOff>47171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602224</xdr:colOff>
      <xdr:row>2</xdr:row>
      <xdr:rowOff>190595</xdr:rowOff>
    </xdr:to>
    <xdr:pic>
      <xdr:nvPicPr>
        <xdr:cNvPr id="8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566932</xdr:colOff>
      <xdr:row>0</xdr:row>
      <xdr:rowOff>113732</xdr:rowOff>
    </xdr:from>
    <xdr:to>
      <xdr:col>7</xdr:col>
      <xdr:colOff>657647</xdr:colOff>
      <xdr:row>2</xdr:row>
      <xdr:rowOff>184046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08986" y="1137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219076</xdr:colOff>
      <xdr:row>6</xdr:row>
      <xdr:rowOff>76200</xdr:rowOff>
    </xdr:from>
    <xdr:to>
      <xdr:col>7</xdr:col>
      <xdr:colOff>425476</xdr:colOff>
      <xdr:row>14</xdr:row>
      <xdr:rowOff>190875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2845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9534" y="59995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489285</xdr:colOff>
      <xdr:row>3</xdr:row>
      <xdr:rowOff>4631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351486</xdr:colOff>
      <xdr:row>0</xdr:row>
      <xdr:rowOff>113732</xdr:rowOff>
    </xdr:from>
    <xdr:to>
      <xdr:col>7</xdr:col>
      <xdr:colOff>618186</xdr:colOff>
      <xdr:row>2</xdr:row>
      <xdr:rowOff>188582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86" y="1137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7</xdr:row>
      <xdr:rowOff>180974</xdr:rowOff>
    </xdr:from>
    <xdr:to>
      <xdr:col>7</xdr:col>
      <xdr:colOff>473099</xdr:colOff>
      <xdr:row>15</xdr:row>
      <xdr:rowOff>161924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1</xdr:col>
      <xdr:colOff>527385</xdr:colOff>
      <xdr:row>4</xdr:row>
      <xdr:rowOff>4631</xdr:rowOff>
    </xdr:to>
    <xdr:pic>
      <xdr:nvPicPr>
        <xdr:cNvPr id="3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19050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522936</xdr:colOff>
      <xdr:row>1</xdr:row>
      <xdr:rowOff>113732</xdr:rowOff>
    </xdr:from>
    <xdr:to>
      <xdr:col>7</xdr:col>
      <xdr:colOff>675336</xdr:colOff>
      <xdr:row>3</xdr:row>
      <xdr:rowOff>188582</xdr:rowOff>
    </xdr:to>
    <xdr:pic>
      <xdr:nvPicPr>
        <xdr:cNvPr id="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08986" y="304232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1696981</xdr:colOff>
      <xdr:row>13</xdr:row>
      <xdr:rowOff>192252</xdr:rowOff>
    </xdr:from>
    <xdr:to>
      <xdr:col>7</xdr:col>
      <xdr:colOff>59826</xdr:colOff>
      <xdr:row>27</xdr:row>
      <xdr:rowOff>151104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438330</xdr:colOff>
      <xdr:row>0</xdr:row>
      <xdr:rowOff>103789</xdr:rowOff>
    </xdr:from>
    <xdr:to>
      <xdr:col>9</xdr:col>
      <xdr:colOff>719377</xdr:colOff>
      <xdr:row>2</xdr:row>
      <xdr:rowOff>92622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56347" y="103789"/>
          <a:ext cx="3543633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212215</xdr:colOff>
      <xdr:row>2</xdr:row>
      <xdr:rowOff>168345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1688306</xdr:colOff>
      <xdr:row>14</xdr:row>
      <xdr:rowOff>19051</xdr:rowOff>
    </xdr:from>
    <xdr:to>
      <xdr:col>6</xdr:col>
      <xdr:colOff>676275</xdr:colOff>
      <xdr:row>27</xdr:row>
      <xdr:rowOff>395251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500625</xdr:colOff>
      <xdr:row>0</xdr:row>
      <xdr:rowOff>59994</xdr:rowOff>
    </xdr:from>
    <xdr:to>
      <xdr:col>9</xdr:col>
      <xdr:colOff>738646</xdr:colOff>
      <xdr:row>2</xdr:row>
      <xdr:rowOff>40944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7800" y="59994"/>
          <a:ext cx="346699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2</xdr:row>
      <xdr:rowOff>116667</xdr:rowOff>
    </xdr:to>
    <xdr:pic>
      <xdr:nvPicPr>
        <xdr:cNvPr id="10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12</xdr:row>
      <xdr:rowOff>314325</xdr:rowOff>
    </xdr:from>
    <xdr:to>
      <xdr:col>6</xdr:col>
      <xdr:colOff>771525</xdr:colOff>
      <xdr:row>26</xdr:row>
      <xdr:rowOff>352425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333664</xdr:colOff>
      <xdr:row>0</xdr:row>
      <xdr:rowOff>38099</xdr:rowOff>
    </xdr:from>
    <xdr:to>
      <xdr:col>9</xdr:col>
      <xdr:colOff>556248</xdr:colOff>
      <xdr:row>1</xdr:row>
      <xdr:rowOff>152399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1</xdr:row>
      <xdr:rowOff>250017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1709342</xdr:colOff>
      <xdr:row>13</xdr:row>
      <xdr:rowOff>188514</xdr:rowOff>
    </xdr:from>
    <xdr:to>
      <xdr:col>8</xdr:col>
      <xdr:colOff>163764</xdr:colOff>
      <xdr:row>23</xdr:row>
      <xdr:rowOff>341408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280481</xdr:colOff>
      <xdr:row>0</xdr:row>
      <xdr:rowOff>38099</xdr:rowOff>
    </xdr:from>
    <xdr:to>
      <xdr:col>9</xdr:col>
      <xdr:colOff>763415</xdr:colOff>
      <xdr:row>2</xdr:row>
      <xdr:rowOff>19049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7434" y="38099"/>
          <a:ext cx="3737309" cy="516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2</xdr:row>
      <xdr:rowOff>116667</xdr:rowOff>
    </xdr:to>
    <xdr:pic>
      <xdr:nvPicPr>
        <xdr:cNvPr id="13" name="12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1876424</xdr:colOff>
      <xdr:row>13</xdr:row>
      <xdr:rowOff>95250</xdr:rowOff>
    </xdr:from>
    <xdr:to>
      <xdr:col>8</xdr:col>
      <xdr:colOff>225674</xdr:colOff>
      <xdr:row>26</xdr:row>
      <xdr:rowOff>133050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10</xdr:col>
      <xdr:colOff>0</xdr:colOff>
      <xdr:row>4</xdr:row>
      <xdr:rowOff>0</xdr:rowOff>
    </xdr:to>
    <xdr:sp macro="" textlink="">
      <xdr:nvSpPr>
        <xdr:cNvPr id="3" name="Line 11"/>
        <xdr:cNvSpPr>
          <a:spLocks noChangeShapeType="1"/>
        </xdr:cNvSpPr>
      </xdr:nvSpPr>
      <xdr:spPr bwMode="auto">
        <a:xfrm>
          <a:off x="0" y="1466850"/>
          <a:ext cx="640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362239</xdr:colOff>
      <xdr:row>0</xdr:row>
      <xdr:rowOff>38099</xdr:rowOff>
    </xdr:from>
    <xdr:to>
      <xdr:col>10</xdr:col>
      <xdr:colOff>32373</xdr:colOff>
      <xdr:row>2</xdr:row>
      <xdr:rowOff>19049</xdr:rowOff>
    </xdr:to>
    <xdr:pic>
      <xdr:nvPicPr>
        <xdr:cNvPr id="11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1657349</xdr:colOff>
      <xdr:row>13</xdr:row>
      <xdr:rowOff>142876</xdr:rowOff>
    </xdr:from>
    <xdr:to>
      <xdr:col>8</xdr:col>
      <xdr:colOff>225674</xdr:colOff>
      <xdr:row>26</xdr:row>
      <xdr:rowOff>177076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362239</xdr:colOff>
      <xdr:row>0</xdr:row>
      <xdr:rowOff>38099</xdr:rowOff>
    </xdr:from>
    <xdr:to>
      <xdr:col>10</xdr:col>
      <xdr:colOff>3798</xdr:colOff>
      <xdr:row>2</xdr:row>
      <xdr:rowOff>19049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1600200</xdr:colOff>
      <xdr:row>13</xdr:row>
      <xdr:rowOff>142875</xdr:rowOff>
    </xdr:from>
    <xdr:to>
      <xdr:col>8</xdr:col>
      <xdr:colOff>159000</xdr:colOff>
      <xdr:row>26</xdr:row>
      <xdr:rowOff>177075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362239</xdr:colOff>
      <xdr:row>0</xdr:row>
      <xdr:rowOff>38099</xdr:rowOff>
    </xdr:from>
    <xdr:to>
      <xdr:col>9</xdr:col>
      <xdr:colOff>775323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185172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1866901</xdr:colOff>
      <xdr:row>13</xdr:row>
      <xdr:rowOff>38100</xdr:rowOff>
    </xdr:from>
    <xdr:to>
      <xdr:col>8</xdr:col>
      <xdr:colOff>235201</xdr:colOff>
      <xdr:row>25</xdr:row>
      <xdr:rowOff>152400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124114</xdr:colOff>
      <xdr:row>0</xdr:row>
      <xdr:rowOff>38099</xdr:rowOff>
    </xdr:from>
    <xdr:to>
      <xdr:col>9</xdr:col>
      <xdr:colOff>613398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1909197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539004</xdr:colOff>
      <xdr:row>6</xdr:row>
      <xdr:rowOff>138952</xdr:rowOff>
    </xdr:from>
    <xdr:to>
      <xdr:col>7</xdr:col>
      <xdr:colOff>113966</xdr:colOff>
      <xdr:row>16</xdr:row>
      <xdr:rowOff>53602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292769</xdr:colOff>
      <xdr:row>0</xdr:row>
      <xdr:rowOff>182652</xdr:rowOff>
    </xdr:from>
    <xdr:to>
      <xdr:col>8</xdr:col>
      <xdr:colOff>0</xdr:colOff>
      <xdr:row>3</xdr:row>
      <xdr:rowOff>119899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151" y="182652"/>
          <a:ext cx="2928923" cy="525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13722</xdr:colOff>
      <xdr:row>3</xdr:row>
      <xdr:rowOff>78567</xdr:rowOff>
    </xdr:to>
    <xdr:pic>
      <xdr:nvPicPr>
        <xdr:cNvPr id="11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7</xdr:row>
      <xdr:rowOff>76199</xdr:rowOff>
    </xdr:from>
    <xdr:to>
      <xdr:col>7</xdr:col>
      <xdr:colOff>311175</xdr:colOff>
      <xdr:row>15</xdr:row>
      <xdr:rowOff>96674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527385</xdr:colOff>
      <xdr:row>3</xdr:row>
      <xdr:rowOff>4631</xdr:rowOff>
    </xdr:to>
    <xdr:pic>
      <xdr:nvPicPr>
        <xdr:cNvPr id="8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361950</xdr:colOff>
      <xdr:row>0</xdr:row>
      <xdr:rowOff>146489</xdr:rowOff>
    </xdr:from>
    <xdr:to>
      <xdr:col>7</xdr:col>
      <xdr:colOff>628650</xdr:colOff>
      <xdr:row>3</xdr:row>
      <xdr:rowOff>30839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90850" y="146489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325065</xdr:colOff>
      <xdr:row>7</xdr:row>
      <xdr:rowOff>47625</xdr:rowOff>
    </xdr:from>
    <xdr:to>
      <xdr:col>8</xdr:col>
      <xdr:colOff>264765</xdr:colOff>
      <xdr:row>14</xdr:row>
      <xdr:rowOff>296700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508335</xdr:colOff>
      <xdr:row>3</xdr:row>
      <xdr:rowOff>4631</xdr:rowOff>
    </xdr:to>
    <xdr:pic>
      <xdr:nvPicPr>
        <xdr:cNvPr id="8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860885" cy="576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0</xdr:row>
      <xdr:rowOff>108389</xdr:rowOff>
    </xdr:from>
    <xdr:to>
      <xdr:col>8</xdr:col>
      <xdr:colOff>762000</xdr:colOff>
      <xdr:row>2</xdr:row>
      <xdr:rowOff>183239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57550" y="108389"/>
          <a:ext cx="2857500" cy="45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7" name="Tabla7" displayName="Tabla7" ref="A18:H50" headerRowDxfId="160" dataDxfId="158" totalsRowDxfId="156" headerRowBorderDxfId="159" tableBorderDxfId="157">
  <sortState ref="A22:I53">
    <sortCondition descending="1" ref="H22:H53"/>
  </sortState>
  <tableColumns count="8">
    <tableColumn id="2" name="Entidad Federativa" dataDxfId="155" totalsRowDxfId="154"/>
    <tableColumn id="4" name="2007" dataDxfId="153" totalsRowDxfId="152"/>
    <tableColumn id="5" name="2008" dataDxfId="151" totalsRowDxfId="150"/>
    <tableColumn id="6" name="2009" dataDxfId="149" totalsRowDxfId="148"/>
    <tableColumn id="7" name="2010" dataDxfId="147" totalsRowDxfId="146"/>
    <tableColumn id="8" name="2011" dataDxfId="145" totalsRowDxfId="144"/>
    <tableColumn id="3" name="2012" dataDxfId="143" totalsRowDxfId="142">
      <calculatedColumnFormula>Absorcion_Egresados!D17</calculatedColumnFormula>
    </tableColumn>
    <tableColumn id="9" name="Var._x000a_ 2011-2012" dataDxfId="141" totalsRowDxfId="140">
      <calculatedColumnFormula>G19-F19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3" name="Tabla9" displayName="Tabla9" ref="A16:G48" totalsRowShown="0" headerRowDxfId="46" dataDxfId="45">
  <sortState ref="A20:H51">
    <sortCondition ref="G20:G51"/>
  </sortState>
  <tableColumns count="7">
    <tableColumn id="2" name="Entidad Federativa" dataDxfId="44"/>
    <tableColumn id="6" name="2007" dataDxfId="43"/>
    <tableColumn id="7" name="2008" dataDxfId="42"/>
    <tableColumn id="8" name="2009" dataDxfId="41"/>
    <tableColumn id="9" name="2010" dataDxfId="40"/>
    <tableColumn id="10" name="2011" dataDxfId="39"/>
    <tableColumn id="5" name="2012" dataDxfId="3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6" name="Tabla77" displayName="Tabla77" ref="A17:H49" totalsRowShown="0" headerRowDxfId="37" dataDxfId="36">
  <sortState ref="A21:J52">
    <sortCondition descending="1" ref="H21:H52"/>
  </sortState>
  <tableColumns count="8">
    <tableColumn id="2" name="Entidad Federativa" dataDxfId="35"/>
    <tableColumn id="4" name="2007" dataDxfId="34"/>
    <tableColumn id="5" name="2008" dataDxfId="33"/>
    <tableColumn id="6" name="2009" dataDxfId="32"/>
    <tableColumn id="7" name="2010" dataDxfId="31"/>
    <tableColumn id="8" name="2011" dataDxfId="30"/>
    <tableColumn id="10" name="2012" dataDxfId="29"/>
    <tableColumn id="9" name="Var._x000a_ 2011-2012" dataDxfId="28">
      <calculatedColumnFormula>Tabla77[[#This Row],[2012]]/Tabla77[[#This Row],[2011]]-1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5" name="Tabla12" displayName="Tabla12" ref="A17:H51" totalsRowShown="0" headerRowDxfId="27" dataDxfId="26">
  <sortState ref="A21:I52">
    <sortCondition descending="1" ref="G21:G54"/>
  </sortState>
  <tableColumns count="8">
    <tableColumn id="2" name="Entidad Federativa" dataDxfId="25"/>
    <tableColumn id="4" name="2007" dataDxfId="24"/>
    <tableColumn id="5" name="2008" dataDxfId="23"/>
    <tableColumn id="6" name="2009" dataDxfId="22"/>
    <tableColumn id="7" name="2010" dataDxfId="21"/>
    <tableColumn id="3" name="2011" dataDxfId="20"/>
    <tableColumn id="8" name="2012" dataDxfId="19"/>
    <tableColumn id="9" name="Var._x000a_ 2011-2012" dataDxfId="1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9" name="Tabla6" displayName="Tabla6" ref="A18:H50" totalsRowShown="0" headerRowDxfId="17" dataDxfId="16">
  <sortState ref="A21:I52">
    <sortCondition descending="1" ref="G21:G52"/>
  </sortState>
  <tableColumns count="8">
    <tableColumn id="2" name="Entidad Federativa" dataDxfId="15"/>
    <tableColumn id="4" name="2007" dataDxfId="14"/>
    <tableColumn id="5" name="2008" dataDxfId="13"/>
    <tableColumn id="6" name="2009" dataDxfId="12"/>
    <tableColumn id="7" name="2010" dataDxfId="11"/>
    <tableColumn id="9" name="2011" dataDxfId="10"/>
    <tableColumn id="8" name="2012" dataDxfId="9">
      <calculatedColumnFormula>'Alumnos en programas de calidad'!D17</calculatedColumnFormula>
    </tableColumn>
    <tableColumn id="3" name="Var. 2011-2012" dataDxfId="8">
      <calculatedColumnFormula>Tabla6[[#This Row],[2012]]-Tabla6[[#This Row],[2011]]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19:H52" headerRowDxfId="138" dataDxfId="137" totalsRowDxfId="136">
  <sortState ref="A22:I53">
    <sortCondition descending="1" ref="H22:H54"/>
  </sortState>
  <tableColumns count="8">
    <tableColumn id="2" name="Entidad Federativa" dataDxfId="135" totalsRowDxfId="134"/>
    <tableColumn id="4" name="2007" dataDxfId="133" totalsRowDxfId="132"/>
    <tableColumn id="5" name="2008" dataDxfId="131" totalsRowDxfId="130"/>
    <tableColumn id="6" name="2009" dataDxfId="129" totalsRowDxfId="128"/>
    <tableColumn id="7" name="2010" dataDxfId="127" totalsRowDxfId="126"/>
    <tableColumn id="8" name="2011" dataDxfId="125" totalsRowDxfId="124"/>
    <tableColumn id="3" name="2012" dataDxfId="123" totalsRowDxfId="122">
      <calculatedColumnFormula>Matrícula!E18</calculatedColumnFormula>
    </tableColumn>
    <tableColumn id="9" name="Var._x000a_ 2011-2012" dataDxfId="121" totalsRowDxfId="120">
      <calculatedColumnFormula>G20/F20-1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0" name="Tabla5" displayName="Tabla5" ref="A17:H49" totalsRowShown="0" headerRowDxfId="119" dataDxfId="118">
  <sortState ref="A22:I53">
    <sortCondition descending="1" ref="H22:H53"/>
  </sortState>
  <tableColumns count="8">
    <tableColumn id="2" name="Entidad Federativa" dataDxfId="117"/>
    <tableColumn id="4" name="2007" dataDxfId="116"/>
    <tableColumn id="5" name="2008" dataDxfId="115"/>
    <tableColumn id="6" name="2009" dataDxfId="114"/>
    <tableColumn id="7" name="2010" dataDxfId="113"/>
    <tableColumn id="8" name="2011" dataDxfId="112"/>
    <tableColumn id="3" name="2012" dataDxfId="111">
      <calculatedColumnFormula>Capacidad_instalada!B16</calculatedColumnFormula>
    </tableColumn>
    <tableColumn id="9" name="Var._x000a_ 2011-2012" dataDxfId="110">
      <calculatedColumnFormula>G18-F18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la2" displayName="Tabla2" ref="A17:I49" totalsRowShown="0" headerRowDxfId="109" dataDxfId="108">
  <sortState ref="A22:J53">
    <sortCondition descending="1" ref="I22:I53"/>
    <sortCondition descending="1" ref="H22:H53"/>
  </sortState>
  <tableColumns count="9">
    <tableColumn id="2" name="Entidad Federativa" dataDxfId="107"/>
    <tableColumn id="4" name="2004-2007" dataDxfId="106"/>
    <tableColumn id="5" name="2005-2008" dataDxfId="105"/>
    <tableColumn id="6" name="2006-2009" dataDxfId="104"/>
    <tableColumn id="7" name="2007-2010" dataDxfId="103"/>
    <tableColumn id="8" name="2008-2011" dataDxfId="102"/>
    <tableColumn id="10" name="2009-2012" dataDxfId="101">
      <calculatedColumnFormula>Eficiencia_terminal!D17</calculatedColumnFormula>
    </tableColumn>
    <tableColumn id="9" name="Var._x000a_ 2011-2012" dataDxfId="100">
      <calculatedColumnFormula>G18-F18</calculatedColumnFormula>
    </tableColumn>
    <tableColumn id="3" name="Promedio_x000a_2007-2011" dataDxfId="99">
      <calculatedColumnFormula>AVERAGE(Tabla2[[#This Row],[2004-2007]:[2009-2012]])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a4" displayName="Tabla4" ref="A17:H49" totalsRowShown="0" headerRowDxfId="98" dataDxfId="97">
  <sortState ref="A21:I52">
    <sortCondition descending="1" ref="H21:H52"/>
  </sortState>
  <tableColumns count="8">
    <tableColumn id="2" name="Entidad Federativa" dataDxfId="96"/>
    <tableColumn id="4" name="2003-2006" dataDxfId="95"/>
    <tableColumn id="5" name="2004-2007" dataDxfId="94"/>
    <tableColumn id="6" name="2005-2008" dataDxfId="93"/>
    <tableColumn id="7" name="2006-2009" dataDxfId="92"/>
    <tableColumn id="8" name="2007-2010" dataDxfId="91"/>
    <tableColumn id="3" name="2008-2011" dataDxfId="90">
      <calculatedColumnFormula>Titulados!D17</calculatedColumnFormula>
    </tableColumn>
    <tableColumn id="9" name="Var._x000a_ 2011-2012" dataDxfId="89">
      <calculatedColumnFormula>G18-F18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a10" displayName="Tabla10" ref="A17:I47" totalsRowShown="0" headerRowDxfId="88" dataDxfId="87">
  <sortState ref="A22:J51">
    <sortCondition ref="G22:G51"/>
    <sortCondition descending="1" ref="H22:H51"/>
  </sortState>
  <tableColumns count="9">
    <tableColumn id="2" name="Entidad Federativa" dataDxfId="86"/>
    <tableColumn id="4" name="2007" dataDxfId="85"/>
    <tableColumn id="5" name="2008" dataDxfId="84"/>
    <tableColumn id="6" name="2009" dataDxfId="83"/>
    <tableColumn id="7" name="2010" dataDxfId="82"/>
    <tableColumn id="8" name="2011" dataDxfId="81"/>
    <tableColumn id="10" name="2012" dataDxfId="80"/>
    <tableColumn id="9" name="Var._x000a_ 2011-2012" dataDxfId="79">
      <calculatedColumnFormula>(G18/F18-1)*100</calculatedColumnFormula>
    </tableColumn>
    <tableColumn id="3" name="Var._x000a_ 2007-2012" dataDxfId="78">
      <calculatedColumnFormula>(G18/B18-1)*100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1" name="Tabla11" displayName="Tabla11" ref="A17:H49" totalsRowShown="0" headerRowDxfId="77" dataDxfId="76">
  <sortState ref="A21:I52">
    <sortCondition ref="G21:G52"/>
  </sortState>
  <tableColumns count="8">
    <tableColumn id="2" name="Entidad Federativa" dataDxfId="75"/>
    <tableColumn id="4" name="2007" dataDxfId="74"/>
    <tableColumn id="5" name="2008" dataDxfId="73"/>
    <tableColumn id="6" name="2009" dataDxfId="72"/>
    <tableColumn id="7" name="2010" dataDxfId="71"/>
    <tableColumn id="8" name="2011" dataDxfId="70"/>
    <tableColumn id="3" name="2012" dataDxfId="69">
      <calculatedColumnFormula>Alumno_PSP!B16</calculatedColumnFormula>
    </tableColumn>
    <tableColumn id="9" name="Var._x000a_ 2011-2012" dataDxfId="6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" name="Tabla3" displayName="Tabla3" ref="A18:I50" totalsRowShown="0" headerRowDxfId="67" dataDxfId="66">
  <sortState ref="A21:J52">
    <sortCondition descending="1" ref="H21:H52"/>
  </sortState>
  <tableColumns count="9">
    <tableColumn id="2" name="Entidad Federativa" dataDxfId="65"/>
    <tableColumn id="5" name="1er. Sem. 2009" dataDxfId="64"/>
    <tableColumn id="6" name="2do. Sem. 2009" dataDxfId="63"/>
    <tableColumn id="7" name="1er. Sem. 2010" dataDxfId="62"/>
    <tableColumn id="3" name="2do. Sem. 2010" dataDxfId="61"/>
    <tableColumn id="8" name="1er. Sem. 2011" dataDxfId="60"/>
    <tableColumn id="4" name="2do. Sem. 2011" dataDxfId="59">
      <calculatedColumnFormula>Becas_conalep!D19</calculatedColumnFormula>
    </tableColumn>
    <tableColumn id="10" name="1er. Sem. 2012" dataDxfId="58">
      <calculatedColumnFormula>Becas_conalep!G19</calculatedColumnFormula>
    </tableColumn>
    <tableColumn id="9" name="Var. 2011-2012" dataDxfId="57">
      <calculatedColumnFormula>Tabla3[[#This Row],[1er. Sem. 2012]]-Tabla3[[#This Row],[1er. Sem. 2011]]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2" name="Tabla8" displayName="Tabla8" ref="A17:H49" insertRowShift="1" totalsRowShown="0" headerRowDxfId="56" dataDxfId="55">
  <sortState ref="A19:I50">
    <sortCondition ref="G19:G50"/>
  </sortState>
  <tableColumns count="8">
    <tableColumn id="2" name="Entidad Federativa" dataDxfId="54"/>
    <tableColumn id="5" name="2007" dataDxfId="53"/>
    <tableColumn id="6" name="2008" dataDxfId="52"/>
    <tableColumn id="7" name="2009" dataDxfId="51"/>
    <tableColumn id="4" name="2010" dataDxfId="50"/>
    <tableColumn id="8" name="2011" dataDxfId="49"/>
    <tableColumn id="9" name="2012" dataDxfId="48">
      <calculatedColumnFormula>Alumno_PC!D17</calculatedColumnFormula>
    </tableColumn>
    <tableColumn id="3" name="Var._x000a_ 2011-2012" dataDxfId="47">
      <calculatedColumnFormula>Tabla8[[#This Row],[2012]]-Tabla8[[#This Row],[2011]]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1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1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3"/>
  <sheetViews>
    <sheetView tabSelected="1" showWhiteSpace="0" view="pageBreakPreview" zoomScale="89" zoomScaleNormal="120" zoomScaleSheetLayoutView="89" zoomScalePageLayoutView="75" workbookViewId="0">
      <selection activeCell="K12" sqref="K12"/>
    </sheetView>
  </sheetViews>
  <sheetFormatPr baseColWidth="10" defaultRowHeight="12.75"/>
  <cols>
    <col min="1" max="1" width="5.42578125" style="212" customWidth="1"/>
    <col min="2" max="2" width="28.5703125" style="212" customWidth="1"/>
    <col min="3" max="4" width="11.42578125" style="212" customWidth="1"/>
    <col min="5" max="5" width="13.42578125" style="212" customWidth="1"/>
    <col min="6" max="6" width="45" style="212" customWidth="1"/>
    <col min="7" max="7" width="16" style="212" customWidth="1"/>
    <col min="8" max="257" width="11.42578125" style="212"/>
    <col min="258" max="258" width="5.42578125" style="212" customWidth="1"/>
    <col min="259" max="259" width="25.42578125" style="212" customWidth="1"/>
    <col min="260" max="260" width="9.140625" style="212" customWidth="1"/>
    <col min="261" max="261" width="8.42578125" style="212" customWidth="1"/>
    <col min="262" max="262" width="33.5703125" style="212" customWidth="1"/>
    <col min="263" max="263" width="11.140625" style="212" customWidth="1"/>
    <col min="264" max="513" width="11.42578125" style="212"/>
    <col min="514" max="514" width="5.42578125" style="212" customWidth="1"/>
    <col min="515" max="515" width="25.42578125" style="212" customWidth="1"/>
    <col min="516" max="516" width="9.140625" style="212" customWidth="1"/>
    <col min="517" max="517" width="8.42578125" style="212" customWidth="1"/>
    <col min="518" max="518" width="33.5703125" style="212" customWidth="1"/>
    <col min="519" max="519" width="11.140625" style="212" customWidth="1"/>
    <col min="520" max="769" width="11.42578125" style="212"/>
    <col min="770" max="770" width="5.42578125" style="212" customWidth="1"/>
    <col min="771" max="771" width="25.42578125" style="212" customWidth="1"/>
    <col min="772" max="772" width="9.140625" style="212" customWidth="1"/>
    <col min="773" max="773" width="8.42578125" style="212" customWidth="1"/>
    <col min="774" max="774" width="33.5703125" style="212" customWidth="1"/>
    <col min="775" max="775" width="11.140625" style="212" customWidth="1"/>
    <col min="776" max="1025" width="11.42578125" style="212"/>
    <col min="1026" max="1026" width="5.42578125" style="212" customWidth="1"/>
    <col min="1027" max="1027" width="25.42578125" style="212" customWidth="1"/>
    <col min="1028" max="1028" width="9.140625" style="212" customWidth="1"/>
    <col min="1029" max="1029" width="8.42578125" style="212" customWidth="1"/>
    <col min="1030" max="1030" width="33.5703125" style="212" customWidth="1"/>
    <col min="1031" max="1031" width="11.140625" style="212" customWidth="1"/>
    <col min="1032" max="1281" width="11.42578125" style="212"/>
    <col min="1282" max="1282" width="5.42578125" style="212" customWidth="1"/>
    <col min="1283" max="1283" width="25.42578125" style="212" customWidth="1"/>
    <col min="1284" max="1284" width="9.140625" style="212" customWidth="1"/>
    <col min="1285" max="1285" width="8.42578125" style="212" customWidth="1"/>
    <col min="1286" max="1286" width="33.5703125" style="212" customWidth="1"/>
    <col min="1287" max="1287" width="11.140625" style="212" customWidth="1"/>
    <col min="1288" max="1537" width="11.42578125" style="212"/>
    <col min="1538" max="1538" width="5.42578125" style="212" customWidth="1"/>
    <col min="1539" max="1539" width="25.42578125" style="212" customWidth="1"/>
    <col min="1540" max="1540" width="9.140625" style="212" customWidth="1"/>
    <col min="1541" max="1541" width="8.42578125" style="212" customWidth="1"/>
    <col min="1542" max="1542" width="33.5703125" style="212" customWidth="1"/>
    <col min="1543" max="1543" width="11.140625" style="212" customWidth="1"/>
    <col min="1544" max="1793" width="11.42578125" style="212"/>
    <col min="1794" max="1794" width="5.42578125" style="212" customWidth="1"/>
    <col min="1795" max="1795" width="25.42578125" style="212" customWidth="1"/>
    <col min="1796" max="1796" width="9.140625" style="212" customWidth="1"/>
    <col min="1797" max="1797" width="8.42578125" style="212" customWidth="1"/>
    <col min="1798" max="1798" width="33.5703125" style="212" customWidth="1"/>
    <col min="1799" max="1799" width="11.140625" style="212" customWidth="1"/>
    <col min="1800" max="2049" width="11.42578125" style="212"/>
    <col min="2050" max="2050" width="5.42578125" style="212" customWidth="1"/>
    <col min="2051" max="2051" width="25.42578125" style="212" customWidth="1"/>
    <col min="2052" max="2052" width="9.140625" style="212" customWidth="1"/>
    <col min="2053" max="2053" width="8.42578125" style="212" customWidth="1"/>
    <col min="2054" max="2054" width="33.5703125" style="212" customWidth="1"/>
    <col min="2055" max="2055" width="11.140625" style="212" customWidth="1"/>
    <col min="2056" max="2305" width="11.42578125" style="212"/>
    <col min="2306" max="2306" width="5.42578125" style="212" customWidth="1"/>
    <col min="2307" max="2307" width="25.42578125" style="212" customWidth="1"/>
    <col min="2308" max="2308" width="9.140625" style="212" customWidth="1"/>
    <col min="2309" max="2309" width="8.42578125" style="212" customWidth="1"/>
    <col min="2310" max="2310" width="33.5703125" style="212" customWidth="1"/>
    <col min="2311" max="2311" width="11.140625" style="212" customWidth="1"/>
    <col min="2312" max="2561" width="11.42578125" style="212"/>
    <col min="2562" max="2562" width="5.42578125" style="212" customWidth="1"/>
    <col min="2563" max="2563" width="25.42578125" style="212" customWidth="1"/>
    <col min="2564" max="2564" width="9.140625" style="212" customWidth="1"/>
    <col min="2565" max="2565" width="8.42578125" style="212" customWidth="1"/>
    <col min="2566" max="2566" width="33.5703125" style="212" customWidth="1"/>
    <col min="2567" max="2567" width="11.140625" style="212" customWidth="1"/>
    <col min="2568" max="2817" width="11.42578125" style="212"/>
    <col min="2818" max="2818" width="5.42578125" style="212" customWidth="1"/>
    <col min="2819" max="2819" width="25.42578125" style="212" customWidth="1"/>
    <col min="2820" max="2820" width="9.140625" style="212" customWidth="1"/>
    <col min="2821" max="2821" width="8.42578125" style="212" customWidth="1"/>
    <col min="2822" max="2822" width="33.5703125" style="212" customWidth="1"/>
    <col min="2823" max="2823" width="11.140625" style="212" customWidth="1"/>
    <col min="2824" max="3073" width="11.42578125" style="212"/>
    <col min="3074" max="3074" width="5.42578125" style="212" customWidth="1"/>
    <col min="3075" max="3075" width="25.42578125" style="212" customWidth="1"/>
    <col min="3076" max="3076" width="9.140625" style="212" customWidth="1"/>
    <col min="3077" max="3077" width="8.42578125" style="212" customWidth="1"/>
    <col min="3078" max="3078" width="33.5703125" style="212" customWidth="1"/>
    <col min="3079" max="3079" width="11.140625" style="212" customWidth="1"/>
    <col min="3080" max="3329" width="11.42578125" style="212"/>
    <col min="3330" max="3330" width="5.42578125" style="212" customWidth="1"/>
    <col min="3331" max="3331" width="25.42578125" style="212" customWidth="1"/>
    <col min="3332" max="3332" width="9.140625" style="212" customWidth="1"/>
    <col min="3333" max="3333" width="8.42578125" style="212" customWidth="1"/>
    <col min="3334" max="3334" width="33.5703125" style="212" customWidth="1"/>
    <col min="3335" max="3335" width="11.140625" style="212" customWidth="1"/>
    <col min="3336" max="3585" width="11.42578125" style="212"/>
    <col min="3586" max="3586" width="5.42578125" style="212" customWidth="1"/>
    <col min="3587" max="3587" width="25.42578125" style="212" customWidth="1"/>
    <col min="3588" max="3588" width="9.140625" style="212" customWidth="1"/>
    <col min="3589" max="3589" width="8.42578125" style="212" customWidth="1"/>
    <col min="3590" max="3590" width="33.5703125" style="212" customWidth="1"/>
    <col min="3591" max="3591" width="11.140625" style="212" customWidth="1"/>
    <col min="3592" max="3841" width="11.42578125" style="212"/>
    <col min="3842" max="3842" width="5.42578125" style="212" customWidth="1"/>
    <col min="3843" max="3843" width="25.42578125" style="212" customWidth="1"/>
    <col min="3844" max="3844" width="9.140625" style="212" customWidth="1"/>
    <col min="3845" max="3845" width="8.42578125" style="212" customWidth="1"/>
    <col min="3846" max="3846" width="33.5703125" style="212" customWidth="1"/>
    <col min="3847" max="3847" width="11.140625" style="212" customWidth="1"/>
    <col min="3848" max="4097" width="11.42578125" style="212"/>
    <col min="4098" max="4098" width="5.42578125" style="212" customWidth="1"/>
    <col min="4099" max="4099" width="25.42578125" style="212" customWidth="1"/>
    <col min="4100" max="4100" width="9.140625" style="212" customWidth="1"/>
    <col min="4101" max="4101" width="8.42578125" style="212" customWidth="1"/>
    <col min="4102" max="4102" width="33.5703125" style="212" customWidth="1"/>
    <col min="4103" max="4103" width="11.140625" style="212" customWidth="1"/>
    <col min="4104" max="4353" width="11.42578125" style="212"/>
    <col min="4354" max="4354" width="5.42578125" style="212" customWidth="1"/>
    <col min="4355" max="4355" width="25.42578125" style="212" customWidth="1"/>
    <col min="4356" max="4356" width="9.140625" style="212" customWidth="1"/>
    <col min="4357" max="4357" width="8.42578125" style="212" customWidth="1"/>
    <col min="4358" max="4358" width="33.5703125" style="212" customWidth="1"/>
    <col min="4359" max="4359" width="11.140625" style="212" customWidth="1"/>
    <col min="4360" max="4609" width="11.42578125" style="212"/>
    <col min="4610" max="4610" width="5.42578125" style="212" customWidth="1"/>
    <col min="4611" max="4611" width="25.42578125" style="212" customWidth="1"/>
    <col min="4612" max="4612" width="9.140625" style="212" customWidth="1"/>
    <col min="4613" max="4613" width="8.42578125" style="212" customWidth="1"/>
    <col min="4614" max="4614" width="33.5703125" style="212" customWidth="1"/>
    <col min="4615" max="4615" width="11.140625" style="212" customWidth="1"/>
    <col min="4616" max="4865" width="11.42578125" style="212"/>
    <col min="4866" max="4866" width="5.42578125" style="212" customWidth="1"/>
    <col min="4867" max="4867" width="25.42578125" style="212" customWidth="1"/>
    <col min="4868" max="4868" width="9.140625" style="212" customWidth="1"/>
    <col min="4869" max="4869" width="8.42578125" style="212" customWidth="1"/>
    <col min="4870" max="4870" width="33.5703125" style="212" customWidth="1"/>
    <col min="4871" max="4871" width="11.140625" style="212" customWidth="1"/>
    <col min="4872" max="5121" width="11.42578125" style="212"/>
    <col min="5122" max="5122" width="5.42578125" style="212" customWidth="1"/>
    <col min="5123" max="5123" width="25.42578125" style="212" customWidth="1"/>
    <col min="5124" max="5124" width="9.140625" style="212" customWidth="1"/>
    <col min="5125" max="5125" width="8.42578125" style="212" customWidth="1"/>
    <col min="5126" max="5126" width="33.5703125" style="212" customWidth="1"/>
    <col min="5127" max="5127" width="11.140625" style="212" customWidth="1"/>
    <col min="5128" max="5377" width="11.42578125" style="212"/>
    <col min="5378" max="5378" width="5.42578125" style="212" customWidth="1"/>
    <col min="5379" max="5379" width="25.42578125" style="212" customWidth="1"/>
    <col min="5380" max="5380" width="9.140625" style="212" customWidth="1"/>
    <col min="5381" max="5381" width="8.42578125" style="212" customWidth="1"/>
    <col min="5382" max="5382" width="33.5703125" style="212" customWidth="1"/>
    <col min="5383" max="5383" width="11.140625" style="212" customWidth="1"/>
    <col min="5384" max="5633" width="11.42578125" style="212"/>
    <col min="5634" max="5634" width="5.42578125" style="212" customWidth="1"/>
    <col min="5635" max="5635" width="25.42578125" style="212" customWidth="1"/>
    <col min="5636" max="5636" width="9.140625" style="212" customWidth="1"/>
    <col min="5637" max="5637" width="8.42578125" style="212" customWidth="1"/>
    <col min="5638" max="5638" width="33.5703125" style="212" customWidth="1"/>
    <col min="5639" max="5639" width="11.140625" style="212" customWidth="1"/>
    <col min="5640" max="5889" width="11.42578125" style="212"/>
    <col min="5890" max="5890" width="5.42578125" style="212" customWidth="1"/>
    <col min="5891" max="5891" width="25.42578125" style="212" customWidth="1"/>
    <col min="5892" max="5892" width="9.140625" style="212" customWidth="1"/>
    <col min="5893" max="5893" width="8.42578125" style="212" customWidth="1"/>
    <col min="5894" max="5894" width="33.5703125" style="212" customWidth="1"/>
    <col min="5895" max="5895" width="11.140625" style="212" customWidth="1"/>
    <col min="5896" max="6145" width="11.42578125" style="212"/>
    <col min="6146" max="6146" width="5.42578125" style="212" customWidth="1"/>
    <col min="6147" max="6147" width="25.42578125" style="212" customWidth="1"/>
    <col min="6148" max="6148" width="9.140625" style="212" customWidth="1"/>
    <col min="6149" max="6149" width="8.42578125" style="212" customWidth="1"/>
    <col min="6150" max="6150" width="33.5703125" style="212" customWidth="1"/>
    <col min="6151" max="6151" width="11.140625" style="212" customWidth="1"/>
    <col min="6152" max="6401" width="11.42578125" style="212"/>
    <col min="6402" max="6402" width="5.42578125" style="212" customWidth="1"/>
    <col min="6403" max="6403" width="25.42578125" style="212" customWidth="1"/>
    <col min="6404" max="6404" width="9.140625" style="212" customWidth="1"/>
    <col min="6405" max="6405" width="8.42578125" style="212" customWidth="1"/>
    <col min="6406" max="6406" width="33.5703125" style="212" customWidth="1"/>
    <col min="6407" max="6407" width="11.140625" style="212" customWidth="1"/>
    <col min="6408" max="6657" width="11.42578125" style="212"/>
    <col min="6658" max="6658" width="5.42578125" style="212" customWidth="1"/>
    <col min="6659" max="6659" width="25.42578125" style="212" customWidth="1"/>
    <col min="6660" max="6660" width="9.140625" style="212" customWidth="1"/>
    <col min="6661" max="6661" width="8.42578125" style="212" customWidth="1"/>
    <col min="6662" max="6662" width="33.5703125" style="212" customWidth="1"/>
    <col min="6663" max="6663" width="11.140625" style="212" customWidth="1"/>
    <col min="6664" max="6913" width="11.42578125" style="212"/>
    <col min="6914" max="6914" width="5.42578125" style="212" customWidth="1"/>
    <col min="6915" max="6915" width="25.42578125" style="212" customWidth="1"/>
    <col min="6916" max="6916" width="9.140625" style="212" customWidth="1"/>
    <col min="6917" max="6917" width="8.42578125" style="212" customWidth="1"/>
    <col min="6918" max="6918" width="33.5703125" style="212" customWidth="1"/>
    <col min="6919" max="6919" width="11.140625" style="212" customWidth="1"/>
    <col min="6920" max="7169" width="11.42578125" style="212"/>
    <col min="7170" max="7170" width="5.42578125" style="212" customWidth="1"/>
    <col min="7171" max="7171" width="25.42578125" style="212" customWidth="1"/>
    <col min="7172" max="7172" width="9.140625" style="212" customWidth="1"/>
    <col min="7173" max="7173" width="8.42578125" style="212" customWidth="1"/>
    <col min="7174" max="7174" width="33.5703125" style="212" customWidth="1"/>
    <col min="7175" max="7175" width="11.140625" style="212" customWidth="1"/>
    <col min="7176" max="7425" width="11.42578125" style="212"/>
    <col min="7426" max="7426" width="5.42578125" style="212" customWidth="1"/>
    <col min="7427" max="7427" width="25.42578125" style="212" customWidth="1"/>
    <col min="7428" max="7428" width="9.140625" style="212" customWidth="1"/>
    <col min="7429" max="7429" width="8.42578125" style="212" customWidth="1"/>
    <col min="7430" max="7430" width="33.5703125" style="212" customWidth="1"/>
    <col min="7431" max="7431" width="11.140625" style="212" customWidth="1"/>
    <col min="7432" max="7681" width="11.42578125" style="212"/>
    <col min="7682" max="7682" width="5.42578125" style="212" customWidth="1"/>
    <col min="7683" max="7683" width="25.42578125" style="212" customWidth="1"/>
    <col min="7684" max="7684" width="9.140625" style="212" customWidth="1"/>
    <col min="7685" max="7685" width="8.42578125" style="212" customWidth="1"/>
    <col min="7686" max="7686" width="33.5703125" style="212" customWidth="1"/>
    <col min="7687" max="7687" width="11.140625" style="212" customWidth="1"/>
    <col min="7688" max="7937" width="11.42578125" style="212"/>
    <col min="7938" max="7938" width="5.42578125" style="212" customWidth="1"/>
    <col min="7939" max="7939" width="25.42578125" style="212" customWidth="1"/>
    <col min="7940" max="7940" width="9.140625" style="212" customWidth="1"/>
    <col min="7941" max="7941" width="8.42578125" style="212" customWidth="1"/>
    <col min="7942" max="7942" width="33.5703125" style="212" customWidth="1"/>
    <col min="7943" max="7943" width="11.140625" style="212" customWidth="1"/>
    <col min="7944" max="8193" width="11.42578125" style="212"/>
    <col min="8194" max="8194" width="5.42578125" style="212" customWidth="1"/>
    <col min="8195" max="8195" width="25.42578125" style="212" customWidth="1"/>
    <col min="8196" max="8196" width="9.140625" style="212" customWidth="1"/>
    <col min="8197" max="8197" width="8.42578125" style="212" customWidth="1"/>
    <col min="8198" max="8198" width="33.5703125" style="212" customWidth="1"/>
    <col min="8199" max="8199" width="11.140625" style="212" customWidth="1"/>
    <col min="8200" max="8449" width="11.42578125" style="212"/>
    <col min="8450" max="8450" width="5.42578125" style="212" customWidth="1"/>
    <col min="8451" max="8451" width="25.42578125" style="212" customWidth="1"/>
    <col min="8452" max="8452" width="9.140625" style="212" customWidth="1"/>
    <col min="8453" max="8453" width="8.42578125" style="212" customWidth="1"/>
    <col min="8454" max="8454" width="33.5703125" style="212" customWidth="1"/>
    <col min="8455" max="8455" width="11.140625" style="212" customWidth="1"/>
    <col min="8456" max="8705" width="11.42578125" style="212"/>
    <col min="8706" max="8706" width="5.42578125" style="212" customWidth="1"/>
    <col min="8707" max="8707" width="25.42578125" style="212" customWidth="1"/>
    <col min="8708" max="8708" width="9.140625" style="212" customWidth="1"/>
    <col min="8709" max="8709" width="8.42578125" style="212" customWidth="1"/>
    <col min="8710" max="8710" width="33.5703125" style="212" customWidth="1"/>
    <col min="8711" max="8711" width="11.140625" style="212" customWidth="1"/>
    <col min="8712" max="8961" width="11.42578125" style="212"/>
    <col min="8962" max="8962" width="5.42578125" style="212" customWidth="1"/>
    <col min="8963" max="8963" width="25.42578125" style="212" customWidth="1"/>
    <col min="8964" max="8964" width="9.140625" style="212" customWidth="1"/>
    <col min="8965" max="8965" width="8.42578125" style="212" customWidth="1"/>
    <col min="8966" max="8966" width="33.5703125" style="212" customWidth="1"/>
    <col min="8967" max="8967" width="11.140625" style="212" customWidth="1"/>
    <col min="8968" max="9217" width="11.42578125" style="212"/>
    <col min="9218" max="9218" width="5.42578125" style="212" customWidth="1"/>
    <col min="9219" max="9219" width="25.42578125" style="212" customWidth="1"/>
    <col min="9220" max="9220" width="9.140625" style="212" customWidth="1"/>
    <col min="9221" max="9221" width="8.42578125" style="212" customWidth="1"/>
    <col min="9222" max="9222" width="33.5703125" style="212" customWidth="1"/>
    <col min="9223" max="9223" width="11.140625" style="212" customWidth="1"/>
    <col min="9224" max="9473" width="11.42578125" style="212"/>
    <col min="9474" max="9474" width="5.42578125" style="212" customWidth="1"/>
    <col min="9475" max="9475" width="25.42578125" style="212" customWidth="1"/>
    <col min="9476" max="9476" width="9.140625" style="212" customWidth="1"/>
    <col min="9477" max="9477" width="8.42578125" style="212" customWidth="1"/>
    <col min="9478" max="9478" width="33.5703125" style="212" customWidth="1"/>
    <col min="9479" max="9479" width="11.140625" style="212" customWidth="1"/>
    <col min="9480" max="9729" width="11.42578125" style="212"/>
    <col min="9730" max="9730" width="5.42578125" style="212" customWidth="1"/>
    <col min="9731" max="9731" width="25.42578125" style="212" customWidth="1"/>
    <col min="9732" max="9732" width="9.140625" style="212" customWidth="1"/>
    <col min="9733" max="9733" width="8.42578125" style="212" customWidth="1"/>
    <col min="9734" max="9734" width="33.5703125" style="212" customWidth="1"/>
    <col min="9735" max="9735" width="11.140625" style="212" customWidth="1"/>
    <col min="9736" max="9985" width="11.42578125" style="212"/>
    <col min="9986" max="9986" width="5.42578125" style="212" customWidth="1"/>
    <col min="9987" max="9987" width="25.42578125" style="212" customWidth="1"/>
    <col min="9988" max="9988" width="9.140625" style="212" customWidth="1"/>
    <col min="9989" max="9989" width="8.42578125" style="212" customWidth="1"/>
    <col min="9990" max="9990" width="33.5703125" style="212" customWidth="1"/>
    <col min="9991" max="9991" width="11.140625" style="212" customWidth="1"/>
    <col min="9992" max="10241" width="11.42578125" style="212"/>
    <col min="10242" max="10242" width="5.42578125" style="212" customWidth="1"/>
    <col min="10243" max="10243" width="25.42578125" style="212" customWidth="1"/>
    <col min="10244" max="10244" width="9.140625" style="212" customWidth="1"/>
    <col min="10245" max="10245" width="8.42578125" style="212" customWidth="1"/>
    <col min="10246" max="10246" width="33.5703125" style="212" customWidth="1"/>
    <col min="10247" max="10247" width="11.140625" style="212" customWidth="1"/>
    <col min="10248" max="10497" width="11.42578125" style="212"/>
    <col min="10498" max="10498" width="5.42578125" style="212" customWidth="1"/>
    <col min="10499" max="10499" width="25.42578125" style="212" customWidth="1"/>
    <col min="10500" max="10500" width="9.140625" style="212" customWidth="1"/>
    <col min="10501" max="10501" width="8.42578125" style="212" customWidth="1"/>
    <col min="10502" max="10502" width="33.5703125" style="212" customWidth="1"/>
    <col min="10503" max="10503" width="11.140625" style="212" customWidth="1"/>
    <col min="10504" max="10753" width="11.42578125" style="212"/>
    <col min="10754" max="10754" width="5.42578125" style="212" customWidth="1"/>
    <col min="10755" max="10755" width="25.42578125" style="212" customWidth="1"/>
    <col min="10756" max="10756" width="9.140625" style="212" customWidth="1"/>
    <col min="10757" max="10757" width="8.42578125" style="212" customWidth="1"/>
    <col min="10758" max="10758" width="33.5703125" style="212" customWidth="1"/>
    <col min="10759" max="10759" width="11.140625" style="212" customWidth="1"/>
    <col min="10760" max="11009" width="11.42578125" style="212"/>
    <col min="11010" max="11010" width="5.42578125" style="212" customWidth="1"/>
    <col min="11011" max="11011" width="25.42578125" style="212" customWidth="1"/>
    <col min="11012" max="11012" width="9.140625" style="212" customWidth="1"/>
    <col min="11013" max="11013" width="8.42578125" style="212" customWidth="1"/>
    <col min="11014" max="11014" width="33.5703125" style="212" customWidth="1"/>
    <col min="11015" max="11015" width="11.140625" style="212" customWidth="1"/>
    <col min="11016" max="11265" width="11.42578125" style="212"/>
    <col min="11266" max="11266" width="5.42578125" style="212" customWidth="1"/>
    <col min="11267" max="11267" width="25.42578125" style="212" customWidth="1"/>
    <col min="11268" max="11268" width="9.140625" style="212" customWidth="1"/>
    <col min="11269" max="11269" width="8.42578125" style="212" customWidth="1"/>
    <col min="11270" max="11270" width="33.5703125" style="212" customWidth="1"/>
    <col min="11271" max="11271" width="11.140625" style="212" customWidth="1"/>
    <col min="11272" max="11521" width="11.42578125" style="212"/>
    <col min="11522" max="11522" width="5.42578125" style="212" customWidth="1"/>
    <col min="11523" max="11523" width="25.42578125" style="212" customWidth="1"/>
    <col min="11524" max="11524" width="9.140625" style="212" customWidth="1"/>
    <col min="11525" max="11525" width="8.42578125" style="212" customWidth="1"/>
    <col min="11526" max="11526" width="33.5703125" style="212" customWidth="1"/>
    <col min="11527" max="11527" width="11.140625" style="212" customWidth="1"/>
    <col min="11528" max="11777" width="11.42578125" style="212"/>
    <col min="11778" max="11778" width="5.42578125" style="212" customWidth="1"/>
    <col min="11779" max="11779" width="25.42578125" style="212" customWidth="1"/>
    <col min="11780" max="11780" width="9.140625" style="212" customWidth="1"/>
    <col min="11781" max="11781" width="8.42578125" style="212" customWidth="1"/>
    <col min="11782" max="11782" width="33.5703125" style="212" customWidth="1"/>
    <col min="11783" max="11783" width="11.140625" style="212" customWidth="1"/>
    <col min="11784" max="12033" width="11.42578125" style="212"/>
    <col min="12034" max="12034" width="5.42578125" style="212" customWidth="1"/>
    <col min="12035" max="12035" width="25.42578125" style="212" customWidth="1"/>
    <col min="12036" max="12036" width="9.140625" style="212" customWidth="1"/>
    <col min="12037" max="12037" width="8.42578125" style="212" customWidth="1"/>
    <col min="12038" max="12038" width="33.5703125" style="212" customWidth="1"/>
    <col min="12039" max="12039" width="11.140625" style="212" customWidth="1"/>
    <col min="12040" max="12289" width="11.42578125" style="212"/>
    <col min="12290" max="12290" width="5.42578125" style="212" customWidth="1"/>
    <col min="12291" max="12291" width="25.42578125" style="212" customWidth="1"/>
    <col min="12292" max="12292" width="9.140625" style="212" customWidth="1"/>
    <col min="12293" max="12293" width="8.42578125" style="212" customWidth="1"/>
    <col min="12294" max="12294" width="33.5703125" style="212" customWidth="1"/>
    <col min="12295" max="12295" width="11.140625" style="212" customWidth="1"/>
    <col min="12296" max="12545" width="11.42578125" style="212"/>
    <col min="12546" max="12546" width="5.42578125" style="212" customWidth="1"/>
    <col min="12547" max="12547" width="25.42578125" style="212" customWidth="1"/>
    <col min="12548" max="12548" width="9.140625" style="212" customWidth="1"/>
    <col min="12549" max="12549" width="8.42578125" style="212" customWidth="1"/>
    <col min="12550" max="12550" width="33.5703125" style="212" customWidth="1"/>
    <col min="12551" max="12551" width="11.140625" style="212" customWidth="1"/>
    <col min="12552" max="12801" width="11.42578125" style="212"/>
    <col min="12802" max="12802" width="5.42578125" style="212" customWidth="1"/>
    <col min="12803" max="12803" width="25.42578125" style="212" customWidth="1"/>
    <col min="12804" max="12804" width="9.140625" style="212" customWidth="1"/>
    <col min="12805" max="12805" width="8.42578125" style="212" customWidth="1"/>
    <col min="12806" max="12806" width="33.5703125" style="212" customWidth="1"/>
    <col min="12807" max="12807" width="11.140625" style="212" customWidth="1"/>
    <col min="12808" max="13057" width="11.42578125" style="212"/>
    <col min="13058" max="13058" width="5.42578125" style="212" customWidth="1"/>
    <col min="13059" max="13059" width="25.42578125" style="212" customWidth="1"/>
    <col min="13060" max="13060" width="9.140625" style="212" customWidth="1"/>
    <col min="13061" max="13061" width="8.42578125" style="212" customWidth="1"/>
    <col min="13062" max="13062" width="33.5703125" style="212" customWidth="1"/>
    <col min="13063" max="13063" width="11.140625" style="212" customWidth="1"/>
    <col min="13064" max="13313" width="11.42578125" style="212"/>
    <col min="13314" max="13314" width="5.42578125" style="212" customWidth="1"/>
    <col min="13315" max="13315" width="25.42578125" style="212" customWidth="1"/>
    <col min="13316" max="13316" width="9.140625" style="212" customWidth="1"/>
    <col min="13317" max="13317" width="8.42578125" style="212" customWidth="1"/>
    <col min="13318" max="13318" width="33.5703125" style="212" customWidth="1"/>
    <col min="13319" max="13319" width="11.140625" style="212" customWidth="1"/>
    <col min="13320" max="13569" width="11.42578125" style="212"/>
    <col min="13570" max="13570" width="5.42578125" style="212" customWidth="1"/>
    <col min="13571" max="13571" width="25.42578125" style="212" customWidth="1"/>
    <col min="13572" max="13572" width="9.140625" style="212" customWidth="1"/>
    <col min="13573" max="13573" width="8.42578125" style="212" customWidth="1"/>
    <col min="13574" max="13574" width="33.5703125" style="212" customWidth="1"/>
    <col min="13575" max="13575" width="11.140625" style="212" customWidth="1"/>
    <col min="13576" max="13825" width="11.42578125" style="212"/>
    <col min="13826" max="13826" width="5.42578125" style="212" customWidth="1"/>
    <col min="13827" max="13827" width="25.42578125" style="212" customWidth="1"/>
    <col min="13828" max="13828" width="9.140625" style="212" customWidth="1"/>
    <col min="13829" max="13829" width="8.42578125" style="212" customWidth="1"/>
    <col min="13830" max="13830" width="33.5703125" style="212" customWidth="1"/>
    <col min="13831" max="13831" width="11.140625" style="212" customWidth="1"/>
    <col min="13832" max="14081" width="11.42578125" style="212"/>
    <col min="14082" max="14082" width="5.42578125" style="212" customWidth="1"/>
    <col min="14083" max="14083" width="25.42578125" style="212" customWidth="1"/>
    <col min="14084" max="14084" width="9.140625" style="212" customWidth="1"/>
    <col min="14085" max="14085" width="8.42578125" style="212" customWidth="1"/>
    <col min="14086" max="14086" width="33.5703125" style="212" customWidth="1"/>
    <col min="14087" max="14087" width="11.140625" style="212" customWidth="1"/>
    <col min="14088" max="14337" width="11.42578125" style="212"/>
    <col min="14338" max="14338" width="5.42578125" style="212" customWidth="1"/>
    <col min="14339" max="14339" width="25.42578125" style="212" customWidth="1"/>
    <col min="14340" max="14340" width="9.140625" style="212" customWidth="1"/>
    <col min="14341" max="14341" width="8.42578125" style="212" customWidth="1"/>
    <col min="14342" max="14342" width="33.5703125" style="212" customWidth="1"/>
    <col min="14343" max="14343" width="11.140625" style="212" customWidth="1"/>
    <col min="14344" max="14593" width="11.42578125" style="212"/>
    <col min="14594" max="14594" width="5.42578125" style="212" customWidth="1"/>
    <col min="14595" max="14595" width="25.42578125" style="212" customWidth="1"/>
    <col min="14596" max="14596" width="9.140625" style="212" customWidth="1"/>
    <col min="14597" max="14597" width="8.42578125" style="212" customWidth="1"/>
    <col min="14598" max="14598" width="33.5703125" style="212" customWidth="1"/>
    <col min="14599" max="14599" width="11.140625" style="212" customWidth="1"/>
    <col min="14600" max="14849" width="11.42578125" style="212"/>
    <col min="14850" max="14850" width="5.42578125" style="212" customWidth="1"/>
    <col min="14851" max="14851" width="25.42578125" style="212" customWidth="1"/>
    <col min="14852" max="14852" width="9.140625" style="212" customWidth="1"/>
    <col min="14853" max="14853" width="8.42578125" style="212" customWidth="1"/>
    <col min="14854" max="14854" width="33.5703125" style="212" customWidth="1"/>
    <col min="14855" max="14855" width="11.140625" style="212" customWidth="1"/>
    <col min="14856" max="15105" width="11.42578125" style="212"/>
    <col min="15106" max="15106" width="5.42578125" style="212" customWidth="1"/>
    <col min="15107" max="15107" width="25.42578125" style="212" customWidth="1"/>
    <col min="15108" max="15108" width="9.140625" style="212" customWidth="1"/>
    <col min="15109" max="15109" width="8.42578125" style="212" customWidth="1"/>
    <col min="15110" max="15110" width="33.5703125" style="212" customWidth="1"/>
    <col min="15111" max="15111" width="11.140625" style="212" customWidth="1"/>
    <col min="15112" max="15361" width="11.42578125" style="212"/>
    <col min="15362" max="15362" width="5.42578125" style="212" customWidth="1"/>
    <col min="15363" max="15363" width="25.42578125" style="212" customWidth="1"/>
    <col min="15364" max="15364" width="9.140625" style="212" customWidth="1"/>
    <col min="15365" max="15365" width="8.42578125" style="212" customWidth="1"/>
    <col min="15366" max="15366" width="33.5703125" style="212" customWidth="1"/>
    <col min="15367" max="15367" width="11.140625" style="212" customWidth="1"/>
    <col min="15368" max="15617" width="11.42578125" style="212"/>
    <col min="15618" max="15618" width="5.42578125" style="212" customWidth="1"/>
    <col min="15619" max="15619" width="25.42578125" style="212" customWidth="1"/>
    <col min="15620" max="15620" width="9.140625" style="212" customWidth="1"/>
    <col min="15621" max="15621" width="8.42578125" style="212" customWidth="1"/>
    <col min="15622" max="15622" width="33.5703125" style="212" customWidth="1"/>
    <col min="15623" max="15623" width="11.140625" style="212" customWidth="1"/>
    <col min="15624" max="15873" width="11.42578125" style="212"/>
    <col min="15874" max="15874" width="5.42578125" style="212" customWidth="1"/>
    <col min="15875" max="15875" width="25.42578125" style="212" customWidth="1"/>
    <col min="15876" max="15876" width="9.140625" style="212" customWidth="1"/>
    <col min="15877" max="15877" width="8.42578125" style="212" customWidth="1"/>
    <col min="15878" max="15878" width="33.5703125" style="212" customWidth="1"/>
    <col min="15879" max="15879" width="11.140625" style="212" customWidth="1"/>
    <col min="15880" max="16129" width="11.42578125" style="212"/>
    <col min="16130" max="16130" width="5.42578125" style="212" customWidth="1"/>
    <col min="16131" max="16131" width="25.42578125" style="212" customWidth="1"/>
    <col min="16132" max="16132" width="9.140625" style="212" customWidth="1"/>
    <col min="16133" max="16133" width="8.42578125" style="212" customWidth="1"/>
    <col min="16134" max="16134" width="33.5703125" style="212" customWidth="1"/>
    <col min="16135" max="16135" width="11.140625" style="212" customWidth="1"/>
    <col min="16136" max="16384" width="11.42578125" style="212"/>
  </cols>
  <sheetData>
    <row r="1" spans="1:12" ht="8.25" customHeight="1"/>
    <row r="2" spans="1:12" ht="8.25" customHeight="1"/>
    <row r="3" spans="1:12" ht="8.25" customHeight="1"/>
    <row r="4" spans="1:12" ht="8.25" customHeight="1"/>
    <row r="5" spans="1:12" ht="8.25" customHeight="1"/>
    <row r="6" spans="1:12" ht="8.25" customHeight="1"/>
    <row r="7" spans="1:12" ht="15" customHeight="1">
      <c r="A7" s="426" t="s">
        <v>317</v>
      </c>
    </row>
    <row r="8" spans="1:12" ht="30" customHeight="1">
      <c r="A8" s="565" t="s">
        <v>285</v>
      </c>
      <c r="B8" s="565"/>
      <c r="C8" s="565"/>
      <c r="D8" s="565"/>
      <c r="E8" s="565"/>
      <c r="F8" s="565"/>
      <c r="G8" s="565"/>
      <c r="H8" s="400"/>
      <c r="I8" s="400"/>
      <c r="J8" s="400"/>
      <c r="K8" s="400"/>
      <c r="L8" s="400"/>
    </row>
    <row r="9" spans="1:12" ht="1.5" customHeight="1">
      <c r="A9" s="400"/>
      <c r="B9" s="400"/>
      <c r="C9" s="400"/>
      <c r="D9" s="400"/>
      <c r="E9" s="400"/>
      <c r="F9" s="400"/>
      <c r="G9" s="400"/>
      <c r="H9" s="400"/>
      <c r="I9" s="400"/>
      <c r="J9" s="400"/>
      <c r="K9" s="400"/>
      <c r="L9" s="400"/>
    </row>
    <row r="10" spans="1:12" ht="32.25" customHeight="1">
      <c r="A10" s="570" t="s">
        <v>169</v>
      </c>
      <c r="B10" s="570" t="s">
        <v>170</v>
      </c>
      <c r="C10" s="570">
        <v>2011</v>
      </c>
      <c r="D10" s="570">
        <v>2012</v>
      </c>
      <c r="E10" s="570" t="s">
        <v>171</v>
      </c>
      <c r="F10" s="571" t="s">
        <v>172</v>
      </c>
      <c r="G10" s="572"/>
      <c r="H10" s="400"/>
      <c r="I10" s="400"/>
      <c r="J10" s="400"/>
      <c r="K10" s="400"/>
      <c r="L10" s="400"/>
    </row>
    <row r="11" spans="1:12" ht="16.5" customHeight="1">
      <c r="A11" s="427">
        <v>1</v>
      </c>
      <c r="B11" s="429" t="s">
        <v>173</v>
      </c>
      <c r="C11" s="431">
        <v>7.1</v>
      </c>
      <c r="D11" s="431">
        <f>Absorcion_Egresados!D16</f>
        <v>6.9948257468689876</v>
      </c>
      <c r="E11" s="433" t="s">
        <v>115</v>
      </c>
      <c r="F11" s="402" t="s">
        <v>174</v>
      </c>
      <c r="G11" s="410">
        <f>Absorcion_Egresados!B16</f>
        <v>125168</v>
      </c>
      <c r="H11" s="403"/>
      <c r="I11" s="400"/>
      <c r="J11" s="400"/>
      <c r="K11" s="400"/>
      <c r="L11" s="400"/>
    </row>
    <row r="12" spans="1:12" ht="16.5" customHeight="1">
      <c r="A12" s="428"/>
      <c r="B12" s="430"/>
      <c r="C12" s="432"/>
      <c r="D12" s="432"/>
      <c r="E12" s="428"/>
      <c r="F12" s="402" t="s">
        <v>175</v>
      </c>
      <c r="G12" s="410">
        <f>Absorcion_Egresados!C16</f>
        <v>1789437</v>
      </c>
      <c r="H12" s="400"/>
      <c r="I12" s="400"/>
      <c r="J12" s="400"/>
      <c r="K12" s="400"/>
      <c r="L12" s="400"/>
    </row>
    <row r="13" spans="1:12" ht="16.5" customHeight="1">
      <c r="A13" s="434">
        <v>2</v>
      </c>
      <c r="B13" s="435" t="s">
        <v>196</v>
      </c>
      <c r="C13" s="436">
        <v>299807</v>
      </c>
      <c r="D13" s="436">
        <f>Matrícula!E17</f>
        <v>303955</v>
      </c>
      <c r="E13" s="437" t="s">
        <v>176</v>
      </c>
      <c r="F13" s="404" t="s">
        <v>177</v>
      </c>
      <c r="G13" s="417">
        <f>Matrícula!B17</f>
        <v>130985</v>
      </c>
      <c r="H13" s="400"/>
      <c r="I13" s="400"/>
      <c r="J13" s="400"/>
      <c r="K13" s="400"/>
      <c r="L13" s="400"/>
    </row>
    <row r="14" spans="1:12" ht="16.5" customHeight="1">
      <c r="A14" s="434"/>
      <c r="B14" s="435"/>
      <c r="C14" s="436"/>
      <c r="D14" s="436"/>
      <c r="E14" s="437"/>
      <c r="F14" s="404" t="s">
        <v>178</v>
      </c>
      <c r="G14" s="417">
        <f>Matrícula!C17</f>
        <v>172873</v>
      </c>
      <c r="H14" s="400"/>
      <c r="I14" s="400"/>
      <c r="J14" s="400"/>
      <c r="K14" s="400"/>
      <c r="L14" s="400"/>
    </row>
    <row r="15" spans="1:12" ht="16.5" customHeight="1">
      <c r="A15" s="434"/>
      <c r="B15" s="435"/>
      <c r="C15" s="436"/>
      <c r="D15" s="436"/>
      <c r="E15" s="437"/>
      <c r="F15" s="404" t="s">
        <v>179</v>
      </c>
      <c r="G15" s="417">
        <f>Matrícula!D17</f>
        <v>97</v>
      </c>
      <c r="H15" s="400"/>
      <c r="I15" s="400"/>
      <c r="J15" s="400"/>
      <c r="K15" s="400"/>
      <c r="L15" s="400"/>
    </row>
    <row r="16" spans="1:12" ht="16.5" customHeight="1">
      <c r="A16" s="427">
        <v>3</v>
      </c>
      <c r="B16" s="429" t="s">
        <v>212</v>
      </c>
      <c r="C16" s="431">
        <v>84.177616801437566</v>
      </c>
      <c r="D16" s="431">
        <f>Capacidad_instalada!B15</f>
        <v>83.984029619805483</v>
      </c>
      <c r="E16" s="433" t="s">
        <v>115</v>
      </c>
      <c r="F16" s="402" t="s">
        <v>180</v>
      </c>
      <c r="G16" s="410">
        <f>Capacidad_instalada!C15</f>
        <v>303955</v>
      </c>
      <c r="H16" s="400"/>
      <c r="I16" s="400"/>
      <c r="J16" s="400"/>
      <c r="K16" s="400"/>
      <c r="L16" s="400"/>
    </row>
    <row r="17" spans="1:12" ht="16.5" customHeight="1">
      <c r="A17" s="428"/>
      <c r="B17" s="430"/>
      <c r="C17" s="432"/>
      <c r="D17" s="432"/>
      <c r="E17" s="428"/>
      <c r="F17" s="402" t="s">
        <v>181</v>
      </c>
      <c r="G17" s="410">
        <f>Capacidad_instalada!D15</f>
        <v>361920</v>
      </c>
      <c r="H17" s="400"/>
      <c r="I17" s="400"/>
      <c r="J17" s="400"/>
      <c r="K17" s="400"/>
      <c r="L17" s="400"/>
    </row>
    <row r="18" spans="1:12" ht="16.5" customHeight="1">
      <c r="A18" s="434">
        <v>4</v>
      </c>
      <c r="B18" s="435" t="s">
        <v>296</v>
      </c>
      <c r="C18" s="438">
        <v>46.144892097175351</v>
      </c>
      <c r="D18" s="438">
        <f>Eficiencia_terminal!D16</f>
        <v>46.427363368393927</v>
      </c>
      <c r="E18" s="437" t="s">
        <v>115</v>
      </c>
      <c r="F18" s="404" t="s">
        <v>182</v>
      </c>
      <c r="G18" s="417">
        <f>Eficiencia_terminal!C16</f>
        <v>57647</v>
      </c>
      <c r="H18" s="400"/>
      <c r="I18" s="400"/>
      <c r="J18" s="400"/>
      <c r="K18" s="400"/>
      <c r="L18" s="400"/>
    </row>
    <row r="19" spans="1:12" ht="16.5" customHeight="1">
      <c r="A19" s="434"/>
      <c r="B19" s="435"/>
      <c r="C19" s="438"/>
      <c r="D19" s="438"/>
      <c r="E19" s="437"/>
      <c r="F19" s="404" t="s">
        <v>174</v>
      </c>
      <c r="G19" s="417">
        <f>Eficiencia_terminal!B16</f>
        <v>124166</v>
      </c>
      <c r="H19" s="400"/>
      <c r="I19" s="400"/>
      <c r="J19" s="400"/>
      <c r="K19" s="400"/>
      <c r="L19" s="400"/>
    </row>
    <row r="20" spans="1:12" ht="16.5" customHeight="1">
      <c r="A20" s="427">
        <v>5</v>
      </c>
      <c r="B20" s="429" t="s">
        <v>225</v>
      </c>
      <c r="C20" s="431">
        <v>87.011229379275022</v>
      </c>
      <c r="D20" s="431">
        <f>Titulados!D16</f>
        <v>89.205669382792223</v>
      </c>
      <c r="E20" s="433" t="s">
        <v>115</v>
      </c>
      <c r="F20" s="402" t="s">
        <v>183</v>
      </c>
      <c r="G20" s="410">
        <f>Titulados!C16</f>
        <v>49155</v>
      </c>
      <c r="H20" s="400"/>
      <c r="I20" s="400"/>
      <c r="J20" s="400"/>
      <c r="K20" s="400"/>
      <c r="L20" s="400"/>
    </row>
    <row r="21" spans="1:12" ht="16.5" customHeight="1">
      <c r="A21" s="428"/>
      <c r="B21" s="430"/>
      <c r="C21" s="432"/>
      <c r="D21" s="432"/>
      <c r="E21" s="428"/>
      <c r="F21" s="402" t="s">
        <v>184</v>
      </c>
      <c r="G21" s="410">
        <f>Titulados!B16</f>
        <v>55103</v>
      </c>
      <c r="H21" s="400"/>
      <c r="I21" s="400"/>
      <c r="J21" s="400"/>
      <c r="K21" s="400"/>
      <c r="L21" s="400"/>
    </row>
    <row r="22" spans="1:12" ht="24" customHeight="1">
      <c r="A22" s="434">
        <v>6</v>
      </c>
      <c r="B22" s="435" t="s">
        <v>93</v>
      </c>
      <c r="C22" s="436">
        <v>12282.596810338238</v>
      </c>
      <c r="D22" s="436">
        <f>'Costo por alumno'!D15</f>
        <v>13384.843266333244</v>
      </c>
      <c r="E22" s="437" t="s">
        <v>185</v>
      </c>
      <c r="F22" s="404" t="s">
        <v>186</v>
      </c>
      <c r="G22" s="417">
        <f>'Costo por alumno'!C15</f>
        <v>3393486083</v>
      </c>
      <c r="H22" s="400"/>
      <c r="I22" s="400"/>
      <c r="J22" s="400"/>
      <c r="K22" s="400"/>
      <c r="L22" s="400"/>
    </row>
    <row r="23" spans="1:12" ht="16.5" customHeight="1">
      <c r="A23" s="434"/>
      <c r="B23" s="435"/>
      <c r="C23" s="436"/>
      <c r="D23" s="436"/>
      <c r="E23" s="437"/>
      <c r="F23" s="404" t="s">
        <v>187</v>
      </c>
      <c r="G23" s="417">
        <f>'Costo por alumno'!B15</f>
        <v>253532</v>
      </c>
      <c r="H23" s="400"/>
      <c r="I23" s="400"/>
      <c r="J23" s="400"/>
      <c r="K23" s="400"/>
      <c r="L23" s="400"/>
    </row>
    <row r="24" spans="1:12" ht="21.75" customHeight="1">
      <c r="A24" s="427">
        <v>7</v>
      </c>
      <c r="B24" s="429" t="s">
        <v>195</v>
      </c>
      <c r="C24" s="439">
        <v>19.861344816164294</v>
      </c>
      <c r="D24" s="439">
        <f>'Alumno-PSP'!B14</f>
        <v>19.067498902201869</v>
      </c>
      <c r="E24" s="433" t="s">
        <v>176</v>
      </c>
      <c r="F24" s="402" t="s">
        <v>187</v>
      </c>
      <c r="G24" s="410">
        <f>Matrícula!E17</f>
        <v>303955</v>
      </c>
      <c r="H24" s="400"/>
      <c r="I24" s="400"/>
      <c r="J24" s="400"/>
      <c r="K24" s="400"/>
      <c r="L24" s="400"/>
    </row>
    <row r="25" spans="1:12" ht="21.75" customHeight="1">
      <c r="A25" s="428"/>
      <c r="B25" s="430"/>
      <c r="C25" s="440"/>
      <c r="D25" s="440"/>
      <c r="E25" s="428"/>
      <c r="F25" s="402" t="s">
        <v>154</v>
      </c>
      <c r="G25" s="410">
        <f>Alumno_PSP!D15</f>
        <v>15941</v>
      </c>
      <c r="H25" s="400"/>
      <c r="I25" s="400"/>
      <c r="J25" s="400"/>
      <c r="K25" s="400"/>
      <c r="L25" s="400"/>
    </row>
    <row r="26" spans="1:12" ht="21" customHeight="1">
      <c r="A26" s="434">
        <v>8</v>
      </c>
      <c r="B26" s="441" t="s">
        <v>236</v>
      </c>
      <c r="C26" s="443">
        <v>7.8211392945731273</v>
      </c>
      <c r="D26" s="443">
        <f>'Becas '!B15</f>
        <v>4.4885961892281099</v>
      </c>
      <c r="E26" s="437" t="s">
        <v>115</v>
      </c>
      <c r="F26" s="404" t="s">
        <v>197</v>
      </c>
      <c r="G26" s="417">
        <f>Becas_conalep!F51</f>
        <v>12125</v>
      </c>
      <c r="H26" s="400"/>
      <c r="I26" s="400"/>
      <c r="J26" s="400"/>
      <c r="K26" s="400"/>
      <c r="L26" s="400"/>
    </row>
    <row r="27" spans="1:12" ht="21" customHeight="1">
      <c r="A27" s="434"/>
      <c r="B27" s="442"/>
      <c r="C27" s="444"/>
      <c r="D27" s="444"/>
      <c r="E27" s="437"/>
      <c r="F27" s="404" t="s">
        <v>198</v>
      </c>
      <c r="G27" s="417">
        <f>Becas_conalep!E51</f>
        <v>270129</v>
      </c>
      <c r="H27" s="400"/>
      <c r="I27" s="400"/>
      <c r="J27" s="400"/>
      <c r="K27" s="400"/>
      <c r="L27" s="400"/>
    </row>
    <row r="28" spans="1:12" ht="16.5" customHeight="1">
      <c r="A28" s="427">
        <v>9</v>
      </c>
      <c r="B28" s="429" t="s">
        <v>251</v>
      </c>
      <c r="C28" s="439">
        <v>11.677455791851679</v>
      </c>
      <c r="D28" s="439">
        <f>Alumno_PC!D16</f>
        <v>10.828094932649135</v>
      </c>
      <c r="E28" s="433" t="s">
        <v>176</v>
      </c>
      <c r="F28" s="402" t="s">
        <v>188</v>
      </c>
      <c r="G28" s="410">
        <f>Alumno_PC!B16</f>
        <v>303858</v>
      </c>
      <c r="H28" s="400"/>
      <c r="I28" s="400"/>
      <c r="J28" s="400"/>
      <c r="K28" s="400"/>
      <c r="L28" s="400"/>
    </row>
    <row r="29" spans="1:12" ht="29.25" customHeight="1">
      <c r="A29" s="428"/>
      <c r="B29" s="430"/>
      <c r="C29" s="440"/>
      <c r="D29" s="440"/>
      <c r="E29" s="428"/>
      <c r="F29" s="402" t="s">
        <v>164</v>
      </c>
      <c r="G29" s="410">
        <f>Alumno_PC!C16</f>
        <v>28062</v>
      </c>
      <c r="H29" s="400"/>
      <c r="I29" s="400"/>
      <c r="J29" s="400"/>
      <c r="K29" s="400"/>
      <c r="L29" s="400"/>
    </row>
    <row r="30" spans="1:12" ht="16.5" customHeight="1">
      <c r="A30" s="434">
        <v>10</v>
      </c>
      <c r="B30" s="435" t="s">
        <v>224</v>
      </c>
      <c r="C30" s="445">
        <v>1.5</v>
      </c>
      <c r="D30" s="438">
        <f>'Administrativo-PC'!B12</f>
        <v>1.5</v>
      </c>
      <c r="E30" s="437" t="s">
        <v>297</v>
      </c>
      <c r="F30" s="404" t="s">
        <v>166</v>
      </c>
      <c r="G30" s="417">
        <f>'Administrativo_PC '!B15</f>
        <v>8460</v>
      </c>
      <c r="H30" s="400"/>
      <c r="I30" s="400"/>
      <c r="J30" s="400"/>
      <c r="K30" s="400"/>
      <c r="L30" s="400"/>
    </row>
    <row r="31" spans="1:12" ht="16.5" customHeight="1">
      <c r="A31" s="434"/>
      <c r="B31" s="435"/>
      <c r="C31" s="446"/>
      <c r="D31" s="438"/>
      <c r="E31" s="437"/>
      <c r="F31" s="404" t="s">
        <v>189</v>
      </c>
      <c r="G31" s="417">
        <f>'Administrativo_PC '!C15</f>
        <v>5182</v>
      </c>
      <c r="H31" s="400"/>
      <c r="I31" s="400"/>
      <c r="J31" s="400"/>
      <c r="K31" s="400"/>
      <c r="L31" s="400"/>
    </row>
    <row r="32" spans="1:12" ht="16.5" customHeight="1">
      <c r="A32" s="406">
        <v>11</v>
      </c>
      <c r="B32" s="407" t="s">
        <v>190</v>
      </c>
      <c r="C32" s="408">
        <v>199329</v>
      </c>
      <c r="D32" s="408">
        <v>414566</v>
      </c>
      <c r="E32" s="409" t="s">
        <v>191</v>
      </c>
      <c r="F32" s="402" t="s">
        <v>7</v>
      </c>
      <c r="G32" s="410">
        <v>414566</v>
      </c>
      <c r="H32" s="400"/>
      <c r="I32" s="400"/>
      <c r="J32" s="400"/>
      <c r="K32" s="400"/>
      <c r="L32" s="400"/>
    </row>
    <row r="33" spans="1:12" ht="16.5" customHeight="1">
      <c r="A33" s="434">
        <v>12</v>
      </c>
      <c r="B33" s="435" t="s">
        <v>76</v>
      </c>
      <c r="C33" s="438">
        <v>5.6593074878171628</v>
      </c>
      <c r="D33" s="438">
        <f>Becados_externos!E15</f>
        <v>2.0137849352700234</v>
      </c>
      <c r="E33" s="437" t="s">
        <v>115</v>
      </c>
      <c r="F33" s="404" t="s">
        <v>192</v>
      </c>
      <c r="G33" s="417">
        <f>Becados_externos!C15</f>
        <v>6121</v>
      </c>
      <c r="H33" s="400"/>
      <c r="I33" s="400"/>
      <c r="J33" s="400"/>
      <c r="K33" s="400"/>
      <c r="L33" s="400"/>
    </row>
    <row r="34" spans="1:12" ht="16.5" customHeight="1">
      <c r="A34" s="434"/>
      <c r="B34" s="435"/>
      <c r="C34" s="438"/>
      <c r="D34" s="438"/>
      <c r="E34" s="437"/>
      <c r="F34" s="404" t="s">
        <v>187</v>
      </c>
      <c r="G34" s="417">
        <f>Becados_externos!B15</f>
        <v>303955</v>
      </c>
      <c r="H34" s="400"/>
      <c r="I34" s="400"/>
      <c r="J34" s="400"/>
      <c r="K34" s="400"/>
      <c r="L34" s="400"/>
    </row>
    <row r="35" spans="1:12" ht="27.75" customHeight="1">
      <c r="A35" s="427">
        <v>13</v>
      </c>
      <c r="B35" s="429" t="s">
        <v>200</v>
      </c>
      <c r="C35" s="431">
        <v>76.527899615419244</v>
      </c>
      <c r="D35" s="431">
        <f>'Alumnos en programas de calidad'!D16</f>
        <v>75.897419025842638</v>
      </c>
      <c r="E35" s="433" t="s">
        <v>115</v>
      </c>
      <c r="F35" s="402" t="s">
        <v>193</v>
      </c>
      <c r="G35" s="410">
        <f>'Alumnos en programas de calidad'!C16</f>
        <v>230694</v>
      </c>
      <c r="H35" s="400"/>
      <c r="I35" s="400"/>
      <c r="J35" s="400"/>
      <c r="K35" s="400"/>
      <c r="L35" s="400"/>
    </row>
    <row r="36" spans="1:12" ht="15.75" customHeight="1">
      <c r="A36" s="428"/>
      <c r="B36" s="430"/>
      <c r="C36" s="447"/>
      <c r="D36" s="447"/>
      <c r="E36" s="428"/>
      <c r="F36" s="402" t="s">
        <v>188</v>
      </c>
      <c r="G36" s="410">
        <f>'Alumnos en programas de calidad'!B16</f>
        <v>303955</v>
      </c>
      <c r="H36" s="400"/>
      <c r="I36" s="400"/>
      <c r="J36" s="400"/>
      <c r="K36" s="400"/>
      <c r="L36" s="400"/>
    </row>
    <row r="37" spans="1:12" ht="24.95" customHeight="1">
      <c r="A37" s="401" t="s">
        <v>194</v>
      </c>
      <c r="B37" s="411"/>
      <c r="C37" s="411"/>
      <c r="D37" s="412"/>
      <c r="E37" s="413"/>
      <c r="F37" s="414"/>
      <c r="G37" s="415"/>
      <c r="H37" s="400"/>
      <c r="I37" s="400"/>
      <c r="J37" s="400"/>
      <c r="K37" s="400"/>
      <c r="L37" s="400"/>
    </row>
    <row r="38" spans="1:12" ht="32.25" customHeight="1">
      <c r="A38" s="570" t="s">
        <v>169</v>
      </c>
      <c r="B38" s="570" t="s">
        <v>170</v>
      </c>
      <c r="C38" s="570">
        <v>2011</v>
      </c>
      <c r="D38" s="570">
        <v>2012</v>
      </c>
      <c r="E38" s="570" t="s">
        <v>171</v>
      </c>
      <c r="F38" s="571" t="s">
        <v>172</v>
      </c>
      <c r="G38" s="572"/>
      <c r="H38" s="400"/>
      <c r="I38" s="400"/>
      <c r="J38" s="400"/>
      <c r="K38" s="400"/>
      <c r="L38" s="400"/>
    </row>
    <row r="39" spans="1:12" ht="27" customHeight="1">
      <c r="A39" s="434">
        <v>14</v>
      </c>
      <c r="B39" s="435" t="s">
        <v>309</v>
      </c>
      <c r="C39" s="438">
        <v>16.765820288792813</v>
      </c>
      <c r="D39" s="438">
        <f>'C-PSP'!G13</f>
        <v>16.894603745274807</v>
      </c>
      <c r="E39" s="437" t="s">
        <v>115</v>
      </c>
      <c r="F39" s="404" t="s">
        <v>116</v>
      </c>
      <c r="G39" s="417">
        <f>'C-PSP'!G11</f>
        <v>244112.49476</v>
      </c>
      <c r="H39" s="400"/>
      <c r="I39" s="400"/>
      <c r="J39" s="400"/>
      <c r="K39" s="400"/>
      <c r="L39" s="400"/>
    </row>
    <row r="40" spans="1:12" ht="27" customHeight="1">
      <c r="A40" s="434"/>
      <c r="B40" s="435"/>
      <c r="C40" s="438"/>
      <c r="D40" s="438"/>
      <c r="E40" s="437"/>
      <c r="F40" s="404" t="s">
        <v>117</v>
      </c>
      <c r="G40" s="417">
        <f>'C-PSP'!G12</f>
        <v>1444914</v>
      </c>
      <c r="H40" s="400"/>
      <c r="I40" s="400"/>
      <c r="J40" s="400"/>
      <c r="K40" s="400"/>
      <c r="L40" s="400"/>
    </row>
    <row r="41" spans="1:12" ht="27" customHeight="1">
      <c r="A41" s="427">
        <v>15</v>
      </c>
      <c r="B41" s="429" t="s">
        <v>310</v>
      </c>
      <c r="C41" s="448">
        <v>96.048577586406878</v>
      </c>
      <c r="D41" s="448">
        <f>EPRT!G13</f>
        <v>96.745177986905603</v>
      </c>
      <c r="E41" s="433" t="s">
        <v>115</v>
      </c>
      <c r="F41" s="402" t="s">
        <v>124</v>
      </c>
      <c r="G41" s="410">
        <f>EPRT!G11</f>
        <v>1444914</v>
      </c>
      <c r="H41" s="400"/>
      <c r="I41" s="400"/>
      <c r="J41" s="400"/>
      <c r="K41" s="400"/>
      <c r="L41" s="400"/>
    </row>
    <row r="42" spans="1:12" ht="27" customHeight="1">
      <c r="A42" s="428"/>
      <c r="B42" s="430"/>
      <c r="C42" s="449"/>
      <c r="D42" s="449"/>
      <c r="E42" s="428"/>
      <c r="F42" s="402" t="s">
        <v>125</v>
      </c>
      <c r="G42" s="410">
        <f>EPRT!G12</f>
        <v>1493525.6</v>
      </c>
      <c r="H42" s="400"/>
      <c r="I42" s="400"/>
      <c r="J42" s="400"/>
      <c r="K42" s="400"/>
      <c r="L42" s="400"/>
    </row>
    <row r="43" spans="1:12" ht="27" customHeight="1">
      <c r="A43" s="434">
        <v>16</v>
      </c>
      <c r="B43" s="435" t="s">
        <v>311</v>
      </c>
      <c r="C43" s="445">
        <v>100</v>
      </c>
      <c r="D43" s="450">
        <f>EPR!G12</f>
        <v>97.172716693492973</v>
      </c>
      <c r="E43" s="437" t="s">
        <v>115</v>
      </c>
      <c r="F43" s="404" t="s">
        <v>128</v>
      </c>
      <c r="G43" s="417">
        <f>EPR!G10</f>
        <v>1332944.1000000001</v>
      </c>
      <c r="H43" s="400"/>
      <c r="I43" s="400"/>
      <c r="J43" s="400"/>
      <c r="K43" s="400"/>
      <c r="L43" s="400"/>
    </row>
    <row r="44" spans="1:12" ht="27" customHeight="1">
      <c r="A44" s="434"/>
      <c r="B44" s="435"/>
      <c r="C44" s="446"/>
      <c r="D44" s="451"/>
      <c r="E44" s="437"/>
      <c r="F44" s="404" t="s">
        <v>129</v>
      </c>
      <c r="G44" s="417">
        <f>EPR!G11</f>
        <v>1371726.7</v>
      </c>
      <c r="H44" s="400"/>
      <c r="I44" s="400"/>
      <c r="J44" s="400"/>
      <c r="K44" s="400"/>
      <c r="L44" s="400"/>
    </row>
    <row r="45" spans="1:12" ht="27" customHeight="1">
      <c r="A45" s="427">
        <v>17</v>
      </c>
      <c r="B45" s="429" t="s">
        <v>312</v>
      </c>
      <c r="C45" s="448">
        <v>95.934813330335061</v>
      </c>
      <c r="D45" s="448">
        <f>EGC!G13</f>
        <v>97.722661372297921</v>
      </c>
      <c r="E45" s="433" t="s">
        <v>115</v>
      </c>
      <c r="F45" s="402" t="s">
        <v>132</v>
      </c>
      <c r="G45" s="410">
        <f>EGC!G11</f>
        <v>1272853.3</v>
      </c>
      <c r="H45" s="400"/>
      <c r="I45" s="400"/>
      <c r="J45" s="400"/>
      <c r="K45" s="400"/>
      <c r="L45" s="400"/>
    </row>
    <row r="46" spans="1:12" ht="27" customHeight="1">
      <c r="A46" s="428"/>
      <c r="B46" s="430"/>
      <c r="C46" s="449"/>
      <c r="D46" s="449"/>
      <c r="E46" s="428"/>
      <c r="F46" s="402" t="s">
        <v>252</v>
      </c>
      <c r="G46" s="410">
        <f>EGC!G12</f>
        <v>1302516</v>
      </c>
      <c r="H46" s="400"/>
      <c r="I46" s="400"/>
      <c r="J46" s="400"/>
      <c r="K46" s="400"/>
      <c r="L46" s="400"/>
    </row>
    <row r="47" spans="1:12" ht="27" customHeight="1">
      <c r="A47" s="434">
        <v>18</v>
      </c>
      <c r="B47" s="435" t="s">
        <v>313</v>
      </c>
      <c r="C47" s="438">
        <v>100</v>
      </c>
      <c r="D47" s="438">
        <f>EGI!G13</f>
        <v>85.186171768414425</v>
      </c>
      <c r="E47" s="437" t="s">
        <v>115</v>
      </c>
      <c r="F47" s="404" t="s">
        <v>136</v>
      </c>
      <c r="G47" s="417">
        <f>EGI!G11</f>
        <v>107770.9</v>
      </c>
      <c r="H47" s="400"/>
      <c r="I47" s="400"/>
      <c r="J47" s="400"/>
      <c r="K47" s="400"/>
      <c r="L47" s="400"/>
    </row>
    <row r="48" spans="1:12" ht="27" customHeight="1">
      <c r="A48" s="434"/>
      <c r="B48" s="435"/>
      <c r="C48" s="438"/>
      <c r="D48" s="438"/>
      <c r="E48" s="437"/>
      <c r="F48" s="404" t="s">
        <v>137</v>
      </c>
      <c r="G48" s="417">
        <f>EGI!G12</f>
        <v>126512.2</v>
      </c>
      <c r="H48" s="400"/>
      <c r="I48" s="400"/>
      <c r="J48" s="400"/>
      <c r="K48" s="400"/>
      <c r="L48" s="405"/>
    </row>
    <row r="49" spans="1:12" ht="27" customHeight="1">
      <c r="A49" s="427">
        <v>19</v>
      </c>
      <c r="B49" s="429" t="s">
        <v>314</v>
      </c>
      <c r="C49" s="448">
        <v>7.4960356470009506</v>
      </c>
      <c r="D49" s="448">
        <f>AUTOF!G13</f>
        <v>7.7492432075542208</v>
      </c>
      <c r="E49" s="433" t="s">
        <v>115</v>
      </c>
      <c r="F49" s="402" t="s">
        <v>140</v>
      </c>
      <c r="G49" s="410">
        <f>AUTOF!G11</f>
        <v>111969.9</v>
      </c>
      <c r="H49" s="400"/>
      <c r="I49" s="400"/>
      <c r="J49" s="400"/>
      <c r="K49" s="400"/>
      <c r="L49" s="400"/>
    </row>
    <row r="50" spans="1:12" ht="27" customHeight="1">
      <c r="A50" s="428"/>
      <c r="B50" s="430"/>
      <c r="C50" s="449"/>
      <c r="D50" s="449"/>
      <c r="E50" s="428"/>
      <c r="F50" s="402" t="s">
        <v>141</v>
      </c>
      <c r="G50" s="410">
        <f>AUTOF!G12</f>
        <v>1444914</v>
      </c>
      <c r="H50" s="400"/>
      <c r="I50" s="400"/>
      <c r="J50" s="400"/>
      <c r="K50" s="400"/>
      <c r="L50" s="400"/>
    </row>
    <row r="51" spans="1:12" ht="27" customHeight="1">
      <c r="A51" s="434">
        <v>20</v>
      </c>
      <c r="B51" s="435" t="s">
        <v>315</v>
      </c>
      <c r="C51" s="438">
        <v>76.555542134718365</v>
      </c>
      <c r="D51" s="438">
        <f>CAIP!G13</f>
        <v>93.582208049497993</v>
      </c>
      <c r="E51" s="437" t="s">
        <v>115</v>
      </c>
      <c r="F51" s="404" t="s">
        <v>144</v>
      </c>
      <c r="G51" s="417">
        <f>CAIP!G11</f>
        <v>113982.1</v>
      </c>
      <c r="H51" s="400"/>
      <c r="I51" s="400"/>
      <c r="J51" s="400"/>
      <c r="K51" s="400"/>
      <c r="L51" s="400"/>
    </row>
    <row r="52" spans="1:12" ht="27" customHeight="1">
      <c r="A52" s="434"/>
      <c r="B52" s="435"/>
      <c r="C52" s="438"/>
      <c r="D52" s="438"/>
      <c r="E52" s="437"/>
      <c r="F52" s="404" t="s">
        <v>145</v>
      </c>
      <c r="G52" s="417">
        <f>CAIP!G12</f>
        <v>121798.9</v>
      </c>
      <c r="H52" s="400"/>
      <c r="I52" s="400"/>
      <c r="J52" s="400"/>
      <c r="K52" s="400"/>
      <c r="L52" s="400"/>
    </row>
    <row r="53" spans="1:12" ht="27" customHeight="1">
      <c r="A53" s="427">
        <v>21</v>
      </c>
      <c r="B53" s="429" t="s">
        <v>316</v>
      </c>
      <c r="C53" s="448">
        <v>96.048577586406878</v>
      </c>
      <c r="D53" s="448">
        <f>CNPR!G13</f>
        <v>96.745177986905603</v>
      </c>
      <c r="E53" s="433" t="s">
        <v>115</v>
      </c>
      <c r="F53" s="402" t="s">
        <v>149</v>
      </c>
      <c r="G53" s="410">
        <f>CNPR!G11</f>
        <v>1444914</v>
      </c>
      <c r="H53" s="400"/>
      <c r="I53" s="400"/>
      <c r="J53" s="400"/>
      <c r="K53" s="400"/>
      <c r="L53" s="400"/>
    </row>
    <row r="54" spans="1:12" ht="27" customHeight="1">
      <c r="A54" s="428"/>
      <c r="B54" s="430"/>
      <c r="C54" s="449"/>
      <c r="D54" s="449"/>
      <c r="E54" s="428"/>
      <c r="F54" s="402" t="s">
        <v>150</v>
      </c>
      <c r="G54" s="410">
        <f>CNPR!G12</f>
        <v>1493525.6</v>
      </c>
      <c r="H54" s="400"/>
      <c r="I54" s="400"/>
      <c r="J54" s="400"/>
      <c r="K54" s="400"/>
      <c r="L54" s="400"/>
    </row>
    <row r="55" spans="1:12" ht="24.95" customHeight="1">
      <c r="A55" s="400"/>
      <c r="B55" s="416" t="s">
        <v>213</v>
      </c>
      <c r="C55" s="416"/>
      <c r="D55" s="400"/>
      <c r="E55" s="400"/>
      <c r="F55" s="400"/>
      <c r="G55" s="400"/>
      <c r="H55" s="400"/>
      <c r="I55" s="400"/>
      <c r="J55" s="400"/>
      <c r="K55" s="400"/>
      <c r="L55" s="400"/>
    </row>
    <row r="56" spans="1:12" ht="24.95" customHeight="1">
      <c r="A56" s="400"/>
      <c r="B56" s="416"/>
      <c r="C56" s="400"/>
      <c r="D56" s="400"/>
      <c r="E56" s="400"/>
      <c r="F56" s="400"/>
      <c r="G56" s="400"/>
      <c r="H56" s="400"/>
      <c r="I56" s="400"/>
      <c r="J56" s="400"/>
      <c r="K56" s="400"/>
      <c r="L56" s="400"/>
    </row>
    <row r="57" spans="1:12" ht="24.95" customHeight="1">
      <c r="A57" s="400"/>
      <c r="B57" s="400"/>
      <c r="C57" s="400"/>
      <c r="D57" s="400"/>
      <c r="E57" s="400"/>
      <c r="F57" s="400"/>
      <c r="G57" s="400"/>
      <c r="H57" s="400"/>
      <c r="I57" s="400"/>
      <c r="J57" s="400"/>
      <c r="K57" s="400"/>
      <c r="L57" s="400"/>
    </row>
    <row r="58" spans="1:12" ht="24.95" customHeight="1">
      <c r="A58" s="400"/>
      <c r="B58" s="400"/>
      <c r="C58" s="400"/>
      <c r="D58" s="400"/>
      <c r="E58" s="400"/>
      <c r="F58" s="400"/>
      <c r="G58" s="400"/>
      <c r="H58" s="400"/>
      <c r="I58" s="400"/>
      <c r="J58" s="400"/>
      <c r="K58" s="400"/>
      <c r="L58" s="400"/>
    </row>
    <row r="59" spans="1:12" ht="24.95" customHeight="1">
      <c r="A59" s="400"/>
      <c r="B59" s="400"/>
      <c r="C59" s="400"/>
      <c r="D59" s="400"/>
      <c r="E59" s="400"/>
      <c r="F59" s="400"/>
      <c r="G59" s="400"/>
      <c r="H59" s="400"/>
      <c r="I59" s="400"/>
      <c r="J59" s="400"/>
      <c r="K59" s="400"/>
      <c r="L59" s="400"/>
    </row>
    <row r="60" spans="1:12" ht="24.95" customHeight="1">
      <c r="A60" s="400"/>
      <c r="B60" s="400"/>
      <c r="C60" s="400"/>
      <c r="D60" s="400"/>
      <c r="E60" s="400"/>
      <c r="F60" s="400"/>
      <c r="G60" s="400"/>
      <c r="H60" s="400"/>
      <c r="I60" s="400"/>
      <c r="J60" s="400"/>
      <c r="K60" s="400"/>
      <c r="L60" s="400"/>
    </row>
    <row r="61" spans="1:12" ht="24.95" customHeight="1">
      <c r="A61" s="400"/>
      <c r="B61" s="400"/>
      <c r="C61" s="400"/>
      <c r="D61" s="400"/>
      <c r="E61" s="400"/>
      <c r="F61" s="400"/>
      <c r="G61" s="400"/>
      <c r="H61" s="400"/>
      <c r="I61" s="400"/>
      <c r="J61" s="400"/>
      <c r="K61" s="400"/>
      <c r="L61" s="400"/>
    </row>
    <row r="62" spans="1:12" ht="24.95" customHeight="1">
      <c r="A62" s="400"/>
      <c r="B62" s="400"/>
      <c r="C62" s="400"/>
      <c r="D62" s="400"/>
      <c r="E62" s="400"/>
      <c r="F62" s="400"/>
      <c r="G62" s="400"/>
      <c r="H62" s="400"/>
      <c r="I62" s="400"/>
      <c r="J62" s="400"/>
      <c r="K62" s="400"/>
      <c r="L62" s="400"/>
    </row>
    <row r="63" spans="1:12" ht="24.95" customHeight="1">
      <c r="A63" s="400"/>
      <c r="B63" s="400"/>
      <c r="C63" s="400"/>
      <c r="D63" s="400"/>
      <c r="E63" s="400"/>
      <c r="F63" s="400"/>
      <c r="G63" s="400"/>
      <c r="H63" s="400"/>
      <c r="I63" s="400"/>
      <c r="J63" s="400"/>
      <c r="K63" s="400"/>
      <c r="L63" s="400"/>
    </row>
    <row r="64" spans="1:12" ht="24.95" customHeight="1">
      <c r="A64" s="400"/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400"/>
    </row>
    <row r="65" spans="1:12" ht="24.95" customHeight="1">
      <c r="A65" s="400"/>
      <c r="B65" s="400"/>
      <c r="C65" s="400"/>
      <c r="D65" s="400"/>
      <c r="E65" s="400"/>
      <c r="F65" s="400"/>
      <c r="G65" s="400"/>
      <c r="H65" s="400"/>
      <c r="I65" s="400"/>
      <c r="J65" s="400"/>
      <c r="K65" s="400"/>
      <c r="L65" s="400"/>
    </row>
    <row r="66" spans="1:12" ht="24.95" customHeight="1">
      <c r="A66" s="400"/>
      <c r="B66" s="400"/>
      <c r="C66" s="400"/>
      <c r="D66" s="400"/>
      <c r="E66" s="400"/>
      <c r="F66" s="400"/>
      <c r="G66" s="400"/>
      <c r="H66" s="400"/>
      <c r="I66" s="400"/>
      <c r="J66" s="400"/>
      <c r="K66" s="400"/>
      <c r="L66" s="400"/>
    </row>
    <row r="67" spans="1:12" ht="24.95" customHeight="1">
      <c r="A67" s="400"/>
      <c r="B67" s="400"/>
      <c r="C67" s="400"/>
      <c r="D67" s="400"/>
      <c r="E67" s="400"/>
      <c r="F67" s="400"/>
      <c r="G67" s="400"/>
      <c r="H67" s="400"/>
      <c r="I67" s="400"/>
      <c r="J67" s="400"/>
      <c r="K67" s="400"/>
      <c r="L67" s="400"/>
    </row>
    <row r="68" spans="1:12" ht="24.95" customHeight="1">
      <c r="A68" s="400"/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0"/>
    </row>
    <row r="69" spans="1:12" ht="24.95" customHeight="1">
      <c r="A69" s="400"/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</row>
    <row r="70" spans="1:12" ht="24.95" customHeight="1">
      <c r="A70" s="400"/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0"/>
    </row>
    <row r="71" spans="1:12" ht="24.95" customHeight="1">
      <c r="A71" s="400"/>
      <c r="B71" s="400"/>
      <c r="C71" s="400"/>
      <c r="D71" s="400"/>
      <c r="E71" s="400"/>
      <c r="F71" s="400"/>
      <c r="G71" s="400"/>
      <c r="H71" s="400"/>
      <c r="I71" s="400"/>
      <c r="J71" s="400"/>
      <c r="K71" s="400"/>
      <c r="L71" s="400"/>
    </row>
    <row r="72" spans="1:12" ht="24.95" customHeight="1">
      <c r="A72" s="400"/>
      <c r="B72" s="400"/>
      <c r="C72" s="400"/>
      <c r="D72" s="400"/>
      <c r="E72" s="400"/>
      <c r="F72" s="400"/>
      <c r="G72" s="400"/>
      <c r="H72" s="400"/>
      <c r="I72" s="400"/>
      <c r="J72" s="400"/>
      <c r="K72" s="400"/>
      <c r="L72" s="400"/>
    </row>
    <row r="73" spans="1:12" ht="24.95" customHeight="1">
      <c r="A73" s="400"/>
      <c r="B73" s="400"/>
      <c r="C73" s="400"/>
      <c r="D73" s="400"/>
      <c r="E73" s="400"/>
      <c r="F73" s="400"/>
      <c r="G73" s="400"/>
      <c r="H73" s="400"/>
      <c r="I73" s="400"/>
      <c r="J73" s="400"/>
      <c r="K73" s="400"/>
      <c r="L73" s="400"/>
    </row>
    <row r="74" spans="1:12" ht="24.95" customHeight="1">
      <c r="A74" s="400"/>
      <c r="B74" s="400"/>
      <c r="C74" s="400"/>
      <c r="D74" s="400"/>
      <c r="E74" s="400"/>
      <c r="F74" s="400"/>
      <c r="G74" s="400"/>
      <c r="H74" s="400"/>
      <c r="I74" s="400"/>
      <c r="J74" s="400"/>
      <c r="K74" s="400"/>
      <c r="L74" s="400"/>
    </row>
    <row r="75" spans="1:12" ht="24.95" customHeight="1">
      <c r="A75" s="400"/>
      <c r="B75" s="400"/>
      <c r="C75" s="400"/>
      <c r="D75" s="400"/>
      <c r="E75" s="400"/>
      <c r="F75" s="400"/>
      <c r="G75" s="400"/>
      <c r="H75" s="400"/>
      <c r="I75" s="400"/>
      <c r="J75" s="400"/>
      <c r="K75" s="400"/>
      <c r="L75" s="400"/>
    </row>
    <row r="76" spans="1:12" ht="24.95" customHeight="1">
      <c r="A76" s="400"/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0"/>
    </row>
    <row r="77" spans="1:12" ht="24.95" customHeight="1">
      <c r="A77" s="400"/>
      <c r="B77" s="400"/>
      <c r="C77" s="400"/>
      <c r="D77" s="400"/>
      <c r="E77" s="400"/>
      <c r="F77" s="400"/>
      <c r="G77" s="400"/>
      <c r="H77" s="400"/>
      <c r="I77" s="400"/>
      <c r="J77" s="400"/>
      <c r="K77" s="400"/>
      <c r="L77" s="400"/>
    </row>
    <row r="78" spans="1:12" ht="24.95" customHeight="1">
      <c r="A78" s="400"/>
      <c r="B78" s="400"/>
      <c r="C78" s="400"/>
      <c r="D78" s="400"/>
      <c r="E78" s="400"/>
      <c r="F78" s="400"/>
      <c r="G78" s="400"/>
      <c r="H78" s="400"/>
      <c r="I78" s="400"/>
      <c r="J78" s="400"/>
      <c r="K78" s="400"/>
      <c r="L78" s="400"/>
    </row>
    <row r="79" spans="1:12" ht="24.95" customHeight="1">
      <c r="A79" s="400"/>
      <c r="B79" s="400"/>
      <c r="C79" s="400"/>
      <c r="D79" s="400"/>
      <c r="E79" s="400"/>
      <c r="F79" s="400"/>
      <c r="G79" s="400"/>
      <c r="H79" s="400"/>
      <c r="I79" s="400"/>
      <c r="J79" s="400"/>
      <c r="K79" s="400"/>
      <c r="L79" s="400"/>
    </row>
    <row r="80" spans="1:12" ht="24.95" customHeight="1">
      <c r="A80" s="400"/>
      <c r="B80" s="400"/>
      <c r="C80" s="400"/>
      <c r="D80" s="400"/>
      <c r="E80" s="400"/>
      <c r="F80" s="400"/>
      <c r="G80" s="400"/>
      <c r="H80" s="400"/>
      <c r="I80" s="400"/>
      <c r="J80" s="400"/>
      <c r="K80" s="400"/>
      <c r="L80" s="400"/>
    </row>
    <row r="81" spans="1:12" ht="24.95" customHeight="1">
      <c r="A81" s="400"/>
      <c r="B81" s="400"/>
      <c r="C81" s="400"/>
      <c r="D81" s="400"/>
      <c r="E81" s="400"/>
      <c r="F81" s="400"/>
      <c r="G81" s="400"/>
      <c r="H81" s="400"/>
      <c r="I81" s="400"/>
      <c r="J81" s="400"/>
      <c r="K81" s="400"/>
      <c r="L81" s="400"/>
    </row>
    <row r="82" spans="1:12" ht="24.95" customHeight="1">
      <c r="A82" s="400"/>
      <c r="B82" s="400"/>
      <c r="C82" s="400"/>
      <c r="D82" s="400"/>
      <c r="E82" s="400"/>
      <c r="F82" s="400"/>
      <c r="G82" s="400"/>
      <c r="H82" s="400"/>
      <c r="I82" s="400"/>
      <c r="J82" s="400"/>
      <c r="K82" s="400"/>
      <c r="L82" s="400"/>
    </row>
    <row r="83" spans="1:12" ht="24.95" customHeight="1">
      <c r="A83" s="400"/>
      <c r="B83" s="400"/>
      <c r="C83" s="400"/>
      <c r="D83" s="400"/>
      <c r="E83" s="400"/>
      <c r="F83" s="400"/>
      <c r="G83" s="400"/>
      <c r="H83" s="400"/>
      <c r="I83" s="400"/>
      <c r="J83" s="400"/>
      <c r="K83" s="400"/>
      <c r="L83" s="400"/>
    </row>
    <row r="84" spans="1:12" ht="24.95" customHeight="1">
      <c r="A84" s="400"/>
      <c r="B84" s="400"/>
      <c r="C84" s="400"/>
      <c r="D84" s="400"/>
      <c r="E84" s="400"/>
      <c r="F84" s="400"/>
      <c r="G84" s="400"/>
      <c r="H84" s="400"/>
      <c r="I84" s="400"/>
      <c r="J84" s="400"/>
      <c r="K84" s="400"/>
      <c r="L84" s="400"/>
    </row>
    <row r="85" spans="1:12" ht="24.95" customHeight="1">
      <c r="A85" s="400"/>
      <c r="B85" s="400"/>
      <c r="C85" s="400"/>
      <c r="D85" s="400"/>
      <c r="E85" s="400"/>
      <c r="F85" s="400"/>
      <c r="G85" s="400"/>
      <c r="H85" s="400"/>
      <c r="I85" s="400"/>
      <c r="J85" s="400"/>
      <c r="K85" s="400"/>
      <c r="L85" s="400"/>
    </row>
    <row r="86" spans="1:12" ht="24.95" customHeight="1">
      <c r="A86" s="400"/>
      <c r="B86" s="400"/>
      <c r="C86" s="400"/>
      <c r="D86" s="400"/>
      <c r="E86" s="400"/>
      <c r="F86" s="400"/>
      <c r="G86" s="400"/>
      <c r="H86" s="400"/>
      <c r="I86" s="400"/>
      <c r="J86" s="400"/>
      <c r="K86" s="400"/>
      <c r="L86" s="400"/>
    </row>
    <row r="87" spans="1:12" ht="24.95" customHeight="1">
      <c r="A87" s="400"/>
      <c r="B87" s="400"/>
      <c r="C87" s="400"/>
      <c r="D87" s="400"/>
      <c r="E87" s="400"/>
      <c r="F87" s="400"/>
      <c r="G87" s="400"/>
      <c r="H87" s="400"/>
      <c r="I87" s="400"/>
      <c r="J87" s="400"/>
      <c r="K87" s="400"/>
      <c r="L87" s="400"/>
    </row>
    <row r="88" spans="1:12" ht="24.95" customHeight="1">
      <c r="A88" s="400"/>
      <c r="B88" s="400"/>
      <c r="C88" s="400"/>
      <c r="D88" s="400"/>
      <c r="E88" s="400"/>
      <c r="F88" s="400"/>
      <c r="G88" s="400"/>
      <c r="H88" s="400"/>
      <c r="I88" s="400"/>
      <c r="J88" s="400"/>
      <c r="K88" s="400"/>
      <c r="L88" s="400"/>
    </row>
    <row r="89" spans="1:12" ht="24.95" customHeight="1">
      <c r="A89" s="400"/>
      <c r="B89" s="400"/>
      <c r="C89" s="400"/>
      <c r="D89" s="400"/>
      <c r="E89" s="400"/>
      <c r="F89" s="400"/>
      <c r="G89" s="400"/>
      <c r="H89" s="400"/>
      <c r="I89" s="400"/>
      <c r="J89" s="400"/>
      <c r="K89" s="400"/>
      <c r="L89" s="400"/>
    </row>
    <row r="90" spans="1:12" ht="24.95" customHeight="1">
      <c r="A90" s="400"/>
      <c r="B90" s="400"/>
      <c r="C90" s="400"/>
      <c r="D90" s="400"/>
      <c r="E90" s="400"/>
      <c r="F90" s="400"/>
      <c r="G90" s="400"/>
      <c r="H90" s="400"/>
      <c r="I90" s="400"/>
      <c r="J90" s="400"/>
      <c r="K90" s="400"/>
      <c r="L90" s="400"/>
    </row>
    <row r="91" spans="1:12" ht="24.95" customHeight="1">
      <c r="A91" s="400"/>
      <c r="B91" s="400"/>
      <c r="C91" s="400"/>
      <c r="D91" s="400"/>
      <c r="E91" s="400"/>
      <c r="F91" s="400"/>
      <c r="G91" s="400"/>
      <c r="H91" s="400"/>
      <c r="I91" s="400"/>
      <c r="J91" s="400"/>
      <c r="K91" s="400"/>
      <c r="L91" s="400"/>
    </row>
    <row r="92" spans="1:12" ht="24.95" customHeight="1">
      <c r="A92" s="400"/>
      <c r="B92" s="400"/>
      <c r="C92" s="400"/>
      <c r="D92" s="400"/>
      <c r="E92" s="400"/>
      <c r="F92" s="400"/>
      <c r="G92" s="400"/>
      <c r="H92" s="400"/>
      <c r="I92" s="400"/>
      <c r="J92" s="400"/>
      <c r="K92" s="400"/>
      <c r="L92" s="400"/>
    </row>
    <row r="93" spans="1:12" ht="24.95" customHeight="1">
      <c r="A93" s="400"/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400"/>
    </row>
    <row r="94" spans="1:12" ht="24.95" customHeight="1">
      <c r="A94" s="400"/>
      <c r="B94" s="400"/>
      <c r="C94" s="400"/>
      <c r="D94" s="400"/>
      <c r="E94" s="400"/>
      <c r="F94" s="400"/>
      <c r="G94" s="400"/>
      <c r="H94" s="400"/>
      <c r="I94" s="400"/>
      <c r="J94" s="400"/>
      <c r="K94" s="400"/>
      <c r="L94" s="400"/>
    </row>
    <row r="95" spans="1:12" ht="24.95" customHeight="1">
      <c r="A95" s="400"/>
      <c r="B95" s="400"/>
      <c r="C95" s="400"/>
      <c r="D95" s="400"/>
      <c r="E95" s="400"/>
      <c r="F95" s="400"/>
      <c r="G95" s="400"/>
      <c r="H95" s="400"/>
      <c r="I95" s="400"/>
      <c r="J95" s="400"/>
      <c r="K95" s="400"/>
      <c r="L95" s="400"/>
    </row>
    <row r="96" spans="1:12" ht="24.95" customHeight="1">
      <c r="A96" s="400"/>
      <c r="B96" s="400"/>
      <c r="C96" s="400"/>
      <c r="D96" s="400"/>
      <c r="E96" s="400"/>
      <c r="F96" s="400"/>
      <c r="G96" s="400"/>
      <c r="H96" s="400"/>
      <c r="I96" s="400"/>
      <c r="J96" s="400"/>
      <c r="K96" s="400"/>
      <c r="L96" s="400"/>
    </row>
    <row r="97" spans="1:12" ht="24.95" customHeight="1">
      <c r="A97" s="400"/>
      <c r="B97" s="400"/>
      <c r="C97" s="400"/>
      <c r="D97" s="400"/>
      <c r="E97" s="400"/>
      <c r="F97" s="400"/>
      <c r="G97" s="400"/>
      <c r="H97" s="400"/>
      <c r="I97" s="400"/>
      <c r="J97" s="400"/>
      <c r="K97" s="400"/>
      <c r="L97" s="400"/>
    </row>
    <row r="98" spans="1:12" ht="24.95" customHeight="1">
      <c r="A98" s="400"/>
      <c r="B98" s="400"/>
      <c r="C98" s="400"/>
      <c r="D98" s="400"/>
      <c r="E98" s="400"/>
      <c r="F98" s="400"/>
      <c r="G98" s="400"/>
      <c r="H98" s="400"/>
      <c r="I98" s="400"/>
      <c r="J98" s="400"/>
      <c r="K98" s="400"/>
      <c r="L98" s="400"/>
    </row>
    <row r="99" spans="1:12" ht="24.95" customHeight="1">
      <c r="A99" s="400"/>
      <c r="B99" s="400"/>
      <c r="C99" s="400"/>
      <c r="D99" s="400"/>
      <c r="E99" s="400"/>
      <c r="F99" s="400"/>
      <c r="G99" s="400"/>
      <c r="H99" s="400"/>
      <c r="I99" s="400"/>
      <c r="J99" s="400"/>
      <c r="K99" s="400"/>
      <c r="L99" s="400"/>
    </row>
    <row r="100" spans="1:12" ht="24.95" customHeight="1">
      <c r="A100" s="400"/>
      <c r="B100" s="400"/>
      <c r="C100" s="400"/>
      <c r="D100" s="400"/>
      <c r="E100" s="400"/>
      <c r="F100" s="400"/>
      <c r="G100" s="400"/>
      <c r="H100" s="400"/>
      <c r="I100" s="400"/>
      <c r="J100" s="400"/>
      <c r="K100" s="400"/>
      <c r="L100" s="400"/>
    </row>
    <row r="101" spans="1:12" ht="24.95" customHeight="1">
      <c r="A101" s="400"/>
      <c r="B101" s="400"/>
      <c r="C101" s="400"/>
      <c r="D101" s="400"/>
      <c r="E101" s="400"/>
      <c r="F101" s="400"/>
      <c r="G101" s="400"/>
      <c r="H101" s="400"/>
      <c r="I101" s="400"/>
      <c r="J101" s="400"/>
      <c r="K101" s="400"/>
      <c r="L101" s="400"/>
    </row>
    <row r="102" spans="1:12" ht="24.95" customHeight="1">
      <c r="A102" s="400"/>
      <c r="B102" s="400"/>
      <c r="C102" s="400"/>
      <c r="D102" s="400"/>
      <c r="E102" s="400"/>
      <c r="F102" s="400"/>
      <c r="G102" s="400"/>
      <c r="H102" s="400"/>
      <c r="I102" s="400"/>
      <c r="J102" s="400"/>
      <c r="K102" s="400"/>
      <c r="L102" s="400"/>
    </row>
    <row r="103" spans="1:12" ht="24.95" customHeight="1">
      <c r="A103" s="400"/>
      <c r="B103" s="400"/>
      <c r="C103" s="400"/>
      <c r="D103" s="400"/>
      <c r="E103" s="400"/>
      <c r="F103" s="400"/>
      <c r="G103" s="400"/>
      <c r="H103" s="400"/>
      <c r="I103" s="400"/>
      <c r="J103" s="400"/>
      <c r="K103" s="400"/>
      <c r="L103" s="400"/>
    </row>
    <row r="104" spans="1:12" ht="24.95" customHeight="1">
      <c r="A104" s="400"/>
      <c r="B104" s="400"/>
      <c r="C104" s="400"/>
      <c r="D104" s="400"/>
      <c r="E104" s="400"/>
      <c r="F104" s="400"/>
      <c r="G104" s="400"/>
      <c r="H104" s="400"/>
      <c r="I104" s="400"/>
      <c r="J104" s="400"/>
      <c r="K104" s="400"/>
      <c r="L104" s="400"/>
    </row>
    <row r="105" spans="1:12" ht="11.25" customHeight="1">
      <c r="A105" s="400"/>
      <c r="B105" s="400"/>
      <c r="C105" s="400"/>
      <c r="D105" s="400"/>
      <c r="E105" s="400"/>
      <c r="F105" s="400"/>
      <c r="G105" s="400"/>
      <c r="H105" s="400"/>
      <c r="I105" s="400"/>
      <c r="J105" s="400"/>
      <c r="K105" s="400"/>
      <c r="L105" s="400"/>
    </row>
    <row r="106" spans="1:12" ht="11.25" customHeight="1">
      <c r="A106" s="400"/>
      <c r="B106" s="400"/>
      <c r="C106" s="400"/>
      <c r="D106" s="400"/>
      <c r="E106" s="400"/>
      <c r="F106" s="400"/>
      <c r="G106" s="400"/>
      <c r="H106" s="400"/>
      <c r="I106" s="400"/>
      <c r="J106" s="400"/>
      <c r="K106" s="400"/>
      <c r="L106" s="400"/>
    </row>
    <row r="107" spans="1:12" ht="11.25" customHeight="1">
      <c r="A107" s="400"/>
      <c r="B107" s="400"/>
      <c r="C107" s="400"/>
      <c r="D107" s="400"/>
      <c r="E107" s="400"/>
      <c r="F107" s="400"/>
      <c r="G107" s="400"/>
      <c r="H107" s="400"/>
      <c r="I107" s="400"/>
      <c r="J107" s="400"/>
      <c r="K107" s="400"/>
      <c r="L107" s="400"/>
    </row>
    <row r="108" spans="1:12" ht="11.25" customHeight="1">
      <c r="A108" s="400"/>
      <c r="B108" s="400"/>
      <c r="C108" s="400"/>
      <c r="D108" s="400"/>
      <c r="E108" s="400"/>
      <c r="F108" s="400"/>
      <c r="G108" s="400"/>
      <c r="H108" s="400"/>
      <c r="I108" s="400"/>
      <c r="J108" s="400"/>
      <c r="K108" s="400"/>
      <c r="L108" s="400"/>
    </row>
    <row r="109" spans="1:12" ht="11.25" customHeight="1">
      <c r="A109" s="400"/>
      <c r="B109" s="400"/>
      <c r="C109" s="400"/>
      <c r="D109" s="400"/>
      <c r="E109" s="400"/>
      <c r="F109" s="400"/>
      <c r="G109" s="400"/>
      <c r="H109" s="400"/>
      <c r="I109" s="400"/>
      <c r="J109" s="400"/>
      <c r="K109" s="400"/>
      <c r="L109" s="400"/>
    </row>
    <row r="110" spans="1:12" ht="11.25" customHeight="1">
      <c r="A110" s="400"/>
      <c r="B110" s="400"/>
      <c r="C110" s="400"/>
      <c r="D110" s="400"/>
      <c r="E110" s="400"/>
      <c r="F110" s="400"/>
      <c r="G110" s="400"/>
      <c r="H110" s="400"/>
      <c r="I110" s="400"/>
      <c r="J110" s="400"/>
      <c r="K110" s="400"/>
      <c r="L110" s="400"/>
    </row>
    <row r="111" spans="1:12" ht="15">
      <c r="A111" s="400"/>
      <c r="B111" s="400"/>
      <c r="C111" s="400"/>
      <c r="D111" s="400"/>
      <c r="E111" s="400"/>
      <c r="F111" s="400"/>
      <c r="G111" s="400"/>
      <c r="H111" s="400"/>
      <c r="I111" s="400"/>
      <c r="J111" s="400"/>
      <c r="K111" s="400"/>
      <c r="L111" s="400"/>
    </row>
    <row r="112" spans="1:12" ht="15">
      <c r="A112" s="400"/>
      <c r="B112" s="400"/>
      <c r="C112" s="400"/>
      <c r="D112" s="400"/>
      <c r="E112" s="400"/>
      <c r="F112" s="400"/>
      <c r="G112" s="400"/>
      <c r="H112" s="400"/>
      <c r="I112" s="400"/>
      <c r="J112" s="400"/>
      <c r="K112" s="400"/>
      <c r="L112" s="400"/>
    </row>
    <row r="113" spans="1:12" ht="15">
      <c r="A113" s="400"/>
      <c r="B113" s="400"/>
      <c r="C113" s="400"/>
      <c r="D113" s="400"/>
      <c r="E113" s="400"/>
      <c r="F113" s="400"/>
      <c r="G113" s="400"/>
      <c r="H113" s="400"/>
      <c r="I113" s="400"/>
      <c r="J113" s="400"/>
      <c r="K113" s="400"/>
      <c r="L113" s="400"/>
    </row>
    <row r="114" spans="1:12" ht="15">
      <c r="A114" s="400"/>
      <c r="B114" s="400"/>
      <c r="C114" s="400"/>
      <c r="D114" s="400"/>
      <c r="E114" s="400"/>
      <c r="F114" s="400"/>
      <c r="G114" s="400"/>
      <c r="H114" s="400"/>
      <c r="I114" s="400"/>
      <c r="J114" s="400"/>
      <c r="K114" s="400"/>
      <c r="L114" s="400"/>
    </row>
    <row r="115" spans="1:12" ht="15">
      <c r="A115" s="400"/>
      <c r="B115" s="400"/>
      <c r="C115" s="400"/>
      <c r="D115" s="400"/>
      <c r="E115" s="400"/>
      <c r="F115" s="400"/>
      <c r="G115" s="400"/>
      <c r="H115" s="400"/>
      <c r="I115" s="400"/>
      <c r="J115" s="400"/>
      <c r="K115" s="400"/>
      <c r="L115" s="400"/>
    </row>
    <row r="116" spans="1:12" ht="15">
      <c r="A116" s="400"/>
      <c r="B116" s="400"/>
      <c r="C116" s="400"/>
      <c r="D116" s="400"/>
      <c r="E116" s="400"/>
      <c r="F116" s="400"/>
      <c r="G116" s="400"/>
      <c r="H116" s="400"/>
      <c r="I116" s="400"/>
      <c r="J116" s="400"/>
      <c r="K116" s="400"/>
      <c r="L116" s="400"/>
    </row>
    <row r="117" spans="1:12" ht="15">
      <c r="A117" s="400"/>
      <c r="B117" s="400"/>
      <c r="C117" s="400"/>
      <c r="D117" s="400"/>
      <c r="E117" s="400"/>
      <c r="F117" s="400"/>
      <c r="G117" s="400"/>
      <c r="H117" s="400"/>
      <c r="I117" s="400"/>
      <c r="J117" s="400"/>
      <c r="K117" s="400"/>
      <c r="L117" s="400"/>
    </row>
    <row r="118" spans="1:12" ht="15">
      <c r="A118" s="400"/>
      <c r="B118" s="400"/>
      <c r="C118" s="400"/>
      <c r="D118" s="400"/>
      <c r="E118" s="400"/>
      <c r="F118" s="400"/>
      <c r="G118" s="400"/>
      <c r="H118" s="400"/>
      <c r="I118" s="400"/>
      <c r="J118" s="400"/>
      <c r="K118" s="400"/>
      <c r="L118" s="400"/>
    </row>
    <row r="119" spans="1:12" ht="15">
      <c r="A119" s="400"/>
      <c r="B119" s="400"/>
      <c r="C119" s="400"/>
      <c r="D119" s="400"/>
      <c r="E119" s="400"/>
      <c r="F119" s="400"/>
      <c r="G119" s="400"/>
      <c r="H119" s="400"/>
      <c r="I119" s="400"/>
      <c r="J119" s="400"/>
      <c r="K119" s="400"/>
      <c r="L119" s="400"/>
    </row>
    <row r="120" spans="1:12" ht="15">
      <c r="A120" s="400"/>
      <c r="B120" s="400"/>
      <c r="C120" s="400"/>
      <c r="D120" s="400"/>
      <c r="E120" s="400"/>
      <c r="F120" s="400"/>
      <c r="G120" s="400"/>
      <c r="H120" s="400"/>
      <c r="I120" s="400"/>
      <c r="J120" s="400"/>
      <c r="K120" s="400"/>
      <c r="L120" s="400"/>
    </row>
    <row r="121" spans="1:12" ht="15">
      <c r="A121" s="400"/>
      <c r="B121" s="400"/>
      <c r="C121" s="400"/>
      <c r="D121" s="400"/>
      <c r="E121" s="400"/>
      <c r="F121" s="400"/>
      <c r="G121" s="400"/>
      <c r="H121" s="400"/>
      <c r="I121" s="400"/>
      <c r="J121" s="400"/>
      <c r="K121" s="400"/>
      <c r="L121" s="400"/>
    </row>
    <row r="122" spans="1:12" ht="15">
      <c r="A122" s="400"/>
      <c r="B122" s="400"/>
      <c r="C122" s="400"/>
      <c r="D122" s="400"/>
      <c r="E122" s="400"/>
      <c r="F122" s="400"/>
      <c r="G122" s="400"/>
      <c r="H122" s="400"/>
      <c r="I122" s="400"/>
      <c r="J122" s="400"/>
      <c r="K122" s="400"/>
      <c r="L122" s="400"/>
    </row>
    <row r="123" spans="1:12" ht="15">
      <c r="A123" s="400"/>
      <c r="B123" s="400"/>
      <c r="C123" s="400"/>
      <c r="D123" s="400"/>
      <c r="E123" s="400"/>
      <c r="F123" s="400"/>
      <c r="G123" s="400"/>
      <c r="H123" s="400"/>
      <c r="I123" s="400"/>
      <c r="J123" s="400"/>
      <c r="K123" s="400"/>
      <c r="L123" s="400"/>
    </row>
    <row r="124" spans="1:12" ht="15">
      <c r="A124" s="400"/>
      <c r="B124" s="400"/>
      <c r="C124" s="400"/>
      <c r="D124" s="400"/>
      <c r="E124" s="400"/>
      <c r="F124" s="400"/>
      <c r="G124" s="400"/>
      <c r="H124" s="400"/>
      <c r="I124" s="400"/>
      <c r="J124" s="400"/>
      <c r="K124" s="400"/>
      <c r="L124" s="400"/>
    </row>
    <row r="125" spans="1:12" ht="15">
      <c r="A125" s="400"/>
      <c r="B125" s="400"/>
      <c r="C125" s="400"/>
      <c r="D125" s="400"/>
      <c r="E125" s="400"/>
      <c r="F125" s="400"/>
      <c r="G125" s="400"/>
      <c r="H125" s="400"/>
      <c r="I125" s="400"/>
      <c r="J125" s="400"/>
      <c r="K125" s="400"/>
      <c r="L125" s="400"/>
    </row>
    <row r="126" spans="1:12" ht="15">
      <c r="A126" s="400"/>
      <c r="B126" s="400"/>
      <c r="C126" s="400"/>
      <c r="D126" s="400"/>
      <c r="E126" s="400"/>
      <c r="F126" s="400"/>
      <c r="G126" s="400"/>
      <c r="H126" s="400"/>
      <c r="I126" s="400"/>
      <c r="J126" s="400"/>
      <c r="K126" s="400"/>
      <c r="L126" s="400"/>
    </row>
    <row r="127" spans="1:12" ht="15">
      <c r="A127" s="400"/>
      <c r="B127" s="400"/>
      <c r="C127" s="400"/>
      <c r="D127" s="400"/>
      <c r="E127" s="400"/>
      <c r="F127" s="400"/>
      <c r="G127" s="400"/>
      <c r="H127" s="400"/>
      <c r="I127" s="400"/>
      <c r="J127" s="400"/>
      <c r="K127" s="400"/>
      <c r="L127" s="400"/>
    </row>
    <row r="128" spans="1:12" ht="15">
      <c r="A128" s="400"/>
      <c r="B128" s="400"/>
      <c r="C128" s="400"/>
      <c r="D128" s="400"/>
      <c r="E128" s="400"/>
      <c r="F128" s="400"/>
      <c r="G128" s="400"/>
      <c r="H128" s="400"/>
      <c r="I128" s="400"/>
      <c r="J128" s="400"/>
      <c r="K128" s="400"/>
      <c r="L128" s="400"/>
    </row>
    <row r="129" spans="1:12" ht="15">
      <c r="A129" s="400"/>
      <c r="B129" s="400"/>
      <c r="C129" s="400"/>
      <c r="D129" s="400"/>
      <c r="E129" s="400"/>
      <c r="F129" s="400"/>
      <c r="G129" s="400"/>
      <c r="H129" s="400"/>
      <c r="I129" s="400"/>
      <c r="J129" s="400"/>
      <c r="K129" s="400"/>
      <c r="L129" s="400"/>
    </row>
    <row r="130" spans="1:12" ht="15">
      <c r="A130" s="400"/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</row>
    <row r="131" spans="1:12" ht="15">
      <c r="A131" s="400"/>
      <c r="B131" s="400"/>
      <c r="C131" s="400"/>
      <c r="D131" s="400"/>
      <c r="E131" s="400"/>
      <c r="F131" s="400"/>
      <c r="G131" s="400"/>
      <c r="H131" s="400"/>
      <c r="I131" s="400"/>
      <c r="J131" s="400"/>
      <c r="K131" s="400"/>
      <c r="L131" s="400"/>
    </row>
    <row r="132" spans="1:12" ht="15">
      <c r="A132" s="400"/>
      <c r="B132" s="400"/>
      <c r="C132" s="400"/>
      <c r="D132" s="400"/>
      <c r="E132" s="400"/>
      <c r="F132" s="400"/>
      <c r="G132" s="400"/>
      <c r="H132" s="400"/>
      <c r="I132" s="400"/>
      <c r="J132" s="400"/>
      <c r="K132" s="400"/>
      <c r="L132" s="400"/>
    </row>
    <row r="133" spans="1:12" ht="15">
      <c r="A133" s="400"/>
      <c r="B133" s="400"/>
      <c r="C133" s="400"/>
      <c r="D133" s="400"/>
      <c r="E133" s="400"/>
      <c r="F133" s="400"/>
      <c r="G133" s="400"/>
      <c r="H133" s="400"/>
      <c r="I133" s="400"/>
      <c r="J133" s="400"/>
      <c r="K133" s="400"/>
      <c r="L133" s="400"/>
    </row>
    <row r="134" spans="1:12" ht="15">
      <c r="A134" s="400"/>
      <c r="B134" s="400"/>
      <c r="C134" s="400"/>
      <c r="D134" s="400"/>
      <c r="E134" s="400"/>
      <c r="F134" s="400"/>
      <c r="G134" s="400"/>
      <c r="H134" s="400"/>
      <c r="I134" s="400"/>
      <c r="J134" s="400"/>
      <c r="K134" s="400"/>
      <c r="L134" s="400"/>
    </row>
    <row r="135" spans="1:12" ht="15">
      <c r="A135" s="400"/>
      <c r="B135" s="400"/>
      <c r="C135" s="400"/>
      <c r="D135" s="400"/>
      <c r="E135" s="400"/>
      <c r="F135" s="400"/>
      <c r="G135" s="400"/>
      <c r="H135" s="400"/>
      <c r="I135" s="400"/>
      <c r="J135" s="400"/>
      <c r="K135" s="400"/>
      <c r="L135" s="400"/>
    </row>
    <row r="136" spans="1:12" ht="15">
      <c r="A136" s="400"/>
      <c r="B136" s="400"/>
      <c r="C136" s="400"/>
      <c r="D136" s="400"/>
      <c r="E136" s="400"/>
      <c r="F136" s="400"/>
      <c r="G136" s="400"/>
      <c r="H136" s="400"/>
      <c r="I136" s="400"/>
      <c r="J136" s="400"/>
      <c r="K136" s="400"/>
      <c r="L136" s="400"/>
    </row>
    <row r="137" spans="1:12" ht="15">
      <c r="A137" s="400"/>
      <c r="B137" s="400"/>
      <c r="C137" s="400"/>
      <c r="D137" s="400"/>
      <c r="E137" s="400"/>
      <c r="F137" s="400"/>
      <c r="G137" s="400"/>
      <c r="H137" s="400"/>
      <c r="I137" s="400"/>
      <c r="J137" s="400"/>
      <c r="K137" s="400"/>
      <c r="L137" s="400"/>
    </row>
    <row r="138" spans="1:12" ht="15">
      <c r="A138" s="400"/>
      <c r="B138" s="400"/>
      <c r="C138" s="400"/>
      <c r="D138" s="400"/>
      <c r="E138" s="400"/>
      <c r="F138" s="400"/>
      <c r="G138" s="400"/>
      <c r="H138" s="400"/>
      <c r="I138" s="400"/>
      <c r="J138" s="400"/>
      <c r="K138" s="400"/>
      <c r="L138" s="400"/>
    </row>
    <row r="139" spans="1:12" ht="15">
      <c r="A139" s="400"/>
      <c r="B139" s="400"/>
      <c r="C139" s="400"/>
      <c r="D139" s="400"/>
      <c r="E139" s="400"/>
      <c r="F139" s="400"/>
      <c r="G139" s="400"/>
      <c r="H139" s="400"/>
      <c r="I139" s="400"/>
      <c r="J139" s="400"/>
      <c r="K139" s="400"/>
      <c r="L139" s="400"/>
    </row>
    <row r="140" spans="1:12" ht="15">
      <c r="A140" s="400"/>
      <c r="B140" s="400"/>
      <c r="C140" s="400"/>
      <c r="D140" s="400"/>
      <c r="E140" s="400"/>
      <c r="F140" s="400"/>
      <c r="G140" s="400"/>
      <c r="H140" s="400"/>
      <c r="I140" s="400"/>
      <c r="J140" s="400"/>
      <c r="K140" s="400"/>
      <c r="L140" s="400"/>
    </row>
    <row r="141" spans="1:12" ht="15">
      <c r="A141" s="400"/>
      <c r="B141" s="400"/>
      <c r="C141" s="400"/>
      <c r="D141" s="400"/>
      <c r="E141" s="400"/>
      <c r="F141" s="400"/>
      <c r="G141" s="400"/>
      <c r="H141" s="400"/>
      <c r="I141" s="400"/>
      <c r="J141" s="400"/>
      <c r="K141" s="400"/>
      <c r="L141" s="400"/>
    </row>
    <row r="142" spans="1:12" ht="15">
      <c r="A142" s="400"/>
      <c r="B142" s="400"/>
      <c r="C142" s="400"/>
      <c r="D142" s="400"/>
      <c r="E142" s="400"/>
      <c r="F142" s="400"/>
      <c r="G142" s="400"/>
      <c r="H142" s="400"/>
      <c r="I142" s="400"/>
      <c r="J142" s="400"/>
      <c r="K142" s="400"/>
      <c r="L142" s="400"/>
    </row>
    <row r="143" spans="1:12" ht="15">
      <c r="A143" s="400"/>
      <c r="B143" s="400"/>
      <c r="C143" s="400"/>
      <c r="D143" s="400"/>
      <c r="E143" s="400"/>
      <c r="F143" s="400"/>
      <c r="G143" s="400"/>
      <c r="H143" s="400"/>
      <c r="I143" s="400"/>
      <c r="J143" s="400"/>
      <c r="K143" s="400"/>
      <c r="L143" s="400"/>
    </row>
  </sheetData>
  <mergeCells count="103">
    <mergeCell ref="F38:G38"/>
    <mergeCell ref="A53:A54"/>
    <mergeCell ref="B53:B54"/>
    <mergeCell ref="D53:D54"/>
    <mergeCell ref="E53:E54"/>
    <mergeCell ref="A49:A50"/>
    <mergeCell ref="B49:B50"/>
    <mergeCell ref="D49:D50"/>
    <mergeCell ref="E49:E50"/>
    <mergeCell ref="A51:A52"/>
    <mergeCell ref="B51:B52"/>
    <mergeCell ref="D51:D52"/>
    <mergeCell ref="E51:E52"/>
    <mergeCell ref="C49:C50"/>
    <mergeCell ref="C51:C52"/>
    <mergeCell ref="C53:C54"/>
    <mergeCell ref="A45:A46"/>
    <mergeCell ref="B45:B46"/>
    <mergeCell ref="D45:D46"/>
    <mergeCell ref="E45:E46"/>
    <mergeCell ref="A47:A48"/>
    <mergeCell ref="B47:B48"/>
    <mergeCell ref="D47:D48"/>
    <mergeCell ref="E47:E48"/>
    <mergeCell ref="C45:C46"/>
    <mergeCell ref="C47:C48"/>
    <mergeCell ref="A41:A42"/>
    <mergeCell ref="B41:B42"/>
    <mergeCell ref="D41:D42"/>
    <mergeCell ref="E41:E42"/>
    <mergeCell ref="A43:A44"/>
    <mergeCell ref="B43:B44"/>
    <mergeCell ref="D43:D44"/>
    <mergeCell ref="E43:E44"/>
    <mergeCell ref="C41:C42"/>
    <mergeCell ref="C43:C44"/>
    <mergeCell ref="A35:A36"/>
    <mergeCell ref="B35:B36"/>
    <mergeCell ref="D35:D36"/>
    <mergeCell ref="E35:E36"/>
    <mergeCell ref="A39:A40"/>
    <mergeCell ref="B39:B40"/>
    <mergeCell ref="D39:D40"/>
    <mergeCell ref="E39:E40"/>
    <mergeCell ref="C35:C36"/>
    <mergeCell ref="C39:C40"/>
    <mergeCell ref="A30:A31"/>
    <mergeCell ref="B30:B31"/>
    <mergeCell ref="D30:D31"/>
    <mergeCell ref="E30:E31"/>
    <mergeCell ref="A33:A34"/>
    <mergeCell ref="B33:B34"/>
    <mergeCell ref="D33:D34"/>
    <mergeCell ref="E33:E34"/>
    <mergeCell ref="C33:C34"/>
    <mergeCell ref="C30:C31"/>
    <mergeCell ref="A24:A25"/>
    <mergeCell ref="B24:B25"/>
    <mergeCell ref="D24:D25"/>
    <mergeCell ref="E24:E25"/>
    <mergeCell ref="C24:C25"/>
    <mergeCell ref="C22:C23"/>
    <mergeCell ref="A26:A27"/>
    <mergeCell ref="E26:E27"/>
    <mergeCell ref="A28:A29"/>
    <mergeCell ref="B28:B29"/>
    <mergeCell ref="D28:D29"/>
    <mergeCell ref="E28:E29"/>
    <mergeCell ref="B26:B27"/>
    <mergeCell ref="D26:D27"/>
    <mergeCell ref="C26:C27"/>
    <mergeCell ref="C28:C29"/>
    <mergeCell ref="A20:A21"/>
    <mergeCell ref="B20:B21"/>
    <mergeCell ref="D20:D21"/>
    <mergeCell ref="E20:E21"/>
    <mergeCell ref="C18:C19"/>
    <mergeCell ref="C20:C21"/>
    <mergeCell ref="A22:A23"/>
    <mergeCell ref="B22:B23"/>
    <mergeCell ref="D22:D23"/>
    <mergeCell ref="E22:E23"/>
    <mergeCell ref="A16:A17"/>
    <mergeCell ref="B16:B17"/>
    <mergeCell ref="D16:D17"/>
    <mergeCell ref="E16:E17"/>
    <mergeCell ref="C16:C17"/>
    <mergeCell ref="C13:C15"/>
    <mergeCell ref="A18:A19"/>
    <mergeCell ref="B18:B19"/>
    <mergeCell ref="D18:D19"/>
    <mergeCell ref="E18:E19"/>
    <mergeCell ref="A8:G8"/>
    <mergeCell ref="F10:G10"/>
    <mergeCell ref="A11:A12"/>
    <mergeCell ref="B11:B12"/>
    <mergeCell ref="D11:D12"/>
    <mergeCell ref="E11:E12"/>
    <mergeCell ref="C11:C12"/>
    <mergeCell ref="A13:A15"/>
    <mergeCell ref="B13:B15"/>
    <mergeCell ref="D13:D15"/>
    <mergeCell ref="E13:E15"/>
  </mergeCells>
  <printOptions horizontalCentered="1"/>
  <pageMargins left="0.59055118110236227" right="0.59055118110236227" top="0.35433070866141736" bottom="0.35433070866141736" header="0.31496062992125984" footer="0.31496062992125984"/>
  <pageSetup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63"/>
  <sheetViews>
    <sheetView tabSelected="1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20.28515625" customWidth="1"/>
    <col min="2" max="8" width="9.7109375" customWidth="1"/>
    <col min="253" max="253" width="9.140625" customWidth="1"/>
    <col min="254" max="254" width="12.7109375" customWidth="1"/>
    <col min="255" max="260" width="8.140625" customWidth="1"/>
    <col min="261" max="261" width="8.28515625" customWidth="1"/>
    <col min="509" max="509" width="9.140625" customWidth="1"/>
    <col min="510" max="510" width="12.7109375" customWidth="1"/>
    <col min="511" max="516" width="8.140625" customWidth="1"/>
    <col min="517" max="517" width="8.28515625" customWidth="1"/>
    <col min="765" max="765" width="9.140625" customWidth="1"/>
    <col min="766" max="766" width="12.7109375" customWidth="1"/>
    <col min="767" max="772" width="8.140625" customWidth="1"/>
    <col min="773" max="773" width="8.28515625" customWidth="1"/>
    <col min="1021" max="1021" width="9.140625" customWidth="1"/>
    <col min="1022" max="1022" width="12.7109375" customWidth="1"/>
    <col min="1023" max="1028" width="8.140625" customWidth="1"/>
    <col min="1029" max="1029" width="8.28515625" customWidth="1"/>
    <col min="1277" max="1277" width="9.140625" customWidth="1"/>
    <col min="1278" max="1278" width="12.7109375" customWidth="1"/>
    <col min="1279" max="1284" width="8.140625" customWidth="1"/>
    <col min="1285" max="1285" width="8.28515625" customWidth="1"/>
    <col min="1533" max="1533" width="9.140625" customWidth="1"/>
    <col min="1534" max="1534" width="12.7109375" customWidth="1"/>
    <col min="1535" max="1540" width="8.140625" customWidth="1"/>
    <col min="1541" max="1541" width="8.28515625" customWidth="1"/>
    <col min="1789" max="1789" width="9.140625" customWidth="1"/>
    <col min="1790" max="1790" width="12.7109375" customWidth="1"/>
    <col min="1791" max="1796" width="8.140625" customWidth="1"/>
    <col min="1797" max="1797" width="8.28515625" customWidth="1"/>
    <col min="2045" max="2045" width="9.140625" customWidth="1"/>
    <col min="2046" max="2046" width="12.7109375" customWidth="1"/>
    <col min="2047" max="2052" width="8.140625" customWidth="1"/>
    <col min="2053" max="2053" width="8.28515625" customWidth="1"/>
    <col min="2301" max="2301" width="9.140625" customWidth="1"/>
    <col min="2302" max="2302" width="12.7109375" customWidth="1"/>
    <col min="2303" max="2308" width="8.140625" customWidth="1"/>
    <col min="2309" max="2309" width="8.28515625" customWidth="1"/>
    <col min="2557" max="2557" width="9.140625" customWidth="1"/>
    <col min="2558" max="2558" width="12.7109375" customWidth="1"/>
    <col min="2559" max="2564" width="8.140625" customWidth="1"/>
    <col min="2565" max="2565" width="8.28515625" customWidth="1"/>
    <col min="2813" max="2813" width="9.140625" customWidth="1"/>
    <col min="2814" max="2814" width="12.7109375" customWidth="1"/>
    <col min="2815" max="2820" width="8.140625" customWidth="1"/>
    <col min="2821" max="2821" width="8.28515625" customWidth="1"/>
    <col min="3069" max="3069" width="9.140625" customWidth="1"/>
    <col min="3070" max="3070" width="12.7109375" customWidth="1"/>
    <col min="3071" max="3076" width="8.140625" customWidth="1"/>
    <col min="3077" max="3077" width="8.28515625" customWidth="1"/>
    <col min="3325" max="3325" width="9.140625" customWidth="1"/>
    <col min="3326" max="3326" width="12.7109375" customWidth="1"/>
    <col min="3327" max="3332" width="8.140625" customWidth="1"/>
    <col min="3333" max="3333" width="8.28515625" customWidth="1"/>
    <col min="3581" max="3581" width="9.140625" customWidth="1"/>
    <col min="3582" max="3582" width="12.7109375" customWidth="1"/>
    <col min="3583" max="3588" width="8.140625" customWidth="1"/>
    <col min="3589" max="3589" width="8.28515625" customWidth="1"/>
    <col min="3837" max="3837" width="9.140625" customWidth="1"/>
    <col min="3838" max="3838" width="12.7109375" customWidth="1"/>
    <col min="3839" max="3844" width="8.140625" customWidth="1"/>
    <col min="3845" max="3845" width="8.28515625" customWidth="1"/>
    <col min="4093" max="4093" width="9.140625" customWidth="1"/>
    <col min="4094" max="4094" width="12.7109375" customWidth="1"/>
    <col min="4095" max="4100" width="8.140625" customWidth="1"/>
    <col min="4101" max="4101" width="8.28515625" customWidth="1"/>
    <col min="4349" max="4349" width="9.140625" customWidth="1"/>
    <col min="4350" max="4350" width="12.7109375" customWidth="1"/>
    <col min="4351" max="4356" width="8.140625" customWidth="1"/>
    <col min="4357" max="4357" width="8.28515625" customWidth="1"/>
    <col min="4605" max="4605" width="9.140625" customWidth="1"/>
    <col min="4606" max="4606" width="12.7109375" customWidth="1"/>
    <col min="4607" max="4612" width="8.140625" customWidth="1"/>
    <col min="4613" max="4613" width="8.28515625" customWidth="1"/>
    <col min="4861" max="4861" width="9.140625" customWidth="1"/>
    <col min="4862" max="4862" width="12.7109375" customWidth="1"/>
    <col min="4863" max="4868" width="8.140625" customWidth="1"/>
    <col min="4869" max="4869" width="8.28515625" customWidth="1"/>
    <col min="5117" max="5117" width="9.140625" customWidth="1"/>
    <col min="5118" max="5118" width="12.7109375" customWidth="1"/>
    <col min="5119" max="5124" width="8.140625" customWidth="1"/>
    <col min="5125" max="5125" width="8.28515625" customWidth="1"/>
    <col min="5373" max="5373" width="9.140625" customWidth="1"/>
    <col min="5374" max="5374" width="12.7109375" customWidth="1"/>
    <col min="5375" max="5380" width="8.140625" customWidth="1"/>
    <col min="5381" max="5381" width="8.28515625" customWidth="1"/>
    <col min="5629" max="5629" width="9.140625" customWidth="1"/>
    <col min="5630" max="5630" width="12.7109375" customWidth="1"/>
    <col min="5631" max="5636" width="8.140625" customWidth="1"/>
    <col min="5637" max="5637" width="8.28515625" customWidth="1"/>
    <col min="5885" max="5885" width="9.140625" customWidth="1"/>
    <col min="5886" max="5886" width="12.7109375" customWidth="1"/>
    <col min="5887" max="5892" width="8.140625" customWidth="1"/>
    <col min="5893" max="5893" width="8.28515625" customWidth="1"/>
    <col min="6141" max="6141" width="9.140625" customWidth="1"/>
    <col min="6142" max="6142" width="12.7109375" customWidth="1"/>
    <col min="6143" max="6148" width="8.140625" customWidth="1"/>
    <col min="6149" max="6149" width="8.28515625" customWidth="1"/>
    <col min="6397" max="6397" width="9.140625" customWidth="1"/>
    <col min="6398" max="6398" width="12.7109375" customWidth="1"/>
    <col min="6399" max="6404" width="8.140625" customWidth="1"/>
    <col min="6405" max="6405" width="8.28515625" customWidth="1"/>
    <col min="6653" max="6653" width="9.140625" customWidth="1"/>
    <col min="6654" max="6654" width="12.7109375" customWidth="1"/>
    <col min="6655" max="6660" width="8.140625" customWidth="1"/>
    <col min="6661" max="6661" width="8.28515625" customWidth="1"/>
    <col min="6909" max="6909" width="9.140625" customWidth="1"/>
    <col min="6910" max="6910" width="12.7109375" customWidth="1"/>
    <col min="6911" max="6916" width="8.140625" customWidth="1"/>
    <col min="6917" max="6917" width="8.28515625" customWidth="1"/>
    <col min="7165" max="7165" width="9.140625" customWidth="1"/>
    <col min="7166" max="7166" width="12.7109375" customWidth="1"/>
    <col min="7167" max="7172" width="8.140625" customWidth="1"/>
    <col min="7173" max="7173" width="8.28515625" customWidth="1"/>
    <col min="7421" max="7421" width="9.140625" customWidth="1"/>
    <col min="7422" max="7422" width="12.7109375" customWidth="1"/>
    <col min="7423" max="7428" width="8.140625" customWidth="1"/>
    <col min="7429" max="7429" width="8.28515625" customWidth="1"/>
    <col min="7677" max="7677" width="9.140625" customWidth="1"/>
    <col min="7678" max="7678" width="12.7109375" customWidth="1"/>
    <col min="7679" max="7684" width="8.140625" customWidth="1"/>
    <col min="7685" max="7685" width="8.28515625" customWidth="1"/>
    <col min="7933" max="7933" width="9.140625" customWidth="1"/>
    <col min="7934" max="7934" width="12.7109375" customWidth="1"/>
    <col min="7935" max="7940" width="8.140625" customWidth="1"/>
    <col min="7941" max="7941" width="8.28515625" customWidth="1"/>
    <col min="8189" max="8189" width="9.140625" customWidth="1"/>
    <col min="8190" max="8190" width="12.7109375" customWidth="1"/>
    <col min="8191" max="8196" width="8.140625" customWidth="1"/>
    <col min="8197" max="8197" width="8.28515625" customWidth="1"/>
    <col min="8445" max="8445" width="9.140625" customWidth="1"/>
    <col min="8446" max="8446" width="12.7109375" customWidth="1"/>
    <col min="8447" max="8452" width="8.140625" customWidth="1"/>
    <col min="8453" max="8453" width="8.28515625" customWidth="1"/>
    <col min="8701" max="8701" width="9.140625" customWidth="1"/>
    <col min="8702" max="8702" width="12.7109375" customWidth="1"/>
    <col min="8703" max="8708" width="8.140625" customWidth="1"/>
    <col min="8709" max="8709" width="8.28515625" customWidth="1"/>
    <col min="8957" max="8957" width="9.140625" customWidth="1"/>
    <col min="8958" max="8958" width="12.7109375" customWidth="1"/>
    <col min="8959" max="8964" width="8.140625" customWidth="1"/>
    <col min="8965" max="8965" width="8.28515625" customWidth="1"/>
    <col min="9213" max="9213" width="9.140625" customWidth="1"/>
    <col min="9214" max="9214" width="12.7109375" customWidth="1"/>
    <col min="9215" max="9220" width="8.140625" customWidth="1"/>
    <col min="9221" max="9221" width="8.28515625" customWidth="1"/>
    <col min="9469" max="9469" width="9.140625" customWidth="1"/>
    <col min="9470" max="9470" width="12.7109375" customWidth="1"/>
    <col min="9471" max="9476" width="8.140625" customWidth="1"/>
    <col min="9477" max="9477" width="8.28515625" customWidth="1"/>
    <col min="9725" max="9725" width="9.140625" customWidth="1"/>
    <col min="9726" max="9726" width="12.7109375" customWidth="1"/>
    <col min="9727" max="9732" width="8.140625" customWidth="1"/>
    <col min="9733" max="9733" width="8.28515625" customWidth="1"/>
    <col min="9981" max="9981" width="9.140625" customWidth="1"/>
    <col min="9982" max="9982" width="12.7109375" customWidth="1"/>
    <col min="9983" max="9988" width="8.140625" customWidth="1"/>
    <col min="9989" max="9989" width="8.28515625" customWidth="1"/>
    <col min="10237" max="10237" width="9.140625" customWidth="1"/>
    <col min="10238" max="10238" width="12.7109375" customWidth="1"/>
    <col min="10239" max="10244" width="8.140625" customWidth="1"/>
    <col min="10245" max="10245" width="8.28515625" customWidth="1"/>
    <col min="10493" max="10493" width="9.140625" customWidth="1"/>
    <col min="10494" max="10494" width="12.7109375" customWidth="1"/>
    <col min="10495" max="10500" width="8.140625" customWidth="1"/>
    <col min="10501" max="10501" width="8.28515625" customWidth="1"/>
    <col min="10749" max="10749" width="9.140625" customWidth="1"/>
    <col min="10750" max="10750" width="12.7109375" customWidth="1"/>
    <col min="10751" max="10756" width="8.140625" customWidth="1"/>
    <col min="10757" max="10757" width="8.28515625" customWidth="1"/>
    <col min="11005" max="11005" width="9.140625" customWidth="1"/>
    <col min="11006" max="11006" width="12.7109375" customWidth="1"/>
    <col min="11007" max="11012" width="8.140625" customWidth="1"/>
    <col min="11013" max="11013" width="8.28515625" customWidth="1"/>
    <col min="11261" max="11261" width="9.140625" customWidth="1"/>
    <col min="11262" max="11262" width="12.7109375" customWidth="1"/>
    <col min="11263" max="11268" width="8.140625" customWidth="1"/>
    <col min="11269" max="11269" width="8.28515625" customWidth="1"/>
    <col min="11517" max="11517" width="9.140625" customWidth="1"/>
    <col min="11518" max="11518" width="12.7109375" customWidth="1"/>
    <col min="11519" max="11524" width="8.140625" customWidth="1"/>
    <col min="11525" max="11525" width="8.28515625" customWidth="1"/>
    <col min="11773" max="11773" width="9.140625" customWidth="1"/>
    <col min="11774" max="11774" width="12.7109375" customWidth="1"/>
    <col min="11775" max="11780" width="8.140625" customWidth="1"/>
    <col min="11781" max="11781" width="8.28515625" customWidth="1"/>
    <col min="12029" max="12029" width="9.140625" customWidth="1"/>
    <col min="12030" max="12030" width="12.7109375" customWidth="1"/>
    <col min="12031" max="12036" width="8.140625" customWidth="1"/>
    <col min="12037" max="12037" width="8.28515625" customWidth="1"/>
    <col min="12285" max="12285" width="9.140625" customWidth="1"/>
    <col min="12286" max="12286" width="12.7109375" customWidth="1"/>
    <col min="12287" max="12292" width="8.140625" customWidth="1"/>
    <col min="12293" max="12293" width="8.28515625" customWidth="1"/>
    <col min="12541" max="12541" width="9.140625" customWidth="1"/>
    <col min="12542" max="12542" width="12.7109375" customWidth="1"/>
    <col min="12543" max="12548" width="8.140625" customWidth="1"/>
    <col min="12549" max="12549" width="8.28515625" customWidth="1"/>
    <col min="12797" max="12797" width="9.140625" customWidth="1"/>
    <col min="12798" max="12798" width="12.7109375" customWidth="1"/>
    <col min="12799" max="12804" width="8.140625" customWidth="1"/>
    <col min="12805" max="12805" width="8.28515625" customWidth="1"/>
    <col min="13053" max="13053" width="9.140625" customWidth="1"/>
    <col min="13054" max="13054" width="12.7109375" customWidth="1"/>
    <col min="13055" max="13060" width="8.140625" customWidth="1"/>
    <col min="13061" max="13061" width="8.28515625" customWidth="1"/>
    <col min="13309" max="13309" width="9.140625" customWidth="1"/>
    <col min="13310" max="13310" width="12.7109375" customWidth="1"/>
    <col min="13311" max="13316" width="8.140625" customWidth="1"/>
    <col min="13317" max="13317" width="8.28515625" customWidth="1"/>
    <col min="13565" max="13565" width="9.140625" customWidth="1"/>
    <col min="13566" max="13566" width="12.7109375" customWidth="1"/>
    <col min="13567" max="13572" width="8.140625" customWidth="1"/>
    <col min="13573" max="13573" width="8.28515625" customWidth="1"/>
    <col min="13821" max="13821" width="9.140625" customWidth="1"/>
    <col min="13822" max="13822" width="12.7109375" customWidth="1"/>
    <col min="13823" max="13828" width="8.140625" customWidth="1"/>
    <col min="13829" max="13829" width="8.28515625" customWidth="1"/>
    <col min="14077" max="14077" width="9.140625" customWidth="1"/>
    <col min="14078" max="14078" width="12.7109375" customWidth="1"/>
    <col min="14079" max="14084" width="8.140625" customWidth="1"/>
    <col min="14085" max="14085" width="8.28515625" customWidth="1"/>
    <col min="14333" max="14333" width="9.140625" customWidth="1"/>
    <col min="14334" max="14334" width="12.7109375" customWidth="1"/>
    <col min="14335" max="14340" width="8.140625" customWidth="1"/>
    <col min="14341" max="14341" width="8.28515625" customWidth="1"/>
    <col min="14589" max="14589" width="9.140625" customWidth="1"/>
    <col min="14590" max="14590" width="12.7109375" customWidth="1"/>
    <col min="14591" max="14596" width="8.140625" customWidth="1"/>
    <col min="14597" max="14597" width="8.28515625" customWidth="1"/>
    <col min="14845" max="14845" width="9.140625" customWidth="1"/>
    <col min="14846" max="14846" width="12.7109375" customWidth="1"/>
    <col min="14847" max="14852" width="8.140625" customWidth="1"/>
    <col min="14853" max="14853" width="8.28515625" customWidth="1"/>
    <col min="15101" max="15101" width="9.140625" customWidth="1"/>
    <col min="15102" max="15102" width="12.7109375" customWidth="1"/>
    <col min="15103" max="15108" width="8.140625" customWidth="1"/>
    <col min="15109" max="15109" width="8.28515625" customWidth="1"/>
    <col min="15357" max="15357" width="9.140625" customWidth="1"/>
    <col min="15358" max="15358" width="12.7109375" customWidth="1"/>
    <col min="15359" max="15364" width="8.140625" customWidth="1"/>
    <col min="15365" max="15365" width="8.28515625" customWidth="1"/>
    <col min="15613" max="15613" width="9.140625" customWidth="1"/>
    <col min="15614" max="15614" width="12.7109375" customWidth="1"/>
    <col min="15615" max="15620" width="8.140625" customWidth="1"/>
    <col min="15621" max="15621" width="8.28515625" customWidth="1"/>
    <col min="15869" max="15869" width="9.140625" customWidth="1"/>
    <col min="15870" max="15870" width="12.7109375" customWidth="1"/>
    <col min="15871" max="15876" width="8.140625" customWidth="1"/>
    <col min="15877" max="15877" width="8.28515625" customWidth="1"/>
    <col min="16125" max="16125" width="9.140625" customWidth="1"/>
    <col min="16126" max="16126" width="12.7109375" customWidth="1"/>
    <col min="16127" max="16132" width="8.140625" customWidth="1"/>
    <col min="16133" max="16133" width="8.28515625" customWidth="1"/>
  </cols>
  <sheetData>
    <row r="4" spans="1:10" ht="8.25" customHeight="1"/>
    <row r="5" spans="1:10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125"/>
    </row>
    <row r="6" spans="1:10" ht="21.95" customHeight="1">
      <c r="A6" s="566" t="s">
        <v>83</v>
      </c>
      <c r="B6" s="566"/>
      <c r="C6" s="566"/>
      <c r="D6" s="566"/>
      <c r="E6" s="566"/>
      <c r="F6" s="566"/>
      <c r="G6" s="566"/>
      <c r="H6" s="566"/>
      <c r="I6" s="126"/>
    </row>
    <row r="7" spans="1:10" ht="4.5" customHeight="1">
      <c r="A7" s="275"/>
      <c r="B7" s="275"/>
      <c r="C7" s="275"/>
      <c r="D7" s="275"/>
      <c r="E7" s="275"/>
      <c r="F7" s="275"/>
      <c r="G7" s="275"/>
      <c r="H7" s="275"/>
    </row>
    <row r="8" spans="1:10" ht="36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10" ht="13.5" customHeight="1" thickTop="1">
      <c r="A9" s="281" t="s">
        <v>80</v>
      </c>
      <c r="B9" s="352">
        <v>64.560904475569799</v>
      </c>
      <c r="C9" s="275"/>
      <c r="D9" s="275"/>
      <c r="E9" s="275"/>
      <c r="F9" s="275"/>
      <c r="G9" s="275"/>
      <c r="H9" s="275"/>
    </row>
    <row r="10" spans="1:10" ht="13.5" customHeight="1">
      <c r="A10" s="278" t="s">
        <v>81</v>
      </c>
      <c r="B10" s="353">
        <v>65.599999999999994</v>
      </c>
      <c r="C10" s="283"/>
      <c r="D10" s="275"/>
      <c r="E10" s="275"/>
      <c r="F10" s="275"/>
      <c r="G10" s="275"/>
      <c r="H10" s="275"/>
      <c r="J10" s="127"/>
    </row>
    <row r="11" spans="1:10" ht="13.5" customHeight="1">
      <c r="A11" s="281" t="s">
        <v>82</v>
      </c>
      <c r="B11" s="352">
        <v>78.156229672993902</v>
      </c>
      <c r="C11" s="275"/>
      <c r="D11" s="275"/>
      <c r="E11" s="275"/>
      <c r="F11" s="275"/>
      <c r="G11" s="275"/>
      <c r="H11" s="275"/>
      <c r="J11" s="127"/>
    </row>
    <row r="12" spans="1:10" ht="13.5" customHeight="1">
      <c r="A12" s="278" t="s">
        <v>88</v>
      </c>
      <c r="B12" s="353">
        <v>85.88445745416108</v>
      </c>
      <c r="C12" s="275"/>
      <c r="D12" s="275"/>
      <c r="E12" s="275"/>
      <c r="F12" s="275"/>
      <c r="G12" s="275"/>
      <c r="H12" s="275"/>
      <c r="J12" s="127"/>
    </row>
    <row r="13" spans="1:10" ht="13.5" customHeight="1">
      <c r="A13" s="281" t="s">
        <v>201</v>
      </c>
      <c r="B13" s="352">
        <v>87.011229379275022</v>
      </c>
      <c r="C13" s="275"/>
      <c r="D13" s="275"/>
      <c r="E13" s="275"/>
      <c r="F13" s="275"/>
      <c r="G13" s="275"/>
      <c r="H13" s="275"/>
      <c r="J13" s="127"/>
    </row>
    <row r="14" spans="1:10" ht="13.5" customHeight="1">
      <c r="A14" s="278" t="s">
        <v>232</v>
      </c>
      <c r="B14" s="353">
        <f>Titulados!D16</f>
        <v>89.205669382792223</v>
      </c>
      <c r="C14" s="275"/>
      <c r="D14" s="275"/>
      <c r="E14" s="275"/>
      <c r="F14" s="275"/>
      <c r="G14" s="275"/>
      <c r="H14" s="275"/>
      <c r="J14" s="127"/>
    </row>
    <row r="15" spans="1:10" ht="59.25" customHeight="1">
      <c r="A15" s="380" t="s">
        <v>272</v>
      </c>
      <c r="B15" s="381">
        <f>B14-B13</f>
        <v>2.1944400035172009</v>
      </c>
      <c r="C15" s="275"/>
      <c r="D15" s="275"/>
      <c r="E15" s="275"/>
      <c r="F15" s="275"/>
      <c r="G15" s="275"/>
      <c r="H15" s="275"/>
    </row>
    <row r="16" spans="1:10" ht="4.5" customHeight="1">
      <c r="A16" s="275"/>
      <c r="B16" s="275"/>
      <c r="C16" s="275"/>
      <c r="D16" s="275"/>
      <c r="E16" s="275"/>
      <c r="F16" s="275"/>
      <c r="G16" s="275"/>
      <c r="H16" s="275"/>
    </row>
    <row r="17" spans="1:10" ht="30" customHeight="1">
      <c r="A17" s="285" t="s">
        <v>51</v>
      </c>
      <c r="B17" s="285" t="s">
        <v>80</v>
      </c>
      <c r="C17" s="285" t="s">
        <v>81</v>
      </c>
      <c r="D17" s="285" t="s">
        <v>82</v>
      </c>
      <c r="E17" s="285" t="s">
        <v>88</v>
      </c>
      <c r="F17" s="285" t="s">
        <v>201</v>
      </c>
      <c r="G17" s="285" t="s">
        <v>232</v>
      </c>
      <c r="H17" s="285" t="s">
        <v>267</v>
      </c>
      <c r="J17" s="127"/>
    </row>
    <row r="18" spans="1:10" ht="14.1" customHeight="1">
      <c r="A18" s="363" t="s">
        <v>43</v>
      </c>
      <c r="B18" s="379">
        <v>10.182767624020887</v>
      </c>
      <c r="C18" s="379">
        <v>65.027322404371574</v>
      </c>
      <c r="D18" s="379">
        <v>70.302137067059689</v>
      </c>
      <c r="E18" s="379">
        <v>83.567774936061383</v>
      </c>
      <c r="F18" s="379">
        <v>86.290322580645167</v>
      </c>
      <c r="G18" s="379">
        <f>Titulados!D44</f>
        <v>98.168288494562105</v>
      </c>
      <c r="H18" s="382">
        <f t="shared" ref="H18:H49" si="0">G18-F18</f>
        <v>11.877965913916938</v>
      </c>
    </row>
    <row r="19" spans="1:10" ht="14.1" customHeight="1">
      <c r="A19" s="363" t="s">
        <v>26</v>
      </c>
      <c r="B19" s="379">
        <v>61.656314699792958</v>
      </c>
      <c r="C19" s="379">
        <v>41.692650334075729</v>
      </c>
      <c r="D19" s="379">
        <v>75</v>
      </c>
      <c r="E19" s="379">
        <v>85.703155434359175</v>
      </c>
      <c r="F19" s="379">
        <v>89.776011560693647</v>
      </c>
      <c r="G19" s="379">
        <f>Titulados!D27</f>
        <v>94.805194805194802</v>
      </c>
      <c r="H19" s="382">
        <f t="shared" si="0"/>
        <v>5.0291832445011551</v>
      </c>
    </row>
    <row r="20" spans="1:10" ht="14.1" customHeight="1">
      <c r="A20" s="363" t="s">
        <v>30</v>
      </c>
      <c r="B20" s="379">
        <v>62.482802412953752</v>
      </c>
      <c r="C20" s="379">
        <v>45.396788725886566</v>
      </c>
      <c r="D20" s="379">
        <v>74.170925947937718</v>
      </c>
      <c r="E20" s="379">
        <v>75.337961271465105</v>
      </c>
      <c r="F20" s="379">
        <v>74.759535655058045</v>
      </c>
      <c r="G20" s="379">
        <f>Titulados!D31</f>
        <v>79.675550405561992</v>
      </c>
      <c r="H20" s="382">
        <f t="shared" si="0"/>
        <v>4.9160147505039475</v>
      </c>
    </row>
    <row r="21" spans="1:10" ht="14.1" customHeight="1">
      <c r="A21" s="363" t="s">
        <v>36</v>
      </c>
      <c r="B21" s="379">
        <v>63.04347826086957</v>
      </c>
      <c r="C21" s="379">
        <v>89.906272530641672</v>
      </c>
      <c r="D21" s="379">
        <v>83.635227982510926</v>
      </c>
      <c r="E21" s="379">
        <v>92.20779220779221</v>
      </c>
      <c r="F21" s="379">
        <v>91.755468311833994</v>
      </c>
      <c r="G21" s="379">
        <f>Titulados!D37</f>
        <v>96.34760705289672</v>
      </c>
      <c r="H21" s="382">
        <f t="shared" si="0"/>
        <v>4.5921387410627261</v>
      </c>
    </row>
    <row r="22" spans="1:10" ht="14.1" customHeight="1">
      <c r="A22" s="363" t="s">
        <v>38</v>
      </c>
      <c r="B22" s="379">
        <v>70.967741935483872</v>
      </c>
      <c r="C22" s="379">
        <v>51.488334674175384</v>
      </c>
      <c r="D22" s="379">
        <v>78.985507246376812</v>
      </c>
      <c r="E22" s="379">
        <v>83.780487804878049</v>
      </c>
      <c r="F22" s="379">
        <v>89.632653061224488</v>
      </c>
      <c r="G22" s="379">
        <f>Titulados!D39</f>
        <v>94.167206740116654</v>
      </c>
      <c r="H22" s="382">
        <f t="shared" si="0"/>
        <v>4.5345536788921663</v>
      </c>
    </row>
    <row r="23" spans="1:10" ht="14.1" customHeight="1">
      <c r="A23" s="363" t="s">
        <v>34</v>
      </c>
      <c r="B23" s="379">
        <v>76.811594202898547</v>
      </c>
      <c r="C23" s="379">
        <v>88.876404494382015</v>
      </c>
      <c r="D23" s="379">
        <v>88.081264108352144</v>
      </c>
      <c r="E23" s="379">
        <v>87.602459016393439</v>
      </c>
      <c r="F23" s="379">
        <v>92.703533026113675</v>
      </c>
      <c r="G23" s="379">
        <f>Titulados!D35</f>
        <v>96.865889212827994</v>
      </c>
      <c r="H23" s="382">
        <f t="shared" si="0"/>
        <v>4.1623561867143195</v>
      </c>
    </row>
    <row r="24" spans="1:10" ht="14.1" customHeight="1">
      <c r="A24" s="363" t="s">
        <v>29</v>
      </c>
      <c r="B24" s="379">
        <v>76.830808080808083</v>
      </c>
      <c r="C24" s="379">
        <v>78.379360465116278</v>
      </c>
      <c r="D24" s="379">
        <v>88.877192982456137</v>
      </c>
      <c r="E24" s="379">
        <v>93.513144417890061</v>
      </c>
      <c r="F24" s="379">
        <v>93.362831858407077</v>
      </c>
      <c r="G24" s="379">
        <f>Titulados!D30</f>
        <v>97.11815561959655</v>
      </c>
      <c r="H24" s="382">
        <f t="shared" si="0"/>
        <v>3.755323761189473</v>
      </c>
    </row>
    <row r="25" spans="1:10" ht="14.1" customHeight="1">
      <c r="A25" s="363" t="s">
        <v>19</v>
      </c>
      <c r="B25" s="379">
        <v>36.700336700336699</v>
      </c>
      <c r="C25" s="379">
        <v>79.847908745247153</v>
      </c>
      <c r="D25" s="379">
        <v>90.8</v>
      </c>
      <c r="E25" s="379">
        <v>94.20289855072464</v>
      </c>
      <c r="F25" s="379">
        <v>92.579505300353361</v>
      </c>
      <c r="G25" s="379">
        <f>Titulados!D20</f>
        <v>95.522388059701484</v>
      </c>
      <c r="H25" s="382">
        <f t="shared" si="0"/>
        <v>2.942882759348123</v>
      </c>
    </row>
    <row r="26" spans="1:10" ht="14.1" customHeight="1">
      <c r="A26" s="363" t="s">
        <v>27</v>
      </c>
      <c r="B26" s="379">
        <v>73.407482305358954</v>
      </c>
      <c r="C26" s="379">
        <v>72.815533980582529</v>
      </c>
      <c r="D26" s="379">
        <v>78.286852589641427</v>
      </c>
      <c r="E26" s="379">
        <v>76.970443349753694</v>
      </c>
      <c r="F26" s="379">
        <v>80.980980980980974</v>
      </c>
      <c r="G26" s="379">
        <f>Titulados!D28</f>
        <v>83.200908059023831</v>
      </c>
      <c r="H26" s="382">
        <f t="shared" si="0"/>
        <v>2.2199270780428577</v>
      </c>
    </row>
    <row r="27" spans="1:10" ht="14.1" customHeight="1">
      <c r="A27" s="363" t="s">
        <v>41</v>
      </c>
      <c r="B27" s="379">
        <v>74.948979591836746</v>
      </c>
      <c r="C27" s="379">
        <v>0</v>
      </c>
      <c r="D27" s="379">
        <v>87.5</v>
      </c>
      <c r="E27" s="379">
        <v>91.320960698689959</v>
      </c>
      <c r="F27" s="379">
        <v>87.669313404950955</v>
      </c>
      <c r="G27" s="379">
        <f>Titulados!D42</f>
        <v>89.443651925820262</v>
      </c>
      <c r="H27" s="382">
        <f t="shared" si="0"/>
        <v>1.774338520869307</v>
      </c>
    </row>
    <row r="28" spans="1:10" ht="14.1" customHeight="1">
      <c r="A28" s="363" t="s">
        <v>20</v>
      </c>
      <c r="B28" s="379">
        <v>79.712230215827333</v>
      </c>
      <c r="C28" s="379">
        <v>66.112956810631232</v>
      </c>
      <c r="D28" s="379">
        <v>86.857624262847509</v>
      </c>
      <c r="E28" s="379">
        <v>91.801878736122973</v>
      </c>
      <c r="F28" s="379">
        <v>93.452380952380949</v>
      </c>
      <c r="G28" s="379">
        <f>Titulados!D21</f>
        <v>95.040650406504071</v>
      </c>
      <c r="H28" s="382">
        <f t="shared" si="0"/>
        <v>1.5882694541231217</v>
      </c>
    </row>
    <row r="29" spans="1:10" ht="14.1" customHeight="1">
      <c r="A29" s="363" t="s">
        <v>47</v>
      </c>
      <c r="B29" s="379">
        <v>86.852589641434264</v>
      </c>
      <c r="C29" s="379">
        <v>94.527363184079604</v>
      </c>
      <c r="D29" s="379">
        <v>100</v>
      </c>
      <c r="E29" s="379">
        <v>85.964912280701753</v>
      </c>
      <c r="F29" s="379">
        <v>92.523364485981304</v>
      </c>
      <c r="G29" s="379">
        <f>Titulados!D48</f>
        <v>93.925233644859816</v>
      </c>
      <c r="H29" s="382">
        <f t="shared" si="0"/>
        <v>1.4018691588785117</v>
      </c>
    </row>
    <row r="30" spans="1:10" ht="14.1" customHeight="1">
      <c r="A30" s="363" t="s">
        <v>33</v>
      </c>
      <c r="B30" s="379">
        <v>20.349761526232115</v>
      </c>
      <c r="C30" s="379">
        <v>95.467422096317279</v>
      </c>
      <c r="D30" s="379">
        <v>88.410596026490069</v>
      </c>
      <c r="E30" s="379">
        <v>98.562300319488813</v>
      </c>
      <c r="F30" s="379">
        <v>95.614035087719301</v>
      </c>
      <c r="G30" s="379">
        <f>Titulados!D34</f>
        <v>96.825396825396822</v>
      </c>
      <c r="H30" s="382">
        <f t="shared" si="0"/>
        <v>1.211361737677521</v>
      </c>
    </row>
    <row r="31" spans="1:10" ht="14.1" customHeight="1">
      <c r="A31" s="363" t="s">
        <v>31</v>
      </c>
      <c r="B31" s="379">
        <v>53.394039735099341</v>
      </c>
      <c r="C31" s="379">
        <v>74.795081967213122</v>
      </c>
      <c r="D31" s="379">
        <v>97.243491577335377</v>
      </c>
      <c r="E31" s="379">
        <v>92.5</v>
      </c>
      <c r="F31" s="379">
        <v>91.527913809990196</v>
      </c>
      <c r="G31" s="379">
        <f>Titulados!D32</f>
        <v>92.708333333333343</v>
      </c>
      <c r="H31" s="382">
        <f t="shared" si="0"/>
        <v>1.1804195233431471</v>
      </c>
    </row>
    <row r="32" spans="1:10" ht="14.1" customHeight="1">
      <c r="A32" s="363" t="s">
        <v>22</v>
      </c>
      <c r="B32" s="379">
        <v>75.736806031528445</v>
      </c>
      <c r="C32" s="379">
        <v>59.309895833333336</v>
      </c>
      <c r="D32" s="379">
        <v>80.465401102265758</v>
      </c>
      <c r="E32" s="379">
        <v>99.099099099099092</v>
      </c>
      <c r="F32" s="379">
        <v>98.90776699029125</v>
      </c>
      <c r="G32" s="379">
        <f>Titulados!D23</f>
        <v>99.513085818624475</v>
      </c>
      <c r="H32" s="382">
        <f t="shared" si="0"/>
        <v>0.6053188283332247</v>
      </c>
    </row>
    <row r="33" spans="1:8" ht="14.1" customHeight="1">
      <c r="A33" s="363" t="s">
        <v>16</v>
      </c>
      <c r="B33" s="379">
        <v>83.105981112277021</v>
      </c>
      <c r="C33" s="379">
        <v>91.309385863267664</v>
      </c>
      <c r="D33" s="379">
        <v>87.889273356401389</v>
      </c>
      <c r="E33" s="379">
        <v>93.757503001200476</v>
      </c>
      <c r="F33" s="379">
        <v>95.709570957095707</v>
      </c>
      <c r="G33" s="379">
        <f>Titulados!D17</f>
        <v>96.292372881355931</v>
      </c>
      <c r="H33" s="382">
        <f t="shared" si="0"/>
        <v>0.58280192426022381</v>
      </c>
    </row>
    <row r="34" spans="1:8" ht="14.1" customHeight="1">
      <c r="A34" s="363" t="s">
        <v>21</v>
      </c>
      <c r="B34" s="379">
        <v>72.461844724618459</v>
      </c>
      <c r="C34" s="379">
        <v>90.360501567398117</v>
      </c>
      <c r="D34" s="379">
        <v>89.952531645569621</v>
      </c>
      <c r="E34" s="379">
        <v>97.007481296758101</v>
      </c>
      <c r="F34" s="379">
        <v>95.517676767676761</v>
      </c>
      <c r="G34" s="379">
        <f>Titulados!D22</f>
        <v>96.002460024600239</v>
      </c>
      <c r="H34" s="382">
        <f t="shared" si="0"/>
        <v>0.48478325692347823</v>
      </c>
    </row>
    <row r="35" spans="1:8" ht="14.1" customHeight="1">
      <c r="A35" s="363" t="s">
        <v>40</v>
      </c>
      <c r="B35" s="379">
        <v>95.163806552262088</v>
      </c>
      <c r="C35" s="379">
        <v>88.645161290322577</v>
      </c>
      <c r="D35" s="379">
        <v>93.207324276432374</v>
      </c>
      <c r="E35" s="379">
        <v>95.568039950062428</v>
      </c>
      <c r="F35" s="379">
        <v>99.304068522483931</v>
      </c>
      <c r="G35" s="379">
        <f>Titulados!D41</f>
        <v>99.756927564414198</v>
      </c>
      <c r="H35" s="382">
        <f t="shared" si="0"/>
        <v>0.45285904193026738</v>
      </c>
    </row>
    <row r="36" spans="1:8" ht="14.1" customHeight="1">
      <c r="A36" s="363" t="s">
        <v>28</v>
      </c>
      <c r="B36" s="379">
        <v>60.374832663989288</v>
      </c>
      <c r="C36" s="379">
        <v>90.17094017094017</v>
      </c>
      <c r="D36" s="379">
        <v>92.755681818181827</v>
      </c>
      <c r="E36" s="379">
        <v>98.96602658788774</v>
      </c>
      <c r="F36" s="379">
        <v>98.793565683646108</v>
      </c>
      <c r="G36" s="379">
        <f>Titulados!D29</f>
        <v>99.2</v>
      </c>
      <c r="H36" s="382">
        <f t="shared" si="0"/>
        <v>0.40643431635389504</v>
      </c>
    </row>
    <row r="37" spans="1:8" ht="14.1" customHeight="1">
      <c r="A37" s="363" t="s">
        <v>45</v>
      </c>
      <c r="B37" s="379">
        <v>69.20955882352942</v>
      </c>
      <c r="C37" s="379">
        <v>86.913086913086914</v>
      </c>
      <c r="D37" s="379">
        <v>95.686274509803923</v>
      </c>
      <c r="E37" s="379">
        <v>87.610976594027449</v>
      </c>
      <c r="F37" s="379">
        <v>94.935622317596568</v>
      </c>
      <c r="G37" s="379">
        <f>Titulados!D46</f>
        <v>95.03668536901165</v>
      </c>
      <c r="H37" s="382">
        <f t="shared" si="0"/>
        <v>0.10106305141508187</v>
      </c>
    </row>
    <row r="38" spans="1:8" ht="14.1" customHeight="1">
      <c r="A38" s="363" t="s">
        <v>44</v>
      </c>
      <c r="B38" s="379">
        <v>80.068143100511065</v>
      </c>
      <c r="C38" s="379">
        <v>83.033932135728534</v>
      </c>
      <c r="D38" s="379">
        <v>88.872180451127818</v>
      </c>
      <c r="E38" s="379">
        <v>98.242530755711783</v>
      </c>
      <c r="F38" s="379">
        <v>99.447513812154696</v>
      </c>
      <c r="G38" s="379">
        <f>Titulados!D45</f>
        <v>99.301919720767884</v>
      </c>
      <c r="H38" s="382">
        <f t="shared" si="0"/>
        <v>-0.1455940913868119</v>
      </c>
    </row>
    <row r="39" spans="1:8" ht="14.1" customHeight="1">
      <c r="A39" s="363" t="s">
        <v>42</v>
      </c>
      <c r="B39" s="379">
        <v>74.713584288052374</v>
      </c>
      <c r="C39" s="379">
        <v>0</v>
      </c>
      <c r="D39" s="379">
        <v>92.710280373831779</v>
      </c>
      <c r="E39" s="379">
        <v>97</v>
      </c>
      <c r="F39" s="379">
        <v>98.25811559778306</v>
      </c>
      <c r="G39" s="379">
        <f>Titulados!D43</f>
        <v>97.563098346388159</v>
      </c>
      <c r="H39" s="382">
        <f t="shared" si="0"/>
        <v>-0.69501725139490134</v>
      </c>
    </row>
    <row r="40" spans="1:8" ht="14.1" customHeight="1">
      <c r="A40" s="363" t="s">
        <v>46</v>
      </c>
      <c r="B40" s="379">
        <v>45.286885245901637</v>
      </c>
      <c r="C40" s="379">
        <v>85.411471321695771</v>
      </c>
      <c r="D40" s="379">
        <v>79.349593495934954</v>
      </c>
      <c r="E40" s="379">
        <v>89.274924471299087</v>
      </c>
      <c r="F40" s="379">
        <v>89.272943980929682</v>
      </c>
      <c r="G40" s="379">
        <f>Titulados!D47</f>
        <v>88.404133180252586</v>
      </c>
      <c r="H40" s="382">
        <f t="shared" si="0"/>
        <v>-0.86881080067709604</v>
      </c>
    </row>
    <row r="41" spans="1:8" ht="14.1" customHeight="1">
      <c r="A41" s="363" t="s">
        <v>25</v>
      </c>
      <c r="B41" s="379">
        <v>79.540229885057471</v>
      </c>
      <c r="C41" s="379">
        <v>81.865284974093271</v>
      </c>
      <c r="D41" s="379">
        <v>82.175925925925924</v>
      </c>
      <c r="E41" s="379">
        <v>89.89071038251366</v>
      </c>
      <c r="F41" s="379">
        <v>84.454756380510446</v>
      </c>
      <c r="G41" s="379">
        <f>Titulados!D26</f>
        <v>83.574879227053145</v>
      </c>
      <c r="H41" s="382">
        <f t="shared" si="0"/>
        <v>-0.87987715345730066</v>
      </c>
    </row>
    <row r="42" spans="1:8" ht="14.1" customHeight="1">
      <c r="A42" s="363" t="s">
        <v>24</v>
      </c>
      <c r="B42" s="379">
        <v>52.700065061808722</v>
      </c>
      <c r="C42" s="379">
        <v>69.512385106714433</v>
      </c>
      <c r="D42" s="379">
        <v>79.954859641698405</v>
      </c>
      <c r="E42" s="379">
        <v>72.496328928046992</v>
      </c>
      <c r="F42" s="379">
        <v>71.729957805907176</v>
      </c>
      <c r="G42" s="379">
        <f>Titulados!D25</f>
        <v>70.726161716640618</v>
      </c>
      <c r="H42" s="382">
        <f t="shared" si="0"/>
        <v>-1.0037960892665581</v>
      </c>
    </row>
    <row r="43" spans="1:8" ht="14.1" customHeight="1">
      <c r="A43" s="363" t="s">
        <v>17</v>
      </c>
      <c r="B43" s="379">
        <v>94.973388527498528</v>
      </c>
      <c r="C43" s="379">
        <v>99.201596806387229</v>
      </c>
      <c r="D43" s="379">
        <v>87.698412698412696</v>
      </c>
      <c r="E43" s="379">
        <v>98.801498127340821</v>
      </c>
      <c r="F43" s="379">
        <v>97.948378557246855</v>
      </c>
      <c r="G43" s="379">
        <f>Titulados!D18</f>
        <v>96.55647382920111</v>
      </c>
      <c r="H43" s="382">
        <f t="shared" si="0"/>
        <v>-1.3919047280457448</v>
      </c>
    </row>
    <row r="44" spans="1:8" ht="14.1" customHeight="1">
      <c r="A44" s="363" t="s">
        <v>37</v>
      </c>
      <c r="B44" s="379">
        <v>52.005943536404168</v>
      </c>
      <c r="C44" s="379">
        <v>94.48669201520913</v>
      </c>
      <c r="D44" s="379">
        <v>95.370370370370367</v>
      </c>
      <c r="E44" s="379">
        <v>91.235059760956176</v>
      </c>
      <c r="F44" s="379">
        <v>94.402985074626869</v>
      </c>
      <c r="G44" s="379">
        <f>Titulados!D38</f>
        <v>92.87833827893175</v>
      </c>
      <c r="H44" s="382">
        <f t="shared" si="0"/>
        <v>-1.5246467956951193</v>
      </c>
    </row>
    <row r="45" spans="1:8" ht="14.1" customHeight="1">
      <c r="A45" s="363" t="s">
        <v>39</v>
      </c>
      <c r="B45" s="379">
        <v>75.329236172080769</v>
      </c>
      <c r="C45" s="379">
        <v>84.301606922126084</v>
      </c>
      <c r="D45" s="379">
        <v>85.1</v>
      </c>
      <c r="E45" s="379">
        <v>93.813131313131322</v>
      </c>
      <c r="F45" s="379">
        <v>95.334174022698619</v>
      </c>
      <c r="G45" s="379">
        <f>Titulados!D40</f>
        <v>93.650793650793645</v>
      </c>
      <c r="H45" s="382">
        <f t="shared" si="0"/>
        <v>-1.683380371904974</v>
      </c>
    </row>
    <row r="46" spans="1:8" ht="14.1" customHeight="1">
      <c r="A46" s="363" t="s">
        <v>23</v>
      </c>
      <c r="B46" s="379">
        <v>27.035830618892508</v>
      </c>
      <c r="C46" s="379">
        <v>0</v>
      </c>
      <c r="D46" s="379">
        <v>87.9</v>
      </c>
      <c r="E46" s="379">
        <v>89.333333333333329</v>
      </c>
      <c r="F46" s="379">
        <v>92.990654205607484</v>
      </c>
      <c r="G46" s="379">
        <f>Titulados!D24</f>
        <v>88.28451882845188</v>
      </c>
      <c r="H46" s="382">
        <f t="shared" si="0"/>
        <v>-4.7061353771556043</v>
      </c>
    </row>
    <row r="47" spans="1:8" ht="14.1" customHeight="1">
      <c r="A47" s="363" t="s">
        <v>35</v>
      </c>
      <c r="B47" s="379">
        <v>56.758957654723133</v>
      </c>
      <c r="C47" s="379">
        <v>60.609911054637863</v>
      </c>
      <c r="D47" s="379">
        <v>87.451487710219922</v>
      </c>
      <c r="E47" s="379">
        <v>80.135440180586897</v>
      </c>
      <c r="F47" s="379">
        <v>90</v>
      </c>
      <c r="G47" s="379">
        <f>Titulados!D36</f>
        <v>84.565393988627136</v>
      </c>
      <c r="H47" s="382">
        <f t="shared" si="0"/>
        <v>-5.434606011372864</v>
      </c>
    </row>
    <row r="48" spans="1:8" ht="14.1" customHeight="1">
      <c r="A48" s="363" t="s">
        <v>18</v>
      </c>
      <c r="B48" s="379">
        <v>66.748166259168713</v>
      </c>
      <c r="C48" s="379">
        <v>99.166666666666671</v>
      </c>
      <c r="D48" s="379">
        <v>89.09574468085107</v>
      </c>
      <c r="E48" s="379">
        <v>98.029556650246306</v>
      </c>
      <c r="F48" s="379">
        <v>99.024390243902445</v>
      </c>
      <c r="G48" s="379">
        <f>Titulados!D19</f>
        <v>93.35180055401662</v>
      </c>
      <c r="H48" s="382">
        <f t="shared" si="0"/>
        <v>-5.6725896898858252</v>
      </c>
    </row>
    <row r="49" spans="1:8" ht="14.1" customHeight="1">
      <c r="A49" s="363" t="s">
        <v>32</v>
      </c>
      <c r="B49" s="379">
        <v>50.695825049701796</v>
      </c>
      <c r="C49" s="379">
        <v>69.044879171461446</v>
      </c>
      <c r="D49" s="379">
        <v>80.311457174638491</v>
      </c>
      <c r="E49" s="379">
        <v>82.915173237753876</v>
      </c>
      <c r="F49" s="379">
        <v>90.35175879396985</v>
      </c>
      <c r="G49" s="379">
        <f>Titulados!D33</f>
        <v>84.095634095634097</v>
      </c>
      <c r="H49" s="382">
        <f t="shared" si="0"/>
        <v>-6.2561246983357535</v>
      </c>
    </row>
    <row r="50" spans="1:8" ht="15.75">
      <c r="A50" s="275"/>
      <c r="B50" s="275"/>
      <c r="C50" s="275"/>
      <c r="D50" s="275"/>
      <c r="E50" s="275"/>
      <c r="F50" s="275"/>
      <c r="G50" s="275"/>
      <c r="H50" s="275"/>
    </row>
    <row r="51" spans="1:8" ht="15.75">
      <c r="A51" s="275"/>
      <c r="B51" s="275"/>
      <c r="C51" s="275"/>
      <c r="D51" s="275"/>
      <c r="E51" s="275"/>
      <c r="F51" s="275"/>
      <c r="G51" s="275"/>
      <c r="H51" s="275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</sheetData>
  <dataConsolidate/>
  <mergeCells count="1">
    <mergeCell ref="A6:H6"/>
  </mergeCells>
  <conditionalFormatting sqref="H18:H4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196"/>
  <sheetViews>
    <sheetView view="pageBreakPreview" topLeftCell="A14" zoomScaleSheetLayoutView="100" workbookViewId="0">
      <selection activeCell="H25" sqref="H25"/>
    </sheetView>
  </sheetViews>
  <sheetFormatPr baseColWidth="10" defaultRowHeight="14.25"/>
  <cols>
    <col min="1" max="1" width="20.85546875" style="75" customWidth="1"/>
    <col min="2" max="2" width="23.5703125" style="75" customWidth="1"/>
    <col min="3" max="4" width="23.5703125" style="46" customWidth="1"/>
    <col min="5" max="5" width="19.85546875" style="46" customWidth="1"/>
    <col min="6" max="16384" width="11.42578125" style="46"/>
  </cols>
  <sheetData>
    <row r="1" spans="1:5">
      <c r="A1" s="1"/>
      <c r="B1" s="2"/>
      <c r="C1" s="1"/>
      <c r="D1" s="1"/>
      <c r="E1" s="1"/>
    </row>
    <row r="2" spans="1:5">
      <c r="A2" s="1"/>
      <c r="B2" s="2"/>
      <c r="C2" s="1"/>
      <c r="D2" s="1"/>
      <c r="E2" s="1"/>
    </row>
    <row r="3" spans="1:5">
      <c r="A3" s="1"/>
      <c r="B3" s="4"/>
      <c r="C3" s="5"/>
      <c r="D3" s="5"/>
      <c r="E3" s="5"/>
    </row>
    <row r="4" spans="1:5">
      <c r="A4" s="461"/>
      <c r="B4" s="461"/>
      <c r="C4" s="461"/>
      <c r="D4" s="461"/>
      <c r="E4" s="461"/>
    </row>
    <row r="5" spans="1:5">
      <c r="A5" s="7"/>
      <c r="B5" s="7"/>
      <c r="C5" s="7"/>
      <c r="D5" s="7"/>
      <c r="E5" s="7"/>
    </row>
    <row r="6" spans="1:5" ht="17.25" customHeight="1">
      <c r="A6" s="468" t="s">
        <v>53</v>
      </c>
      <c r="B6" s="468"/>
      <c r="C6" s="468"/>
      <c r="D6" s="468"/>
      <c r="E6" s="50"/>
    </row>
    <row r="7" spans="1:5" ht="15">
      <c r="A7" s="50"/>
      <c r="B7" s="50"/>
      <c r="C7" s="50"/>
      <c r="D7" s="52"/>
      <c r="E7" s="50"/>
    </row>
    <row r="8" spans="1:5" s="18" customFormat="1" ht="21.75" customHeight="1">
      <c r="A8" s="58"/>
      <c r="B8" s="58"/>
      <c r="C8" s="14" t="s">
        <v>219</v>
      </c>
      <c r="D8" s="77"/>
      <c r="E8" s="8"/>
    </row>
    <row r="9" spans="1:5" s="18" customFormat="1" ht="24" customHeight="1">
      <c r="A9" s="58"/>
      <c r="B9" s="58"/>
      <c r="C9" s="14" t="s">
        <v>222</v>
      </c>
      <c r="D9" s="77">
        <f>D16</f>
        <v>89.205669382792223</v>
      </c>
      <c r="E9" s="8"/>
    </row>
    <row r="10" spans="1:5" s="18" customFormat="1" ht="27.75" customHeight="1">
      <c r="A10" s="14" t="s">
        <v>221</v>
      </c>
      <c r="B10" s="109">
        <f>D16</f>
        <v>89.205669382792223</v>
      </c>
      <c r="C10" s="14" t="s">
        <v>5</v>
      </c>
      <c r="D10" s="77">
        <f>D9-D8</f>
        <v>89.205669382792223</v>
      </c>
      <c r="E10" s="79"/>
    </row>
    <row r="11" spans="1:5" s="18" customFormat="1" ht="15" customHeight="1">
      <c r="A11" s="58"/>
      <c r="B11" s="58"/>
      <c r="C11" s="51"/>
      <c r="D11" s="51"/>
    </row>
    <row r="12" spans="1:5" s="18" customFormat="1" ht="11.25">
      <c r="A12" s="474" t="s">
        <v>6</v>
      </c>
      <c r="B12" s="465" t="s">
        <v>73</v>
      </c>
      <c r="C12" s="474" t="s">
        <v>8</v>
      </c>
      <c r="D12" s="80" t="s">
        <v>10</v>
      </c>
    </row>
    <row r="13" spans="1:5" s="18" customFormat="1" ht="11.25">
      <c r="A13" s="475"/>
      <c r="B13" s="466"/>
      <c r="C13" s="475"/>
      <c r="D13" s="20" t="s">
        <v>10</v>
      </c>
    </row>
    <row r="14" spans="1:5" s="18" customFormat="1" ht="10.5" customHeight="1">
      <c r="A14" s="58"/>
      <c r="B14" s="58"/>
      <c r="C14" s="51"/>
      <c r="D14" s="51"/>
    </row>
    <row r="15" spans="1:5" s="18" customFormat="1" ht="34.5" customHeight="1">
      <c r="A15" s="14" t="s">
        <v>12</v>
      </c>
      <c r="B15" s="42" t="s">
        <v>228</v>
      </c>
      <c r="C15" s="42" t="s">
        <v>229</v>
      </c>
      <c r="D15" s="14" t="s">
        <v>74</v>
      </c>
      <c r="E15" s="260" t="s">
        <v>288</v>
      </c>
    </row>
    <row r="16" spans="1:5" s="18" customFormat="1" ht="15.75" customHeight="1">
      <c r="A16" s="24" t="s">
        <v>15</v>
      </c>
      <c r="B16" s="110">
        <f>SUM(B17:B48)</f>
        <v>55103</v>
      </c>
      <c r="C16" s="110">
        <f>SUM(C17:C48)</f>
        <v>49155</v>
      </c>
      <c r="D16" s="111">
        <f>IF(C16=0,0,(C16/B16*100))</f>
        <v>89.205669382792223</v>
      </c>
      <c r="E16" s="262">
        <f>SUM(E17:E48)</f>
        <v>47576</v>
      </c>
    </row>
    <row r="17" spans="1:8" s="18" customFormat="1" ht="13.5" customHeight="1">
      <c r="A17" s="112" t="s">
        <v>16</v>
      </c>
      <c r="B17" s="113">
        <v>944</v>
      </c>
      <c r="C17" s="28">
        <v>909</v>
      </c>
      <c r="D17" s="114">
        <f t="shared" ref="D17:D48" si="0">IF(C17=0,0,(C17/B17*100))</f>
        <v>96.292372881355931</v>
      </c>
      <c r="E17" s="28">
        <v>870</v>
      </c>
      <c r="F17" s="244">
        <f>C17-E17</f>
        <v>39</v>
      </c>
      <c r="G17" s="245">
        <f>B17/B$16</f>
        <v>1.713155363591819E-2</v>
      </c>
    </row>
    <row r="18" spans="1:8" s="18" customFormat="1" ht="13.5" customHeight="1">
      <c r="A18" s="112" t="s">
        <v>17</v>
      </c>
      <c r="B18" s="113">
        <v>1452</v>
      </c>
      <c r="C18" s="28">
        <v>1402</v>
      </c>
      <c r="D18" s="114">
        <f t="shared" si="0"/>
        <v>96.55647382920111</v>
      </c>
      <c r="E18" s="28">
        <v>1480</v>
      </c>
      <c r="F18" s="244">
        <f t="shared" ref="F18:F43" si="1">C18-E18</f>
        <v>-78</v>
      </c>
      <c r="G18" s="245">
        <f t="shared" ref="G18:G48" si="2">B18/B$16</f>
        <v>2.6350652414569079E-2</v>
      </c>
    </row>
    <row r="19" spans="1:8" s="18" customFormat="1" ht="13.5" customHeight="1">
      <c r="A19" s="112" t="s">
        <v>18</v>
      </c>
      <c r="B19" s="113">
        <v>361</v>
      </c>
      <c r="C19" s="28">
        <v>337</v>
      </c>
      <c r="D19" s="114">
        <f t="shared" si="0"/>
        <v>93.35180055401662</v>
      </c>
      <c r="E19" s="28">
        <v>406</v>
      </c>
      <c r="F19" s="244">
        <f t="shared" si="1"/>
        <v>-69</v>
      </c>
      <c r="G19" s="245">
        <f t="shared" si="2"/>
        <v>6.5513674391593927E-3</v>
      </c>
    </row>
    <row r="20" spans="1:8" s="18" customFormat="1" ht="13.5" customHeight="1">
      <c r="A20" s="112" t="s">
        <v>19</v>
      </c>
      <c r="B20" s="113">
        <v>268</v>
      </c>
      <c r="C20" s="28">
        <v>256</v>
      </c>
      <c r="D20" s="114">
        <f t="shared" si="0"/>
        <v>95.522388059701484</v>
      </c>
      <c r="E20" s="28">
        <v>262</v>
      </c>
      <c r="F20" s="244">
        <f t="shared" si="1"/>
        <v>-6</v>
      </c>
      <c r="G20" s="245">
        <f t="shared" si="2"/>
        <v>4.8636190407055878E-3</v>
      </c>
    </row>
    <row r="21" spans="1:8" s="18" customFormat="1" ht="13.5" customHeight="1">
      <c r="A21" s="112" t="s">
        <v>20</v>
      </c>
      <c r="B21" s="113">
        <v>1230</v>
      </c>
      <c r="C21" s="28">
        <v>1169</v>
      </c>
      <c r="D21" s="114">
        <f t="shared" si="0"/>
        <v>95.040650406504071</v>
      </c>
      <c r="E21" s="28">
        <v>1099</v>
      </c>
      <c r="F21" s="244">
        <f t="shared" si="1"/>
        <v>70</v>
      </c>
      <c r="G21" s="245">
        <f t="shared" si="2"/>
        <v>2.2321833656969676E-2</v>
      </c>
    </row>
    <row r="22" spans="1:8" s="18" customFormat="1" ht="13.5" customHeight="1">
      <c r="A22" s="112" t="s">
        <v>21</v>
      </c>
      <c r="B22" s="113">
        <v>1626</v>
      </c>
      <c r="C22" s="28">
        <v>1561</v>
      </c>
      <c r="D22" s="114">
        <f t="shared" si="0"/>
        <v>96.002460024600239</v>
      </c>
      <c r="E22" s="28">
        <v>1513</v>
      </c>
      <c r="F22" s="244">
        <f t="shared" si="1"/>
        <v>48</v>
      </c>
      <c r="G22" s="245">
        <f t="shared" si="2"/>
        <v>2.9508375224579424E-2</v>
      </c>
    </row>
    <row r="23" spans="1:8" s="18" customFormat="1" ht="13.5" customHeight="1">
      <c r="A23" s="112" t="s">
        <v>22</v>
      </c>
      <c r="B23" s="113">
        <v>1643</v>
      </c>
      <c r="C23" s="28">
        <v>1635</v>
      </c>
      <c r="D23" s="114">
        <f t="shared" si="0"/>
        <v>99.513085818624475</v>
      </c>
      <c r="E23" s="28">
        <v>1630</v>
      </c>
      <c r="F23" s="244">
        <f t="shared" si="1"/>
        <v>5</v>
      </c>
      <c r="G23" s="245">
        <f t="shared" si="2"/>
        <v>2.9816888372683883E-2</v>
      </c>
    </row>
    <row r="24" spans="1:8" s="18" customFormat="1" ht="13.5" customHeight="1">
      <c r="A24" s="112" t="s">
        <v>23</v>
      </c>
      <c r="B24" s="113">
        <v>239</v>
      </c>
      <c r="C24" s="28">
        <v>211</v>
      </c>
      <c r="D24" s="114">
        <f t="shared" si="0"/>
        <v>88.28451882845188</v>
      </c>
      <c r="E24" s="28">
        <v>199</v>
      </c>
      <c r="F24" s="244">
        <f t="shared" si="1"/>
        <v>12</v>
      </c>
      <c r="G24" s="245">
        <f t="shared" si="2"/>
        <v>4.3373319057038633E-3</v>
      </c>
    </row>
    <row r="25" spans="1:8" s="18" customFormat="1" ht="13.5" customHeight="1">
      <c r="A25" s="112" t="s">
        <v>24</v>
      </c>
      <c r="B25" s="113">
        <v>7037</v>
      </c>
      <c r="C25" s="28">
        <v>4977</v>
      </c>
      <c r="D25" s="114">
        <f t="shared" si="0"/>
        <v>70.726161716640618</v>
      </c>
      <c r="E25" s="28">
        <v>5440</v>
      </c>
      <c r="F25" s="244">
        <f t="shared" si="1"/>
        <v>-463</v>
      </c>
      <c r="G25" s="245">
        <f t="shared" si="2"/>
        <v>0.12770629548300455</v>
      </c>
      <c r="H25" s="244">
        <f>463+132</f>
        <v>595</v>
      </c>
    </row>
    <row r="26" spans="1:8" s="18" customFormat="1" ht="13.5" customHeight="1">
      <c r="A26" s="112" t="s">
        <v>25</v>
      </c>
      <c r="B26" s="113">
        <v>414</v>
      </c>
      <c r="C26" s="28">
        <v>346</v>
      </c>
      <c r="D26" s="114">
        <f t="shared" si="0"/>
        <v>83.574879227053145</v>
      </c>
      <c r="E26" s="28">
        <v>364</v>
      </c>
      <c r="F26" s="244">
        <f t="shared" si="1"/>
        <v>-18</v>
      </c>
      <c r="G26" s="245">
        <f t="shared" si="2"/>
        <v>7.5132025479556471E-3</v>
      </c>
    </row>
    <row r="27" spans="1:8" s="18" customFormat="1" ht="13.5" customHeight="1">
      <c r="A27" s="112" t="s">
        <v>26</v>
      </c>
      <c r="B27" s="113">
        <v>3234</v>
      </c>
      <c r="C27" s="28">
        <v>3066</v>
      </c>
      <c r="D27" s="114">
        <f t="shared" si="0"/>
        <v>94.805194805194802</v>
      </c>
      <c r="E27" s="28">
        <v>2485</v>
      </c>
      <c r="F27" s="244">
        <f t="shared" si="1"/>
        <v>581</v>
      </c>
      <c r="G27" s="245">
        <f t="shared" si="2"/>
        <v>5.8690089468812948E-2</v>
      </c>
    </row>
    <row r="28" spans="1:8" s="18" customFormat="1" ht="13.5" customHeight="1">
      <c r="A28" s="112" t="s">
        <v>27</v>
      </c>
      <c r="B28" s="113">
        <v>881</v>
      </c>
      <c r="C28" s="28">
        <v>733</v>
      </c>
      <c r="D28" s="114">
        <f t="shared" si="0"/>
        <v>83.200908059023831</v>
      </c>
      <c r="E28" s="28">
        <v>809</v>
      </c>
      <c r="F28" s="244">
        <f t="shared" si="1"/>
        <v>-76</v>
      </c>
      <c r="G28" s="245">
        <f t="shared" si="2"/>
        <v>1.5988240204707547E-2</v>
      </c>
    </row>
    <row r="29" spans="1:8" s="18" customFormat="1" ht="13.5" customHeight="1">
      <c r="A29" s="112" t="s">
        <v>28</v>
      </c>
      <c r="B29" s="113">
        <v>750</v>
      </c>
      <c r="C29" s="28">
        <v>744</v>
      </c>
      <c r="D29" s="114">
        <f t="shared" si="0"/>
        <v>99.2</v>
      </c>
      <c r="E29" s="28">
        <v>737</v>
      </c>
      <c r="F29" s="244">
        <f t="shared" si="1"/>
        <v>7</v>
      </c>
      <c r="G29" s="245">
        <f t="shared" si="2"/>
        <v>1.361087418107907E-2</v>
      </c>
    </row>
    <row r="30" spans="1:8" s="18" customFormat="1" ht="13.5" customHeight="1">
      <c r="A30" s="112" t="s">
        <v>29</v>
      </c>
      <c r="B30" s="113">
        <v>3123</v>
      </c>
      <c r="C30" s="28">
        <v>3033</v>
      </c>
      <c r="D30" s="114">
        <f t="shared" si="0"/>
        <v>97.11815561959655</v>
      </c>
      <c r="E30" s="28">
        <v>3165</v>
      </c>
      <c r="F30" s="244">
        <f t="shared" si="1"/>
        <v>-132</v>
      </c>
      <c r="G30" s="245">
        <f t="shared" si="2"/>
        <v>5.6675680090013246E-2</v>
      </c>
    </row>
    <row r="31" spans="1:8" s="18" customFormat="1" ht="13.5" customHeight="1">
      <c r="A31" s="112" t="s">
        <v>30</v>
      </c>
      <c r="B31" s="113">
        <v>8630</v>
      </c>
      <c r="C31" s="28">
        <v>6876</v>
      </c>
      <c r="D31" s="114">
        <f t="shared" si="0"/>
        <v>79.675550405561992</v>
      </c>
      <c r="E31" s="28">
        <v>6762</v>
      </c>
      <c r="F31" s="244">
        <f t="shared" si="1"/>
        <v>114</v>
      </c>
      <c r="G31" s="245">
        <f t="shared" si="2"/>
        <v>0.15661579224361649</v>
      </c>
    </row>
    <row r="32" spans="1:8" s="18" customFormat="1" ht="13.5" customHeight="1">
      <c r="A32" s="112" t="s">
        <v>31</v>
      </c>
      <c r="B32" s="113">
        <v>2112</v>
      </c>
      <c r="C32" s="28">
        <v>1958</v>
      </c>
      <c r="D32" s="114">
        <f t="shared" si="0"/>
        <v>92.708333333333343</v>
      </c>
      <c r="E32" s="28">
        <v>1869</v>
      </c>
      <c r="F32" s="244">
        <f t="shared" si="1"/>
        <v>89</v>
      </c>
      <c r="G32" s="245">
        <f t="shared" si="2"/>
        <v>3.8328221693918661E-2</v>
      </c>
    </row>
    <row r="33" spans="1:7" s="18" customFormat="1" ht="13.5" customHeight="1">
      <c r="A33" s="112" t="s">
        <v>32</v>
      </c>
      <c r="B33" s="113">
        <v>962</v>
      </c>
      <c r="C33" s="28">
        <v>809</v>
      </c>
      <c r="D33" s="114">
        <f t="shared" si="0"/>
        <v>84.095634095634097</v>
      </c>
      <c r="E33" s="28">
        <v>899</v>
      </c>
      <c r="F33" s="244">
        <f t="shared" si="1"/>
        <v>-90</v>
      </c>
      <c r="G33" s="245">
        <f t="shared" si="2"/>
        <v>1.7458214616264088E-2</v>
      </c>
    </row>
    <row r="34" spans="1:7" s="18" customFormat="1" ht="13.5" customHeight="1">
      <c r="A34" s="112" t="s">
        <v>33</v>
      </c>
      <c r="B34" s="113">
        <v>504</v>
      </c>
      <c r="C34" s="28">
        <v>488</v>
      </c>
      <c r="D34" s="114">
        <f t="shared" si="0"/>
        <v>96.825396825396822</v>
      </c>
      <c r="E34" s="28">
        <v>545</v>
      </c>
      <c r="F34" s="244">
        <f t="shared" si="1"/>
        <v>-57</v>
      </c>
      <c r="G34" s="245">
        <f t="shared" si="2"/>
        <v>9.1465074496851345E-3</v>
      </c>
    </row>
    <row r="35" spans="1:7" s="18" customFormat="1" ht="13.5" customHeight="1">
      <c r="A35" s="112" t="s">
        <v>34</v>
      </c>
      <c r="B35" s="113">
        <v>2744</v>
      </c>
      <c r="C35" s="28">
        <v>2658</v>
      </c>
      <c r="D35" s="114">
        <f t="shared" si="0"/>
        <v>96.865889212827994</v>
      </c>
      <c r="E35" s="28">
        <v>2414</v>
      </c>
      <c r="F35" s="244">
        <f t="shared" si="1"/>
        <v>244</v>
      </c>
      <c r="G35" s="245">
        <f t="shared" si="2"/>
        <v>4.979765167050796E-2</v>
      </c>
    </row>
    <row r="36" spans="1:7" s="18" customFormat="1" ht="13.5" customHeight="1">
      <c r="A36" s="112" t="s">
        <v>35</v>
      </c>
      <c r="B36" s="113">
        <v>1231</v>
      </c>
      <c r="C36" s="28">
        <v>1041</v>
      </c>
      <c r="D36" s="114">
        <f t="shared" si="0"/>
        <v>84.565393988627136</v>
      </c>
      <c r="E36" s="28">
        <v>783</v>
      </c>
      <c r="F36" s="244">
        <f t="shared" si="1"/>
        <v>258</v>
      </c>
      <c r="G36" s="245">
        <f t="shared" si="2"/>
        <v>2.2339981489211114E-2</v>
      </c>
    </row>
    <row r="37" spans="1:7" s="18" customFormat="1" ht="13.5" customHeight="1">
      <c r="A37" s="112" t="s">
        <v>36</v>
      </c>
      <c r="B37" s="113">
        <v>1588</v>
      </c>
      <c r="C37" s="28">
        <v>1530</v>
      </c>
      <c r="D37" s="114">
        <f t="shared" si="0"/>
        <v>96.34760705289672</v>
      </c>
      <c r="E37" s="28">
        <v>1636</v>
      </c>
      <c r="F37" s="244">
        <f t="shared" si="1"/>
        <v>-106</v>
      </c>
      <c r="G37" s="245">
        <f t="shared" si="2"/>
        <v>2.8818757599404752E-2</v>
      </c>
    </row>
    <row r="38" spans="1:7" s="18" customFormat="1" ht="13.5" customHeight="1">
      <c r="A38" s="112" t="s">
        <v>37</v>
      </c>
      <c r="B38" s="113">
        <v>674</v>
      </c>
      <c r="C38" s="28">
        <v>626</v>
      </c>
      <c r="D38" s="114">
        <f t="shared" si="0"/>
        <v>92.87833827893175</v>
      </c>
      <c r="E38" s="28">
        <v>506</v>
      </c>
      <c r="F38" s="244">
        <f t="shared" si="1"/>
        <v>120</v>
      </c>
      <c r="G38" s="245">
        <f t="shared" si="2"/>
        <v>1.2231638930729724E-2</v>
      </c>
    </row>
    <row r="39" spans="1:7" s="18" customFormat="1" ht="13.5" customHeight="1">
      <c r="A39" s="112" t="s">
        <v>38</v>
      </c>
      <c r="B39" s="113">
        <v>1543</v>
      </c>
      <c r="C39" s="28">
        <v>1453</v>
      </c>
      <c r="D39" s="114">
        <f t="shared" si="0"/>
        <v>94.167206740116654</v>
      </c>
      <c r="E39" s="28">
        <v>1098</v>
      </c>
      <c r="F39" s="244">
        <f t="shared" si="1"/>
        <v>355</v>
      </c>
      <c r="G39" s="245">
        <f t="shared" si="2"/>
        <v>2.8002105148540006E-2</v>
      </c>
    </row>
    <row r="40" spans="1:7" s="18" customFormat="1" ht="13.5" customHeight="1">
      <c r="A40" s="112" t="s">
        <v>39</v>
      </c>
      <c r="B40" s="113">
        <v>882</v>
      </c>
      <c r="C40" s="28">
        <v>826</v>
      </c>
      <c r="D40" s="114">
        <f t="shared" si="0"/>
        <v>93.650793650793645</v>
      </c>
      <c r="E40" s="28">
        <v>756</v>
      </c>
      <c r="F40" s="244">
        <f t="shared" si="1"/>
        <v>70</v>
      </c>
      <c r="G40" s="245">
        <f t="shared" si="2"/>
        <v>1.6006388036948985E-2</v>
      </c>
    </row>
    <row r="41" spans="1:7" s="18" customFormat="1" ht="13.5" customHeight="1">
      <c r="A41" s="112" t="s">
        <v>40</v>
      </c>
      <c r="B41" s="113">
        <v>2057</v>
      </c>
      <c r="C41" s="28">
        <v>2052</v>
      </c>
      <c r="D41" s="114">
        <f t="shared" si="0"/>
        <v>99.756927564414198</v>
      </c>
      <c r="E41" s="28">
        <v>1855</v>
      </c>
      <c r="F41" s="244">
        <f t="shared" si="1"/>
        <v>197</v>
      </c>
      <c r="G41" s="245">
        <f t="shared" si="2"/>
        <v>3.7330090920639526E-2</v>
      </c>
    </row>
    <row r="42" spans="1:7" s="18" customFormat="1" ht="13.5" customHeight="1">
      <c r="A42" s="112" t="s">
        <v>41</v>
      </c>
      <c r="B42" s="113">
        <v>2103</v>
      </c>
      <c r="C42" s="28">
        <v>1881</v>
      </c>
      <c r="D42" s="114">
        <f t="shared" si="0"/>
        <v>89.443651925820262</v>
      </c>
      <c r="E42" s="28">
        <v>1877</v>
      </c>
      <c r="F42" s="244">
        <f t="shared" si="1"/>
        <v>4</v>
      </c>
      <c r="G42" s="245">
        <f t="shared" si="2"/>
        <v>3.8164891203745714E-2</v>
      </c>
    </row>
    <row r="43" spans="1:7" s="18" customFormat="1" ht="13.5" customHeight="1">
      <c r="A43" s="112" t="s">
        <v>42</v>
      </c>
      <c r="B43" s="113">
        <v>1149</v>
      </c>
      <c r="C43" s="28">
        <v>1121</v>
      </c>
      <c r="D43" s="114">
        <f t="shared" si="0"/>
        <v>97.563098346388159</v>
      </c>
      <c r="E43" s="28">
        <v>1241</v>
      </c>
      <c r="F43" s="244">
        <f t="shared" si="1"/>
        <v>-120</v>
      </c>
      <c r="G43" s="245">
        <f t="shared" si="2"/>
        <v>2.0851859245413135E-2</v>
      </c>
    </row>
    <row r="44" spans="1:7" s="18" customFormat="1" ht="13.5" customHeight="1">
      <c r="A44" s="112" t="s">
        <v>43</v>
      </c>
      <c r="B44" s="113">
        <v>1747</v>
      </c>
      <c r="C44" s="28">
        <v>1715</v>
      </c>
      <c r="D44" s="114">
        <f t="shared" si="0"/>
        <v>98.168288494562105</v>
      </c>
      <c r="E44" s="28">
        <v>1177</v>
      </c>
      <c r="F44" s="244">
        <f>C44-E44</f>
        <v>538</v>
      </c>
      <c r="G44" s="245">
        <f t="shared" si="2"/>
        <v>3.1704262925793515E-2</v>
      </c>
    </row>
    <row r="45" spans="1:7" s="18" customFormat="1" ht="13.5" customHeight="1">
      <c r="A45" s="112" t="s">
        <v>44</v>
      </c>
      <c r="B45" s="113">
        <v>573</v>
      </c>
      <c r="C45" s="28">
        <v>569</v>
      </c>
      <c r="D45" s="114">
        <f t="shared" si="0"/>
        <v>99.301919720767884</v>
      </c>
      <c r="E45" s="28">
        <v>540</v>
      </c>
      <c r="F45" s="244">
        <f t="shared" ref="F45:F48" si="3">C45-E45</f>
        <v>29</v>
      </c>
      <c r="G45" s="245">
        <f t="shared" si="2"/>
        <v>1.0398707874344409E-2</v>
      </c>
    </row>
    <row r="46" spans="1:7" s="18" customFormat="1" ht="13.5" customHeight="1">
      <c r="A46" s="112" t="s">
        <v>45</v>
      </c>
      <c r="B46" s="113">
        <v>2317</v>
      </c>
      <c r="C46" s="28">
        <v>2202</v>
      </c>
      <c r="D46" s="114">
        <f t="shared" si="0"/>
        <v>95.03668536901165</v>
      </c>
      <c r="E46" s="28">
        <v>2212</v>
      </c>
      <c r="F46" s="244">
        <f t="shared" si="3"/>
        <v>-10</v>
      </c>
      <c r="G46" s="245">
        <f t="shared" si="2"/>
        <v>4.2048527303413609E-2</v>
      </c>
    </row>
    <row r="47" spans="1:7" s="18" customFormat="1" ht="13.5" customHeight="1">
      <c r="A47" s="112" t="s">
        <v>46</v>
      </c>
      <c r="B47" s="113">
        <v>871</v>
      </c>
      <c r="C47" s="28">
        <v>770</v>
      </c>
      <c r="D47" s="114">
        <f t="shared" si="0"/>
        <v>88.404133180252586</v>
      </c>
      <c r="E47" s="28">
        <v>749</v>
      </c>
      <c r="F47" s="244">
        <f t="shared" si="3"/>
        <v>21</v>
      </c>
      <c r="G47" s="245">
        <f t="shared" si="2"/>
        <v>1.5806761882293161E-2</v>
      </c>
    </row>
    <row r="48" spans="1:7" s="18" customFormat="1" ht="13.5" customHeight="1">
      <c r="A48" s="112" t="s">
        <v>47</v>
      </c>
      <c r="B48" s="113">
        <v>214</v>
      </c>
      <c r="C48" s="28">
        <v>201</v>
      </c>
      <c r="D48" s="114">
        <f t="shared" si="0"/>
        <v>93.925233644859816</v>
      </c>
      <c r="E48" s="28">
        <v>198</v>
      </c>
      <c r="F48" s="244">
        <f t="shared" si="3"/>
        <v>3</v>
      </c>
      <c r="G48" s="245">
        <f t="shared" si="2"/>
        <v>3.8836360996678948E-3</v>
      </c>
    </row>
    <row r="49" spans="1:7" s="18" customFormat="1" ht="11.25">
      <c r="A49" s="73" t="s">
        <v>63</v>
      </c>
      <c r="B49" s="115"/>
      <c r="C49" s="81"/>
      <c r="D49" s="51"/>
      <c r="G49" s="263">
        <f>SUM(G17:G48)</f>
        <v>1</v>
      </c>
    </row>
    <row r="50" spans="1:7" s="18" customFormat="1" ht="11.25">
      <c r="A50" s="74" t="s">
        <v>48</v>
      </c>
      <c r="B50" s="58"/>
      <c r="D50" s="51"/>
    </row>
    <row r="51" spans="1:7" s="18" customFormat="1" ht="11.25">
      <c r="A51" s="491" t="s">
        <v>210</v>
      </c>
      <c r="B51" s="472"/>
      <c r="C51" s="472"/>
      <c r="D51" s="492"/>
    </row>
    <row r="52" spans="1:7" s="18" customFormat="1" ht="11.25">
      <c r="A52" s="493"/>
      <c r="B52" s="473"/>
      <c r="C52" s="473"/>
      <c r="D52" s="494"/>
    </row>
    <row r="53" spans="1:7" s="18" customFormat="1" ht="11.25">
      <c r="A53" s="493"/>
      <c r="B53" s="473"/>
      <c r="C53" s="473"/>
      <c r="D53" s="494"/>
    </row>
    <row r="54" spans="1:7" s="18" customFormat="1" ht="11.25">
      <c r="A54" s="9"/>
      <c r="B54" s="9"/>
    </row>
    <row r="55" spans="1:7" s="18" customFormat="1" ht="11.25">
      <c r="A55" s="9"/>
      <c r="B55" s="9"/>
    </row>
    <row r="56" spans="1:7" s="18" customFormat="1" ht="11.25">
      <c r="A56" s="9"/>
      <c r="B56" s="9"/>
    </row>
    <row r="57" spans="1:7" s="18" customFormat="1" ht="11.25">
      <c r="A57" s="9"/>
      <c r="B57" s="9"/>
    </row>
    <row r="58" spans="1:7" s="18" customFormat="1" ht="11.25">
      <c r="A58" s="9"/>
      <c r="B58" s="9"/>
    </row>
    <row r="59" spans="1:7" s="18" customFormat="1" ht="11.25">
      <c r="A59" s="9"/>
      <c r="B59" s="9"/>
    </row>
    <row r="60" spans="1:7" s="18" customFormat="1" ht="11.25">
      <c r="A60" s="9"/>
      <c r="B60" s="9"/>
    </row>
    <row r="61" spans="1:7" s="18" customFormat="1" ht="11.25">
      <c r="A61" s="9"/>
      <c r="B61" s="9"/>
    </row>
    <row r="62" spans="1:7" s="18" customFormat="1" ht="11.25">
      <c r="A62" s="9"/>
      <c r="B62" s="9"/>
    </row>
    <row r="63" spans="1:7" s="18" customFormat="1" ht="11.25">
      <c r="A63" s="9"/>
      <c r="B63" s="9"/>
    </row>
    <row r="64" spans="1:7" s="18" customFormat="1" ht="11.25">
      <c r="A64" s="9"/>
      <c r="B64" s="9"/>
    </row>
    <row r="65" spans="1:2" s="18" customFormat="1" ht="11.25">
      <c r="A65" s="9"/>
      <c r="B65" s="9"/>
    </row>
    <row r="66" spans="1:2" s="18" customFormat="1" ht="11.25">
      <c r="A66" s="9"/>
      <c r="B66" s="9"/>
    </row>
    <row r="67" spans="1:2" s="18" customFormat="1" ht="11.25">
      <c r="A67" s="9"/>
      <c r="B67" s="9"/>
    </row>
    <row r="68" spans="1:2" s="18" customFormat="1" ht="11.25">
      <c r="A68" s="9"/>
      <c r="B68" s="9"/>
    </row>
    <row r="69" spans="1:2" s="18" customFormat="1" ht="11.25">
      <c r="A69" s="9"/>
      <c r="B69" s="9"/>
    </row>
    <row r="70" spans="1:2" s="18" customFormat="1" ht="11.25">
      <c r="A70" s="9"/>
      <c r="B70" s="9"/>
    </row>
    <row r="71" spans="1:2" s="18" customFormat="1" ht="11.25">
      <c r="A71" s="9"/>
      <c r="B71" s="9"/>
    </row>
    <row r="72" spans="1:2" s="18" customFormat="1" ht="11.25">
      <c r="A72" s="9"/>
      <c r="B72" s="9"/>
    </row>
    <row r="73" spans="1:2" s="18" customFormat="1" ht="11.25">
      <c r="A73" s="9"/>
      <c r="B73" s="9"/>
    </row>
    <row r="74" spans="1:2" s="18" customFormat="1" ht="11.25">
      <c r="A74" s="9"/>
      <c r="B74" s="9"/>
    </row>
    <row r="75" spans="1:2" s="18" customFormat="1" ht="11.25">
      <c r="A75" s="9"/>
      <c r="B75" s="9"/>
    </row>
    <row r="76" spans="1:2" s="18" customFormat="1" ht="11.25">
      <c r="A76" s="9"/>
      <c r="B76" s="9"/>
    </row>
    <row r="77" spans="1:2" s="18" customFormat="1" ht="11.25">
      <c r="A77" s="9"/>
      <c r="B77" s="9"/>
    </row>
    <row r="78" spans="1:2" s="18" customFormat="1" ht="11.25">
      <c r="A78" s="9"/>
      <c r="B78" s="9"/>
    </row>
    <row r="79" spans="1:2" s="18" customFormat="1" ht="11.25">
      <c r="A79" s="9"/>
      <c r="B79" s="9"/>
    </row>
    <row r="80" spans="1:2" s="18" customFormat="1" ht="11.25">
      <c r="A80" s="9"/>
      <c r="B80" s="9"/>
    </row>
    <row r="81" spans="1:2" s="18" customFormat="1" ht="11.25">
      <c r="A81" s="9"/>
      <c r="B81" s="9"/>
    </row>
    <row r="82" spans="1:2" s="18" customFormat="1" ht="11.25">
      <c r="A82" s="9"/>
      <c r="B82" s="9"/>
    </row>
    <row r="83" spans="1:2" s="18" customFormat="1" ht="11.25">
      <c r="A83" s="9"/>
      <c r="B83" s="9"/>
    </row>
    <row r="84" spans="1:2" s="18" customFormat="1" ht="11.25">
      <c r="A84" s="9"/>
      <c r="B84" s="9"/>
    </row>
    <row r="85" spans="1:2" s="18" customFormat="1" ht="11.25">
      <c r="A85" s="9"/>
      <c r="B85" s="9"/>
    </row>
    <row r="86" spans="1:2" s="18" customFormat="1" ht="11.25">
      <c r="A86" s="9"/>
      <c r="B86" s="9"/>
    </row>
    <row r="87" spans="1:2" s="18" customFormat="1" ht="11.25">
      <c r="A87" s="9"/>
      <c r="B87" s="9"/>
    </row>
    <row r="88" spans="1:2" s="18" customFormat="1" ht="11.25">
      <c r="A88" s="9"/>
      <c r="B88" s="9"/>
    </row>
    <row r="89" spans="1:2" s="18" customFormat="1" ht="11.25">
      <c r="A89" s="9"/>
      <c r="B89" s="9"/>
    </row>
    <row r="90" spans="1:2" s="18" customFormat="1" ht="11.25">
      <c r="A90" s="9"/>
      <c r="B90" s="9"/>
    </row>
    <row r="91" spans="1:2" s="18" customFormat="1" ht="11.25">
      <c r="A91" s="9"/>
      <c r="B91" s="9"/>
    </row>
    <row r="92" spans="1:2" s="18" customFormat="1" ht="11.25">
      <c r="A92" s="9"/>
      <c r="B92" s="9"/>
    </row>
    <row r="93" spans="1:2" s="18" customFormat="1" ht="11.25">
      <c r="A93" s="9"/>
      <c r="B93" s="9"/>
    </row>
    <row r="94" spans="1:2" s="18" customFormat="1" ht="11.25">
      <c r="A94" s="9"/>
      <c r="B94" s="9"/>
    </row>
    <row r="95" spans="1:2" s="18" customFormat="1" ht="11.25">
      <c r="A95" s="9"/>
      <c r="B95" s="9"/>
    </row>
    <row r="96" spans="1:2" s="18" customFormat="1" ht="11.25">
      <c r="A96" s="9"/>
      <c r="B96" s="9"/>
    </row>
    <row r="97" spans="1:2" s="18" customFormat="1" ht="11.25">
      <c r="A97" s="9"/>
      <c r="B97" s="9"/>
    </row>
    <row r="98" spans="1:2" s="18" customFormat="1" ht="11.25">
      <c r="A98" s="9"/>
      <c r="B98" s="9"/>
    </row>
    <row r="99" spans="1:2" s="18" customFormat="1" ht="11.25">
      <c r="A99" s="9"/>
      <c r="B99" s="9"/>
    </row>
    <row r="100" spans="1:2" s="18" customFormat="1" ht="11.25">
      <c r="A100" s="9"/>
      <c r="B100" s="9"/>
    </row>
    <row r="101" spans="1:2" s="18" customFormat="1" ht="11.25">
      <c r="A101" s="9"/>
      <c r="B101" s="9"/>
    </row>
    <row r="102" spans="1:2" s="18" customFormat="1" ht="11.25">
      <c r="A102" s="9"/>
      <c r="B102" s="9"/>
    </row>
    <row r="103" spans="1:2" s="18" customFormat="1" ht="11.25">
      <c r="A103" s="9"/>
      <c r="B103" s="9"/>
    </row>
    <row r="104" spans="1:2" s="18" customFormat="1" ht="11.25">
      <c r="A104" s="9"/>
      <c r="B104" s="9"/>
    </row>
    <row r="105" spans="1:2" s="18" customFormat="1" ht="11.25">
      <c r="A105" s="9"/>
      <c r="B105" s="9"/>
    </row>
    <row r="106" spans="1:2" s="18" customFormat="1" ht="11.25">
      <c r="A106" s="9"/>
      <c r="B106" s="9"/>
    </row>
    <row r="107" spans="1:2" s="18" customFormat="1" ht="11.25">
      <c r="A107" s="9"/>
      <c r="B107" s="9"/>
    </row>
    <row r="108" spans="1:2" s="18" customFormat="1" ht="11.25">
      <c r="A108" s="9"/>
      <c r="B108" s="9"/>
    </row>
    <row r="109" spans="1:2" s="18" customFormat="1" ht="11.25">
      <c r="A109" s="9"/>
      <c r="B109" s="9"/>
    </row>
    <row r="110" spans="1:2" s="18" customFormat="1" ht="11.25">
      <c r="A110" s="9"/>
      <c r="B110" s="9"/>
    </row>
    <row r="111" spans="1:2" s="18" customFormat="1" ht="11.25">
      <c r="A111" s="9"/>
      <c r="B111" s="9"/>
    </row>
    <row r="112" spans="1:2" s="18" customFormat="1" ht="11.25">
      <c r="A112" s="9"/>
      <c r="B112" s="9"/>
    </row>
    <row r="113" spans="1:2" s="18" customFormat="1" ht="11.25">
      <c r="A113" s="9"/>
      <c r="B113" s="9"/>
    </row>
    <row r="114" spans="1:2" s="18" customFormat="1" ht="11.25">
      <c r="A114" s="9"/>
      <c r="B114" s="9"/>
    </row>
    <row r="115" spans="1:2" s="18" customFormat="1" ht="11.25">
      <c r="A115" s="9"/>
      <c r="B115" s="9"/>
    </row>
    <row r="116" spans="1:2" s="18" customFormat="1" ht="11.25">
      <c r="A116" s="9"/>
      <c r="B116" s="9"/>
    </row>
    <row r="117" spans="1:2" s="18" customFormat="1" ht="11.25">
      <c r="A117" s="9"/>
      <c r="B117" s="9"/>
    </row>
    <row r="118" spans="1:2" s="18" customFormat="1" ht="11.25">
      <c r="A118" s="9"/>
      <c r="B118" s="9"/>
    </row>
    <row r="119" spans="1:2" s="18" customFormat="1" ht="11.25">
      <c r="A119" s="9"/>
      <c r="B119" s="9"/>
    </row>
    <row r="120" spans="1:2" s="18" customFormat="1" ht="11.25">
      <c r="A120" s="9"/>
      <c r="B120" s="9"/>
    </row>
    <row r="121" spans="1:2" s="18" customFormat="1" ht="11.25">
      <c r="A121" s="9"/>
      <c r="B121" s="9"/>
    </row>
    <row r="122" spans="1:2" s="18" customFormat="1" ht="11.25">
      <c r="A122" s="9"/>
      <c r="B122" s="9"/>
    </row>
    <row r="123" spans="1:2" s="18" customFormat="1" ht="11.25">
      <c r="A123" s="9"/>
      <c r="B123" s="9"/>
    </row>
    <row r="124" spans="1:2" s="18" customFormat="1" ht="11.25">
      <c r="A124" s="9"/>
      <c r="B124" s="9"/>
    </row>
    <row r="125" spans="1:2" s="18" customFormat="1" ht="11.25">
      <c r="A125" s="9"/>
      <c r="B125" s="9"/>
    </row>
    <row r="126" spans="1:2" s="18" customFormat="1" ht="11.25">
      <c r="A126" s="9"/>
      <c r="B126" s="9"/>
    </row>
    <row r="127" spans="1:2" s="18" customFormat="1" ht="11.25">
      <c r="A127" s="9"/>
      <c r="B127" s="9"/>
    </row>
    <row r="128" spans="1:2" s="18" customFormat="1" ht="11.25">
      <c r="A128" s="9"/>
      <c r="B128" s="9"/>
    </row>
    <row r="129" spans="1:2" s="18" customFormat="1" ht="11.25">
      <c r="A129" s="9"/>
      <c r="B129" s="9"/>
    </row>
    <row r="130" spans="1:2" s="18" customFormat="1" ht="11.25">
      <c r="A130" s="9"/>
      <c r="B130" s="9"/>
    </row>
    <row r="131" spans="1:2" s="18" customFormat="1" ht="11.25">
      <c r="A131" s="9"/>
      <c r="B131" s="9"/>
    </row>
    <row r="132" spans="1:2" s="18" customFormat="1" ht="11.25">
      <c r="A132" s="9"/>
      <c r="B132" s="9"/>
    </row>
    <row r="133" spans="1:2" s="18" customFormat="1" ht="11.25">
      <c r="A133" s="9"/>
      <c r="B133" s="9"/>
    </row>
    <row r="134" spans="1:2" s="18" customFormat="1" ht="11.25">
      <c r="A134" s="9"/>
      <c r="B134" s="9"/>
    </row>
    <row r="135" spans="1:2" s="18" customFormat="1" ht="11.25">
      <c r="A135" s="9"/>
      <c r="B135" s="9"/>
    </row>
    <row r="136" spans="1:2" s="18" customFormat="1" ht="11.25">
      <c r="A136" s="9"/>
      <c r="B136" s="9"/>
    </row>
    <row r="137" spans="1:2" s="18" customFormat="1" ht="11.25">
      <c r="A137" s="9"/>
      <c r="B137" s="9"/>
    </row>
    <row r="138" spans="1:2" s="18" customFormat="1" ht="11.25">
      <c r="A138" s="9"/>
      <c r="B138" s="9"/>
    </row>
    <row r="139" spans="1:2" s="18" customFormat="1" ht="11.25">
      <c r="A139" s="9"/>
      <c r="B139" s="9"/>
    </row>
    <row r="140" spans="1:2" s="18" customFormat="1" ht="11.25">
      <c r="A140" s="9"/>
      <c r="B140" s="9"/>
    </row>
    <row r="141" spans="1:2" s="18" customFormat="1" ht="11.25">
      <c r="A141" s="9"/>
      <c r="B141" s="9"/>
    </row>
    <row r="142" spans="1:2" s="18" customFormat="1" ht="11.25">
      <c r="A142" s="9"/>
      <c r="B142" s="9"/>
    </row>
    <row r="143" spans="1:2" s="18" customFormat="1" ht="11.25">
      <c r="A143" s="9"/>
      <c r="B143" s="9"/>
    </row>
    <row r="144" spans="1:2" s="18" customFormat="1" ht="11.25">
      <c r="A144" s="9"/>
      <c r="B144" s="9"/>
    </row>
    <row r="145" spans="1:2" s="18" customFormat="1" ht="11.25">
      <c r="A145" s="9"/>
      <c r="B145" s="9"/>
    </row>
    <row r="146" spans="1:2" s="18" customFormat="1" ht="11.25">
      <c r="A146" s="9"/>
      <c r="B146" s="9"/>
    </row>
    <row r="147" spans="1:2" s="18" customFormat="1" ht="11.25">
      <c r="A147" s="9"/>
      <c r="B147" s="9"/>
    </row>
    <row r="148" spans="1:2" s="18" customFormat="1" ht="11.25">
      <c r="A148" s="9"/>
      <c r="B148" s="9"/>
    </row>
    <row r="149" spans="1:2" s="18" customFormat="1" ht="11.25">
      <c r="A149" s="9"/>
      <c r="B149" s="9"/>
    </row>
    <row r="150" spans="1:2" s="18" customFormat="1" ht="11.25">
      <c r="A150" s="9"/>
      <c r="B150" s="9"/>
    </row>
    <row r="151" spans="1:2" s="18" customFormat="1" ht="11.25">
      <c r="A151" s="9"/>
      <c r="B151" s="9"/>
    </row>
    <row r="152" spans="1:2" s="18" customFormat="1" ht="11.25">
      <c r="A152" s="9"/>
      <c r="B152" s="9"/>
    </row>
    <row r="153" spans="1:2" s="18" customFormat="1" ht="11.25">
      <c r="A153" s="9"/>
      <c r="B153" s="9"/>
    </row>
    <row r="154" spans="1:2" s="18" customFormat="1" ht="11.25">
      <c r="A154" s="9"/>
      <c r="B154" s="9"/>
    </row>
    <row r="155" spans="1:2" s="18" customFormat="1" ht="11.25">
      <c r="A155" s="9"/>
      <c r="B155" s="9"/>
    </row>
    <row r="156" spans="1:2" s="18" customFormat="1" ht="11.25">
      <c r="A156" s="9"/>
      <c r="B156" s="9"/>
    </row>
    <row r="157" spans="1:2" s="18" customFormat="1" ht="11.25">
      <c r="A157" s="9"/>
      <c r="B157" s="9"/>
    </row>
    <row r="158" spans="1:2" s="18" customFormat="1" ht="11.25">
      <c r="A158" s="9"/>
      <c r="B158" s="9"/>
    </row>
    <row r="159" spans="1:2" s="18" customFormat="1" ht="11.25">
      <c r="A159" s="9"/>
      <c r="B159" s="9"/>
    </row>
    <row r="160" spans="1:2" s="18" customFormat="1" ht="11.25">
      <c r="A160" s="9"/>
      <c r="B160" s="9"/>
    </row>
    <row r="161" spans="1:2" s="18" customFormat="1" ht="11.25">
      <c r="A161" s="9"/>
      <c r="B161" s="9"/>
    </row>
    <row r="162" spans="1:2" s="18" customFormat="1" ht="11.25">
      <c r="A162" s="9"/>
      <c r="B162" s="9"/>
    </row>
    <row r="163" spans="1:2" s="18" customFormat="1" ht="11.25">
      <c r="A163" s="9"/>
      <c r="B163" s="9"/>
    </row>
    <row r="164" spans="1:2" s="18" customFormat="1" ht="11.25">
      <c r="A164" s="9"/>
      <c r="B164" s="9"/>
    </row>
    <row r="165" spans="1:2" s="18" customFormat="1" ht="11.25">
      <c r="A165" s="9"/>
      <c r="B165" s="9"/>
    </row>
    <row r="166" spans="1:2" s="18" customFormat="1" ht="11.25">
      <c r="A166" s="9"/>
      <c r="B166" s="9"/>
    </row>
    <row r="167" spans="1:2" s="18" customFormat="1" ht="11.25">
      <c r="A167" s="9"/>
      <c r="B167" s="9"/>
    </row>
    <row r="168" spans="1:2" s="18" customFormat="1" ht="11.25">
      <c r="A168" s="9"/>
      <c r="B168" s="9"/>
    </row>
    <row r="169" spans="1:2" s="18" customFormat="1" ht="11.25">
      <c r="A169" s="9"/>
      <c r="B169" s="9"/>
    </row>
    <row r="170" spans="1:2" s="18" customFormat="1" ht="11.25">
      <c r="A170" s="9"/>
      <c r="B170" s="9"/>
    </row>
    <row r="171" spans="1:2" s="18" customFormat="1" ht="11.25">
      <c r="A171" s="9"/>
      <c r="B171" s="9"/>
    </row>
    <row r="172" spans="1:2" s="18" customFormat="1" ht="11.25">
      <c r="A172" s="9"/>
      <c r="B172" s="9"/>
    </row>
    <row r="173" spans="1:2" s="18" customFormat="1" ht="11.25">
      <c r="A173" s="9"/>
      <c r="B173" s="9"/>
    </row>
    <row r="174" spans="1:2" s="18" customFormat="1" ht="11.25">
      <c r="A174" s="9"/>
      <c r="B174" s="9"/>
    </row>
    <row r="175" spans="1:2" s="18" customFormat="1" ht="11.25">
      <c r="A175" s="9"/>
      <c r="B175" s="9"/>
    </row>
    <row r="176" spans="1:2" s="18" customFormat="1" ht="11.25">
      <c r="A176" s="9"/>
      <c r="B176" s="9"/>
    </row>
    <row r="177" spans="1:2" s="18" customFormat="1" ht="11.25">
      <c r="A177" s="9"/>
      <c r="B177" s="9"/>
    </row>
    <row r="178" spans="1:2" s="18" customFormat="1" ht="11.25">
      <c r="A178" s="9"/>
      <c r="B178" s="9"/>
    </row>
    <row r="179" spans="1:2" s="18" customFormat="1" ht="11.25">
      <c r="A179" s="9"/>
      <c r="B179" s="9"/>
    </row>
    <row r="180" spans="1:2" s="18" customFormat="1" ht="11.25">
      <c r="A180" s="9"/>
      <c r="B180" s="9"/>
    </row>
    <row r="181" spans="1:2" s="18" customFormat="1" ht="11.25">
      <c r="A181" s="9"/>
      <c r="B181" s="9"/>
    </row>
    <row r="182" spans="1:2" s="18" customFormat="1" ht="11.25">
      <c r="A182" s="9"/>
      <c r="B182" s="9"/>
    </row>
    <row r="183" spans="1:2" s="18" customFormat="1" ht="11.25">
      <c r="A183" s="9"/>
      <c r="B183" s="9"/>
    </row>
    <row r="184" spans="1:2" s="18" customFormat="1" ht="11.25">
      <c r="A184" s="9"/>
      <c r="B184" s="9"/>
    </row>
    <row r="185" spans="1:2" s="18" customFormat="1" ht="11.25">
      <c r="A185" s="9"/>
      <c r="B185" s="9"/>
    </row>
    <row r="186" spans="1:2" s="18" customFormat="1" ht="11.25">
      <c r="A186" s="9"/>
      <c r="B186" s="9"/>
    </row>
    <row r="187" spans="1:2" s="18" customFormat="1" ht="11.25">
      <c r="A187" s="9"/>
      <c r="B187" s="9"/>
    </row>
    <row r="188" spans="1:2" s="18" customFormat="1" ht="11.25">
      <c r="A188" s="9"/>
      <c r="B188" s="9"/>
    </row>
    <row r="189" spans="1:2" s="18" customFormat="1" ht="11.25">
      <c r="A189" s="9"/>
      <c r="B189" s="9"/>
    </row>
    <row r="190" spans="1:2" s="18" customFormat="1" ht="11.25">
      <c r="A190" s="9"/>
      <c r="B190" s="9"/>
    </row>
    <row r="191" spans="1:2" s="18" customFormat="1" ht="11.25">
      <c r="A191" s="9"/>
      <c r="B191" s="9"/>
    </row>
    <row r="192" spans="1:2" s="18" customFormat="1" ht="11.25">
      <c r="A192" s="9"/>
      <c r="B192" s="9"/>
    </row>
    <row r="193" spans="1:2" s="18" customFormat="1" ht="11.25">
      <c r="A193" s="9"/>
      <c r="B193" s="9"/>
    </row>
    <row r="194" spans="1:2" s="18" customFormat="1" ht="11.25">
      <c r="A194" s="9"/>
      <c r="B194" s="9"/>
    </row>
    <row r="195" spans="1:2" s="18" customFormat="1" ht="11.25">
      <c r="A195" s="9"/>
      <c r="B195" s="9"/>
    </row>
    <row r="196" spans="1:2" s="18" customFormat="1" ht="11.25">
      <c r="A196" s="9"/>
      <c r="B196" s="9"/>
    </row>
  </sheetData>
  <sheetProtection selectLockedCells="1"/>
  <mergeCells count="6">
    <mergeCell ref="A51:D53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163"/>
  <sheetViews>
    <sheetView tabSelected="1" showWhiteSpace="0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19.85546875" customWidth="1"/>
    <col min="2" max="9" width="9" customWidth="1"/>
    <col min="252" max="252" width="9.140625" customWidth="1"/>
    <col min="253" max="253" width="12.42578125" customWidth="1"/>
    <col min="254" max="259" width="8.42578125" customWidth="1"/>
    <col min="260" max="260" width="8.7109375" customWidth="1"/>
    <col min="508" max="508" width="9.140625" customWidth="1"/>
    <col min="509" max="509" width="12.42578125" customWidth="1"/>
    <col min="510" max="515" width="8.42578125" customWidth="1"/>
    <col min="516" max="516" width="8.7109375" customWidth="1"/>
    <col min="764" max="764" width="9.140625" customWidth="1"/>
    <col min="765" max="765" width="12.42578125" customWidth="1"/>
    <col min="766" max="771" width="8.42578125" customWidth="1"/>
    <col min="772" max="772" width="8.7109375" customWidth="1"/>
    <col min="1020" max="1020" width="9.140625" customWidth="1"/>
    <col min="1021" max="1021" width="12.42578125" customWidth="1"/>
    <col min="1022" max="1027" width="8.42578125" customWidth="1"/>
    <col min="1028" max="1028" width="8.7109375" customWidth="1"/>
    <col min="1276" max="1276" width="9.140625" customWidth="1"/>
    <col min="1277" max="1277" width="12.42578125" customWidth="1"/>
    <col min="1278" max="1283" width="8.42578125" customWidth="1"/>
    <col min="1284" max="1284" width="8.7109375" customWidth="1"/>
    <col min="1532" max="1532" width="9.140625" customWidth="1"/>
    <col min="1533" max="1533" width="12.42578125" customWidth="1"/>
    <col min="1534" max="1539" width="8.42578125" customWidth="1"/>
    <col min="1540" max="1540" width="8.7109375" customWidth="1"/>
    <col min="1788" max="1788" width="9.140625" customWidth="1"/>
    <col min="1789" max="1789" width="12.42578125" customWidth="1"/>
    <col min="1790" max="1795" width="8.42578125" customWidth="1"/>
    <col min="1796" max="1796" width="8.7109375" customWidth="1"/>
    <col min="2044" max="2044" width="9.140625" customWidth="1"/>
    <col min="2045" max="2045" width="12.42578125" customWidth="1"/>
    <col min="2046" max="2051" width="8.42578125" customWidth="1"/>
    <col min="2052" max="2052" width="8.7109375" customWidth="1"/>
    <col min="2300" max="2300" width="9.140625" customWidth="1"/>
    <col min="2301" max="2301" width="12.42578125" customWidth="1"/>
    <col min="2302" max="2307" width="8.42578125" customWidth="1"/>
    <col min="2308" max="2308" width="8.7109375" customWidth="1"/>
    <col min="2556" max="2556" width="9.140625" customWidth="1"/>
    <col min="2557" max="2557" width="12.42578125" customWidth="1"/>
    <col min="2558" max="2563" width="8.42578125" customWidth="1"/>
    <col min="2564" max="2564" width="8.7109375" customWidth="1"/>
    <col min="2812" max="2812" width="9.140625" customWidth="1"/>
    <col min="2813" max="2813" width="12.42578125" customWidth="1"/>
    <col min="2814" max="2819" width="8.42578125" customWidth="1"/>
    <col min="2820" max="2820" width="8.7109375" customWidth="1"/>
    <col min="3068" max="3068" width="9.140625" customWidth="1"/>
    <col min="3069" max="3069" width="12.42578125" customWidth="1"/>
    <col min="3070" max="3075" width="8.42578125" customWidth="1"/>
    <col min="3076" max="3076" width="8.7109375" customWidth="1"/>
    <col min="3324" max="3324" width="9.140625" customWidth="1"/>
    <col min="3325" max="3325" width="12.42578125" customWidth="1"/>
    <col min="3326" max="3331" width="8.42578125" customWidth="1"/>
    <col min="3332" max="3332" width="8.7109375" customWidth="1"/>
    <col min="3580" max="3580" width="9.140625" customWidth="1"/>
    <col min="3581" max="3581" width="12.42578125" customWidth="1"/>
    <col min="3582" max="3587" width="8.42578125" customWidth="1"/>
    <col min="3588" max="3588" width="8.7109375" customWidth="1"/>
    <col min="3836" max="3836" width="9.140625" customWidth="1"/>
    <col min="3837" max="3837" width="12.42578125" customWidth="1"/>
    <col min="3838" max="3843" width="8.42578125" customWidth="1"/>
    <col min="3844" max="3844" width="8.7109375" customWidth="1"/>
    <col min="4092" max="4092" width="9.140625" customWidth="1"/>
    <col min="4093" max="4093" width="12.42578125" customWidth="1"/>
    <col min="4094" max="4099" width="8.42578125" customWidth="1"/>
    <col min="4100" max="4100" width="8.7109375" customWidth="1"/>
    <col min="4348" max="4348" width="9.140625" customWidth="1"/>
    <col min="4349" max="4349" width="12.42578125" customWidth="1"/>
    <col min="4350" max="4355" width="8.42578125" customWidth="1"/>
    <col min="4356" max="4356" width="8.7109375" customWidth="1"/>
    <col min="4604" max="4604" width="9.140625" customWidth="1"/>
    <col min="4605" max="4605" width="12.42578125" customWidth="1"/>
    <col min="4606" max="4611" width="8.42578125" customWidth="1"/>
    <col min="4612" max="4612" width="8.7109375" customWidth="1"/>
    <col min="4860" max="4860" width="9.140625" customWidth="1"/>
    <col min="4861" max="4861" width="12.42578125" customWidth="1"/>
    <col min="4862" max="4867" width="8.42578125" customWidth="1"/>
    <col min="4868" max="4868" width="8.7109375" customWidth="1"/>
    <col min="5116" max="5116" width="9.140625" customWidth="1"/>
    <col min="5117" max="5117" width="12.42578125" customWidth="1"/>
    <col min="5118" max="5123" width="8.42578125" customWidth="1"/>
    <col min="5124" max="5124" width="8.7109375" customWidth="1"/>
    <col min="5372" max="5372" width="9.140625" customWidth="1"/>
    <col min="5373" max="5373" width="12.42578125" customWidth="1"/>
    <col min="5374" max="5379" width="8.42578125" customWidth="1"/>
    <col min="5380" max="5380" width="8.7109375" customWidth="1"/>
    <col min="5628" max="5628" width="9.140625" customWidth="1"/>
    <col min="5629" max="5629" width="12.42578125" customWidth="1"/>
    <col min="5630" max="5635" width="8.42578125" customWidth="1"/>
    <col min="5636" max="5636" width="8.7109375" customWidth="1"/>
    <col min="5884" max="5884" width="9.140625" customWidth="1"/>
    <col min="5885" max="5885" width="12.42578125" customWidth="1"/>
    <col min="5886" max="5891" width="8.42578125" customWidth="1"/>
    <col min="5892" max="5892" width="8.7109375" customWidth="1"/>
    <col min="6140" max="6140" width="9.140625" customWidth="1"/>
    <col min="6141" max="6141" width="12.42578125" customWidth="1"/>
    <col min="6142" max="6147" width="8.42578125" customWidth="1"/>
    <col min="6148" max="6148" width="8.7109375" customWidth="1"/>
    <col min="6396" max="6396" width="9.140625" customWidth="1"/>
    <col min="6397" max="6397" width="12.42578125" customWidth="1"/>
    <col min="6398" max="6403" width="8.42578125" customWidth="1"/>
    <col min="6404" max="6404" width="8.7109375" customWidth="1"/>
    <col min="6652" max="6652" width="9.140625" customWidth="1"/>
    <col min="6653" max="6653" width="12.42578125" customWidth="1"/>
    <col min="6654" max="6659" width="8.42578125" customWidth="1"/>
    <col min="6660" max="6660" width="8.7109375" customWidth="1"/>
    <col min="6908" max="6908" width="9.140625" customWidth="1"/>
    <col min="6909" max="6909" width="12.42578125" customWidth="1"/>
    <col min="6910" max="6915" width="8.42578125" customWidth="1"/>
    <col min="6916" max="6916" width="8.7109375" customWidth="1"/>
    <col min="7164" max="7164" width="9.140625" customWidth="1"/>
    <col min="7165" max="7165" width="12.42578125" customWidth="1"/>
    <col min="7166" max="7171" width="8.42578125" customWidth="1"/>
    <col min="7172" max="7172" width="8.7109375" customWidth="1"/>
    <col min="7420" max="7420" width="9.140625" customWidth="1"/>
    <col min="7421" max="7421" width="12.42578125" customWidth="1"/>
    <col min="7422" max="7427" width="8.42578125" customWidth="1"/>
    <col min="7428" max="7428" width="8.7109375" customWidth="1"/>
    <col min="7676" max="7676" width="9.140625" customWidth="1"/>
    <col min="7677" max="7677" width="12.42578125" customWidth="1"/>
    <col min="7678" max="7683" width="8.42578125" customWidth="1"/>
    <col min="7684" max="7684" width="8.7109375" customWidth="1"/>
    <col min="7932" max="7932" width="9.140625" customWidth="1"/>
    <col min="7933" max="7933" width="12.42578125" customWidth="1"/>
    <col min="7934" max="7939" width="8.42578125" customWidth="1"/>
    <col min="7940" max="7940" width="8.7109375" customWidth="1"/>
    <col min="8188" max="8188" width="9.140625" customWidth="1"/>
    <col min="8189" max="8189" width="12.42578125" customWidth="1"/>
    <col min="8190" max="8195" width="8.42578125" customWidth="1"/>
    <col min="8196" max="8196" width="8.7109375" customWidth="1"/>
    <col min="8444" max="8444" width="9.140625" customWidth="1"/>
    <col min="8445" max="8445" width="12.42578125" customWidth="1"/>
    <col min="8446" max="8451" width="8.42578125" customWidth="1"/>
    <col min="8452" max="8452" width="8.7109375" customWidth="1"/>
    <col min="8700" max="8700" width="9.140625" customWidth="1"/>
    <col min="8701" max="8701" width="12.42578125" customWidth="1"/>
    <col min="8702" max="8707" width="8.42578125" customWidth="1"/>
    <col min="8708" max="8708" width="8.7109375" customWidth="1"/>
    <col min="8956" max="8956" width="9.140625" customWidth="1"/>
    <col min="8957" max="8957" width="12.42578125" customWidth="1"/>
    <col min="8958" max="8963" width="8.42578125" customWidth="1"/>
    <col min="8964" max="8964" width="8.7109375" customWidth="1"/>
    <col min="9212" max="9212" width="9.140625" customWidth="1"/>
    <col min="9213" max="9213" width="12.42578125" customWidth="1"/>
    <col min="9214" max="9219" width="8.42578125" customWidth="1"/>
    <col min="9220" max="9220" width="8.7109375" customWidth="1"/>
    <col min="9468" max="9468" width="9.140625" customWidth="1"/>
    <col min="9469" max="9469" width="12.42578125" customWidth="1"/>
    <col min="9470" max="9475" width="8.42578125" customWidth="1"/>
    <col min="9476" max="9476" width="8.7109375" customWidth="1"/>
    <col min="9724" max="9724" width="9.140625" customWidth="1"/>
    <col min="9725" max="9725" width="12.42578125" customWidth="1"/>
    <col min="9726" max="9731" width="8.42578125" customWidth="1"/>
    <col min="9732" max="9732" width="8.7109375" customWidth="1"/>
    <col min="9980" max="9980" width="9.140625" customWidth="1"/>
    <col min="9981" max="9981" width="12.42578125" customWidth="1"/>
    <col min="9982" max="9987" width="8.42578125" customWidth="1"/>
    <col min="9988" max="9988" width="8.7109375" customWidth="1"/>
    <col min="10236" max="10236" width="9.140625" customWidth="1"/>
    <col min="10237" max="10237" width="12.42578125" customWidth="1"/>
    <col min="10238" max="10243" width="8.42578125" customWidth="1"/>
    <col min="10244" max="10244" width="8.7109375" customWidth="1"/>
    <col min="10492" max="10492" width="9.140625" customWidth="1"/>
    <col min="10493" max="10493" width="12.42578125" customWidth="1"/>
    <col min="10494" max="10499" width="8.42578125" customWidth="1"/>
    <col min="10500" max="10500" width="8.7109375" customWidth="1"/>
    <col min="10748" max="10748" width="9.140625" customWidth="1"/>
    <col min="10749" max="10749" width="12.42578125" customWidth="1"/>
    <col min="10750" max="10755" width="8.42578125" customWidth="1"/>
    <col min="10756" max="10756" width="8.7109375" customWidth="1"/>
    <col min="11004" max="11004" width="9.140625" customWidth="1"/>
    <col min="11005" max="11005" width="12.42578125" customWidth="1"/>
    <col min="11006" max="11011" width="8.42578125" customWidth="1"/>
    <col min="11012" max="11012" width="8.7109375" customWidth="1"/>
    <col min="11260" max="11260" width="9.140625" customWidth="1"/>
    <col min="11261" max="11261" width="12.42578125" customWidth="1"/>
    <col min="11262" max="11267" width="8.42578125" customWidth="1"/>
    <col min="11268" max="11268" width="8.7109375" customWidth="1"/>
    <col min="11516" max="11516" width="9.140625" customWidth="1"/>
    <col min="11517" max="11517" width="12.42578125" customWidth="1"/>
    <col min="11518" max="11523" width="8.42578125" customWidth="1"/>
    <col min="11524" max="11524" width="8.7109375" customWidth="1"/>
    <col min="11772" max="11772" width="9.140625" customWidth="1"/>
    <col min="11773" max="11773" width="12.42578125" customWidth="1"/>
    <col min="11774" max="11779" width="8.42578125" customWidth="1"/>
    <col min="11780" max="11780" width="8.7109375" customWidth="1"/>
    <col min="12028" max="12028" width="9.140625" customWidth="1"/>
    <col min="12029" max="12029" width="12.42578125" customWidth="1"/>
    <col min="12030" max="12035" width="8.42578125" customWidth="1"/>
    <col min="12036" max="12036" width="8.7109375" customWidth="1"/>
    <col min="12284" max="12284" width="9.140625" customWidth="1"/>
    <col min="12285" max="12285" width="12.42578125" customWidth="1"/>
    <col min="12286" max="12291" width="8.42578125" customWidth="1"/>
    <col min="12292" max="12292" width="8.7109375" customWidth="1"/>
    <col min="12540" max="12540" width="9.140625" customWidth="1"/>
    <col min="12541" max="12541" width="12.42578125" customWidth="1"/>
    <col min="12542" max="12547" width="8.42578125" customWidth="1"/>
    <col min="12548" max="12548" width="8.7109375" customWidth="1"/>
    <col min="12796" max="12796" width="9.140625" customWidth="1"/>
    <col min="12797" max="12797" width="12.42578125" customWidth="1"/>
    <col min="12798" max="12803" width="8.42578125" customWidth="1"/>
    <col min="12804" max="12804" width="8.7109375" customWidth="1"/>
    <col min="13052" max="13052" width="9.140625" customWidth="1"/>
    <col min="13053" max="13053" width="12.42578125" customWidth="1"/>
    <col min="13054" max="13059" width="8.42578125" customWidth="1"/>
    <col min="13060" max="13060" width="8.7109375" customWidth="1"/>
    <col min="13308" max="13308" width="9.140625" customWidth="1"/>
    <col min="13309" max="13309" width="12.42578125" customWidth="1"/>
    <col min="13310" max="13315" width="8.42578125" customWidth="1"/>
    <col min="13316" max="13316" width="8.7109375" customWidth="1"/>
    <col min="13564" max="13564" width="9.140625" customWidth="1"/>
    <col min="13565" max="13565" width="12.42578125" customWidth="1"/>
    <col min="13566" max="13571" width="8.42578125" customWidth="1"/>
    <col min="13572" max="13572" width="8.7109375" customWidth="1"/>
    <col min="13820" max="13820" width="9.140625" customWidth="1"/>
    <col min="13821" max="13821" width="12.42578125" customWidth="1"/>
    <col min="13822" max="13827" width="8.42578125" customWidth="1"/>
    <col min="13828" max="13828" width="8.7109375" customWidth="1"/>
    <col min="14076" max="14076" width="9.140625" customWidth="1"/>
    <col min="14077" max="14077" width="12.42578125" customWidth="1"/>
    <col min="14078" max="14083" width="8.42578125" customWidth="1"/>
    <col min="14084" max="14084" width="8.7109375" customWidth="1"/>
    <col min="14332" max="14332" width="9.140625" customWidth="1"/>
    <col min="14333" max="14333" width="12.42578125" customWidth="1"/>
    <col min="14334" max="14339" width="8.42578125" customWidth="1"/>
    <col min="14340" max="14340" width="8.7109375" customWidth="1"/>
    <col min="14588" max="14588" width="9.140625" customWidth="1"/>
    <col min="14589" max="14589" width="12.42578125" customWidth="1"/>
    <col min="14590" max="14595" width="8.42578125" customWidth="1"/>
    <col min="14596" max="14596" width="8.7109375" customWidth="1"/>
    <col min="14844" max="14844" width="9.140625" customWidth="1"/>
    <col min="14845" max="14845" width="12.42578125" customWidth="1"/>
    <col min="14846" max="14851" width="8.42578125" customWidth="1"/>
    <col min="14852" max="14852" width="8.7109375" customWidth="1"/>
    <col min="15100" max="15100" width="9.140625" customWidth="1"/>
    <col min="15101" max="15101" width="12.42578125" customWidth="1"/>
    <col min="15102" max="15107" width="8.42578125" customWidth="1"/>
    <col min="15108" max="15108" width="8.7109375" customWidth="1"/>
    <col min="15356" max="15356" width="9.140625" customWidth="1"/>
    <col min="15357" max="15357" width="12.42578125" customWidth="1"/>
    <col min="15358" max="15363" width="8.42578125" customWidth="1"/>
    <col min="15364" max="15364" width="8.7109375" customWidth="1"/>
    <col min="15612" max="15612" width="9.140625" customWidth="1"/>
    <col min="15613" max="15613" width="12.42578125" customWidth="1"/>
    <col min="15614" max="15619" width="8.42578125" customWidth="1"/>
    <col min="15620" max="15620" width="8.7109375" customWidth="1"/>
    <col min="15868" max="15868" width="9.140625" customWidth="1"/>
    <col min="15869" max="15869" width="12.42578125" customWidth="1"/>
    <col min="15870" max="15875" width="8.42578125" customWidth="1"/>
    <col min="15876" max="15876" width="8.7109375" customWidth="1"/>
    <col min="16124" max="16124" width="9.140625" customWidth="1"/>
    <col min="16125" max="16125" width="12.42578125" customWidth="1"/>
    <col min="16126" max="16131" width="8.42578125" customWidth="1"/>
    <col min="16132" max="16132" width="8.7109375" customWidth="1"/>
  </cols>
  <sheetData>
    <row r="5" spans="1:11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39"/>
    </row>
    <row r="6" spans="1:11" ht="21.95" customHeight="1">
      <c r="A6" s="566" t="s">
        <v>91</v>
      </c>
      <c r="B6" s="566"/>
      <c r="C6" s="566"/>
      <c r="D6" s="566"/>
      <c r="E6" s="566"/>
      <c r="F6" s="566"/>
      <c r="G6" s="566"/>
      <c r="H6" s="566"/>
      <c r="I6" s="566"/>
    </row>
    <row r="7" spans="1:11" ht="9" customHeight="1">
      <c r="A7" s="275"/>
      <c r="B7" s="275"/>
      <c r="C7" s="275"/>
      <c r="D7" s="275"/>
      <c r="E7" s="275"/>
      <c r="F7" s="275"/>
      <c r="G7" s="275"/>
      <c r="H7" s="275"/>
      <c r="I7" s="275"/>
      <c r="J7" s="220"/>
      <c r="K7" s="139"/>
    </row>
    <row r="8" spans="1:11" ht="33.7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  <c r="I8" s="275"/>
      <c r="K8" s="139"/>
    </row>
    <row r="9" spans="1:11" ht="13.5" customHeight="1" thickTop="1">
      <c r="A9" s="281">
        <v>2007</v>
      </c>
      <c r="B9" s="360">
        <v>10769.373136107874</v>
      </c>
      <c r="C9" s="275"/>
      <c r="D9" s="275"/>
      <c r="E9" s="275"/>
      <c r="F9" s="275"/>
      <c r="G9" s="275"/>
      <c r="H9" s="275"/>
      <c r="I9" s="275"/>
    </row>
    <row r="10" spans="1:11" ht="13.5" customHeight="1">
      <c r="A10" s="278">
        <v>2008</v>
      </c>
      <c r="B10" s="361">
        <v>11229</v>
      </c>
      <c r="C10" s="283"/>
      <c r="D10" s="275"/>
      <c r="E10" s="275"/>
      <c r="F10" s="275"/>
      <c r="G10" s="275"/>
      <c r="H10" s="275"/>
      <c r="I10" s="275"/>
    </row>
    <row r="11" spans="1:11" ht="13.5" customHeight="1">
      <c r="A11" s="281">
        <v>2009</v>
      </c>
      <c r="B11" s="360">
        <v>11539.433923919829</v>
      </c>
      <c r="C11" s="275"/>
      <c r="D11" s="275"/>
      <c r="E11" s="275"/>
      <c r="F11" s="275"/>
      <c r="G11" s="275"/>
      <c r="H11" s="275"/>
      <c r="I11" s="275"/>
    </row>
    <row r="12" spans="1:11" ht="13.5" customHeight="1">
      <c r="A12" s="278">
        <v>2010</v>
      </c>
      <c r="B12" s="361">
        <v>11961.875801815622</v>
      </c>
      <c r="C12" s="275"/>
      <c r="D12" s="275"/>
      <c r="E12" s="275"/>
      <c r="F12" s="275"/>
      <c r="G12" s="275"/>
      <c r="H12" s="275"/>
      <c r="I12" s="275"/>
    </row>
    <row r="13" spans="1:11" ht="13.5" customHeight="1">
      <c r="A13" s="281">
        <v>2011</v>
      </c>
      <c r="B13" s="360">
        <v>12282.596810338238</v>
      </c>
      <c r="C13" s="275"/>
      <c r="D13" s="275"/>
      <c r="E13" s="275"/>
      <c r="F13" s="275"/>
      <c r="G13" s="275"/>
      <c r="H13" s="275"/>
      <c r="I13" s="275"/>
    </row>
    <row r="14" spans="1:11" ht="13.5" customHeight="1">
      <c r="A14" s="278">
        <v>2012</v>
      </c>
      <c r="B14" s="361">
        <f>'Costo por alumno'!D15</f>
        <v>13384.843266333244</v>
      </c>
      <c r="C14" s="362"/>
      <c r="D14" s="275"/>
      <c r="E14" s="275"/>
      <c r="F14" s="275"/>
      <c r="G14" s="275"/>
      <c r="H14" s="275"/>
      <c r="I14" s="275"/>
    </row>
    <row r="15" spans="1:11" ht="18.75" customHeight="1">
      <c r="A15" s="376" t="s">
        <v>257</v>
      </c>
      <c r="B15" s="377">
        <f>B14/B13-1</f>
        <v>8.9740506263890962E-2</v>
      </c>
      <c r="C15" s="378"/>
      <c r="D15" s="275"/>
      <c r="E15" s="275"/>
      <c r="F15" s="275"/>
      <c r="G15" s="275"/>
      <c r="H15" s="275"/>
      <c r="I15" s="275"/>
    </row>
    <row r="16" spans="1:11" ht="12" customHeight="1">
      <c r="A16" s="275"/>
      <c r="B16" s="275"/>
      <c r="C16" s="378"/>
      <c r="D16" s="275"/>
      <c r="E16" s="275"/>
      <c r="F16" s="275"/>
      <c r="G16" s="275"/>
      <c r="H16" s="275"/>
      <c r="I16" s="275"/>
    </row>
    <row r="17" spans="1:12" ht="52.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  <c r="I17" s="349" t="s">
        <v>295</v>
      </c>
    </row>
    <row r="18" spans="1:12" ht="14.45" customHeight="1">
      <c r="A18" s="363" t="s">
        <v>38</v>
      </c>
      <c r="B18" s="364">
        <v>8170.1405353728487</v>
      </c>
      <c r="C18" s="364">
        <v>7999.4423048869439</v>
      </c>
      <c r="D18" s="364">
        <v>7913.6987797045604</v>
      </c>
      <c r="E18" s="364">
        <v>8475.524828017511</v>
      </c>
      <c r="F18" s="364">
        <v>8754.0340974729243</v>
      </c>
      <c r="G18" s="364">
        <f>'Costo por alumno'!D38</f>
        <v>9122.4109383995401</v>
      </c>
      <c r="H18" s="379">
        <f t="shared" ref="H18:H47" si="0">(G18/F18-1)*100</f>
        <v>4.2080809467369695</v>
      </c>
      <c r="I18" s="364">
        <f t="shared" ref="I18:I47" si="1">(G18/B18-1)*100</f>
        <v>11.655495996718912</v>
      </c>
    </row>
    <row r="19" spans="1:12" ht="14.45" customHeight="1">
      <c r="A19" s="363" t="s">
        <v>34</v>
      </c>
      <c r="B19" s="364">
        <v>9560.1410641682869</v>
      </c>
      <c r="C19" s="364">
        <v>9600.0715499797661</v>
      </c>
      <c r="D19" s="364">
        <v>9252.9716469976993</v>
      </c>
      <c r="E19" s="364">
        <v>9575.5241157556266</v>
      </c>
      <c r="F19" s="364">
        <v>9308.8190408815281</v>
      </c>
      <c r="G19" s="364">
        <f>'Costo por alumno'!D34</f>
        <v>9981.6080141497932</v>
      </c>
      <c r="H19" s="379">
        <f t="shared" si="0"/>
        <v>7.2274363731164915</v>
      </c>
      <c r="I19" s="364">
        <f t="shared" si="1"/>
        <v>4.4085850527998849</v>
      </c>
    </row>
    <row r="20" spans="1:12" ht="14.45" customHeight="1">
      <c r="A20" s="363" t="s">
        <v>16</v>
      </c>
      <c r="B20" s="364">
        <v>8568.974884674526</v>
      </c>
      <c r="C20" s="364">
        <v>8734.1893432465931</v>
      </c>
      <c r="D20" s="364">
        <v>9708.4780219780223</v>
      </c>
      <c r="E20" s="364">
        <v>9966.7240723120831</v>
      </c>
      <c r="F20" s="364">
        <v>9419.2159324522763</v>
      </c>
      <c r="G20" s="364">
        <f>'Costo por alumno'!D16</f>
        <v>10039.731132075472</v>
      </c>
      <c r="H20" s="379">
        <f t="shared" si="0"/>
        <v>6.5877585148602202</v>
      </c>
      <c r="I20" s="364">
        <f t="shared" si="1"/>
        <v>17.163736236774028</v>
      </c>
    </row>
    <row r="21" spans="1:12" ht="14.45" customHeight="1">
      <c r="A21" s="363" t="s">
        <v>44</v>
      </c>
      <c r="B21" s="364">
        <v>9773.0808323329329</v>
      </c>
      <c r="C21" s="364">
        <v>10595.133638634472</v>
      </c>
      <c r="D21" s="364">
        <v>11501.064364876385</v>
      </c>
      <c r="E21" s="364">
        <v>11566.721207307386</v>
      </c>
      <c r="F21" s="364">
        <v>12116.403335910321</v>
      </c>
      <c r="G21" s="364">
        <f>'Costo por alumno'!D44</f>
        <v>10691.660340945642</v>
      </c>
      <c r="H21" s="379">
        <f t="shared" si="0"/>
        <v>-11.758794713791499</v>
      </c>
      <c r="I21" s="364">
        <f t="shared" si="1"/>
        <v>9.3990781860077366</v>
      </c>
    </row>
    <row r="22" spans="1:12" ht="14.45" customHeight="1">
      <c r="A22" s="363" t="s">
        <v>32</v>
      </c>
      <c r="B22" s="364">
        <v>10078.558331369315</v>
      </c>
      <c r="C22" s="364">
        <v>10119.859649122807</v>
      </c>
      <c r="D22" s="364">
        <v>11117.911640696608</v>
      </c>
      <c r="E22" s="364">
        <v>10447.856700167504</v>
      </c>
      <c r="F22" s="364">
        <v>11105.463582967443</v>
      </c>
      <c r="G22" s="364">
        <f>'Costo por alumno'!D32</f>
        <v>11177.936552274541</v>
      </c>
      <c r="H22" s="379">
        <f t="shared" si="0"/>
        <v>0.65258841979591864</v>
      </c>
      <c r="I22" s="364">
        <f t="shared" si="1"/>
        <v>10.908090073591502</v>
      </c>
    </row>
    <row r="23" spans="1:12" ht="14.45" customHeight="1">
      <c r="A23" s="363" t="s">
        <v>26</v>
      </c>
      <c r="B23" s="364">
        <v>9797.6064317254022</v>
      </c>
      <c r="C23" s="364">
        <v>9631.592657878602</v>
      </c>
      <c r="D23" s="364">
        <v>11586.983982683983</v>
      </c>
      <c r="E23" s="364">
        <v>12323.108132260948</v>
      </c>
      <c r="F23" s="364">
        <v>12598.445251063829</v>
      </c>
      <c r="G23" s="364">
        <f>'Costo por alumno'!D26</f>
        <v>11236.360611348457</v>
      </c>
      <c r="H23" s="379">
        <f t="shared" si="0"/>
        <v>-10.811529617913418</v>
      </c>
      <c r="I23" s="364">
        <f t="shared" si="1"/>
        <v>14.684751726342649</v>
      </c>
    </row>
    <row r="24" spans="1:12" ht="14.45" customHeight="1">
      <c r="A24" s="363" t="s">
        <v>37</v>
      </c>
      <c r="B24" s="364">
        <v>8791.2819085487081</v>
      </c>
      <c r="C24" s="364">
        <v>9120.0441064638781</v>
      </c>
      <c r="D24" s="364">
        <v>9751.5536054940858</v>
      </c>
      <c r="E24" s="364">
        <v>11331.337471783296</v>
      </c>
      <c r="F24" s="364">
        <v>11088.219776938915</v>
      </c>
      <c r="G24" s="364">
        <f>'Costo por alumno'!D37</f>
        <v>11963.431320504313</v>
      </c>
      <c r="H24" s="379">
        <f t="shared" si="0"/>
        <v>7.8931655502143538</v>
      </c>
      <c r="I24" s="364">
        <f t="shared" si="1"/>
        <v>36.082899456005201</v>
      </c>
    </row>
    <row r="25" spans="1:12" ht="14.45" customHeight="1">
      <c r="A25" s="363" t="s">
        <v>30</v>
      </c>
      <c r="B25" s="364">
        <v>9065.7471177019779</v>
      </c>
      <c r="C25" s="364">
        <v>9155.7026628447984</v>
      </c>
      <c r="D25" s="364">
        <v>10514.740624373288</v>
      </c>
      <c r="E25" s="364">
        <v>11415.147288949896</v>
      </c>
      <c r="F25" s="364">
        <v>11719.530287817059</v>
      </c>
      <c r="G25" s="364">
        <f>'Costo por alumno'!D30</f>
        <v>12289.260136466391</v>
      </c>
      <c r="H25" s="379">
        <f t="shared" si="0"/>
        <v>4.8613710162223045</v>
      </c>
      <c r="I25" s="364">
        <f t="shared" si="1"/>
        <v>35.557058639658187</v>
      </c>
    </row>
    <row r="26" spans="1:12" ht="14.45" customHeight="1">
      <c r="A26" s="363" t="s">
        <v>39</v>
      </c>
      <c r="B26" s="364">
        <v>11434.352620087337</v>
      </c>
      <c r="C26" s="364">
        <v>10969.305648535565</v>
      </c>
      <c r="D26" s="364">
        <v>10651.268395773295</v>
      </c>
      <c r="E26" s="364">
        <v>11874.53566569485</v>
      </c>
      <c r="F26" s="364">
        <v>11967.746450430641</v>
      </c>
      <c r="G26" s="364">
        <f>'Costo por alumno'!D39</f>
        <v>12442.184738955822</v>
      </c>
      <c r="H26" s="379">
        <f t="shared" si="0"/>
        <v>3.9643076538282696</v>
      </c>
      <c r="I26" s="364">
        <f t="shared" si="1"/>
        <v>8.8140724040465024</v>
      </c>
    </row>
    <row r="27" spans="1:12" ht="14.45" customHeight="1">
      <c r="A27" s="363" t="s">
        <v>21</v>
      </c>
      <c r="B27" s="364">
        <v>10570.367225806451</v>
      </c>
      <c r="C27" s="364">
        <v>11175.052900587785</v>
      </c>
      <c r="D27" s="364">
        <v>11667.66136765077</v>
      </c>
      <c r="E27" s="364">
        <v>11916.942276114691</v>
      </c>
      <c r="F27" s="364">
        <v>11950.033953056009</v>
      </c>
      <c r="G27" s="364">
        <f>'Costo por alumno'!D21</f>
        <v>12798.454208864205</v>
      </c>
      <c r="H27" s="379">
        <f t="shared" si="0"/>
        <v>7.0997309224483551</v>
      </c>
      <c r="I27" s="364">
        <f t="shared" si="1"/>
        <v>21.078614729846954</v>
      </c>
    </row>
    <row r="28" spans="1:12" ht="14.45" customHeight="1">
      <c r="A28" s="363" t="s">
        <v>17</v>
      </c>
      <c r="B28" s="364">
        <v>9310.4834690943935</v>
      </c>
      <c r="C28" s="364">
        <v>10335.531488896979</v>
      </c>
      <c r="D28" s="364">
        <v>11007.972171141351</v>
      </c>
      <c r="E28" s="364">
        <v>11677.383510769992</v>
      </c>
      <c r="F28" s="364">
        <v>12074.761076426264</v>
      </c>
      <c r="G28" s="364">
        <f>'Costo por alumno'!D17</f>
        <v>12837.958771510515</v>
      </c>
      <c r="H28" s="379">
        <f t="shared" si="0"/>
        <v>6.3206028695197425</v>
      </c>
      <c r="I28" s="364">
        <f t="shared" si="1"/>
        <v>37.887133510578373</v>
      </c>
    </row>
    <row r="29" spans="1:12" ht="14.45" customHeight="1">
      <c r="A29" s="363" t="s">
        <v>29</v>
      </c>
      <c r="B29" s="364">
        <v>9419.3407021202638</v>
      </c>
      <c r="C29" s="364">
        <v>9623.5149219913255</v>
      </c>
      <c r="D29" s="364">
        <v>11266.650417452194</v>
      </c>
      <c r="E29" s="364">
        <v>12831.529924462522</v>
      </c>
      <c r="F29" s="364">
        <v>12803.663429886303</v>
      </c>
      <c r="G29" s="364">
        <f>'Costo por alumno'!D29</f>
        <v>13047.14804958785</v>
      </c>
      <c r="H29" s="379">
        <f t="shared" si="0"/>
        <v>1.9016793204139182</v>
      </c>
      <c r="I29" s="364">
        <f t="shared" si="1"/>
        <v>38.514450875006332</v>
      </c>
    </row>
    <row r="30" spans="1:12" ht="14.45" customHeight="1">
      <c r="A30" s="363" t="s">
        <v>31</v>
      </c>
      <c r="B30" s="364">
        <v>11214.495277956643</v>
      </c>
      <c r="C30" s="364">
        <v>11398.049552238806</v>
      </c>
      <c r="D30" s="364">
        <v>9495.290258449304</v>
      </c>
      <c r="E30" s="364">
        <v>10004.086832137964</v>
      </c>
      <c r="F30" s="364">
        <v>10993.219393596211</v>
      </c>
      <c r="G30" s="364">
        <f>'Costo por alumno'!D31</f>
        <v>13277.918083462133</v>
      </c>
      <c r="H30" s="379">
        <f t="shared" si="0"/>
        <v>20.782798996959961</v>
      </c>
      <c r="I30" s="364">
        <f t="shared" si="1"/>
        <v>18.399604746915177</v>
      </c>
    </row>
    <row r="31" spans="1:12" ht="14.45" customHeight="1">
      <c r="A31" s="363" t="s">
        <v>25</v>
      </c>
      <c r="B31" s="364">
        <v>10567.985486211901</v>
      </c>
      <c r="C31" s="364">
        <v>10632.879803395888</v>
      </c>
      <c r="D31" s="364">
        <v>11586.983982683983</v>
      </c>
      <c r="E31" s="364">
        <v>12323.108132260948</v>
      </c>
      <c r="F31" s="364">
        <v>12598.445251063829</v>
      </c>
      <c r="G31" s="364">
        <f>'Costo por alumno'!D25</f>
        <v>13392.521374685666</v>
      </c>
      <c r="H31" s="379">
        <f t="shared" si="0"/>
        <v>6.3029691981618452</v>
      </c>
      <c r="I31" s="364">
        <f t="shared" si="1"/>
        <v>26.727287732926499</v>
      </c>
    </row>
    <row r="32" spans="1:12" ht="14.45" customHeight="1">
      <c r="A32" s="363" t="s">
        <v>28</v>
      </c>
      <c r="B32" s="364">
        <v>10982.64461626575</v>
      </c>
      <c r="C32" s="364">
        <v>10649.535791173304</v>
      </c>
      <c r="D32" s="364">
        <v>14500.310136694479</v>
      </c>
      <c r="E32" s="364">
        <v>13441.106106747877</v>
      </c>
      <c r="F32" s="364">
        <v>12620.301944170309</v>
      </c>
      <c r="G32" s="364">
        <f>'Costo por alumno'!D28</f>
        <v>13513.126016260163</v>
      </c>
      <c r="H32" s="379">
        <f t="shared" si="0"/>
        <v>7.0745064265461233</v>
      </c>
      <c r="I32" s="364">
        <f t="shared" si="1"/>
        <v>23.040729154129824</v>
      </c>
      <c r="L32" s="220"/>
    </row>
    <row r="33" spans="1:12" ht="14.45" customHeight="1">
      <c r="A33" s="363" t="s">
        <v>33</v>
      </c>
      <c r="B33" s="364">
        <v>11177.042161277119</v>
      </c>
      <c r="C33" s="364">
        <v>10005.780821917808</v>
      </c>
      <c r="D33" s="364">
        <v>10353.715098468272</v>
      </c>
      <c r="E33" s="364">
        <v>10689.617954070982</v>
      </c>
      <c r="F33" s="364">
        <v>10797.181720110846</v>
      </c>
      <c r="G33" s="364">
        <f>'Costo por alumno'!D33</f>
        <v>13830.677949392048</v>
      </c>
      <c r="H33" s="379">
        <f t="shared" si="0"/>
        <v>28.095259558621734</v>
      </c>
      <c r="I33" s="364">
        <f t="shared" si="1"/>
        <v>23.74184287600216</v>
      </c>
      <c r="L33" s="220">
        <f>27/32</f>
        <v>0.84375</v>
      </c>
    </row>
    <row r="34" spans="1:12" ht="14.45" customHeight="1">
      <c r="A34" s="363" t="s">
        <v>18</v>
      </c>
      <c r="B34" s="364">
        <v>9818.4914572864327</v>
      </c>
      <c r="C34" s="364">
        <v>11602.753203342618</v>
      </c>
      <c r="D34" s="364">
        <v>12028.731653888281</v>
      </c>
      <c r="E34" s="364">
        <v>13493.990513392857</v>
      </c>
      <c r="F34" s="364">
        <v>15289.147971614429</v>
      </c>
      <c r="G34" s="364">
        <f>'Costo por alumno'!D18</f>
        <v>14129.157202944269</v>
      </c>
      <c r="H34" s="379">
        <f t="shared" si="0"/>
        <v>-7.5870203547233617</v>
      </c>
      <c r="I34" s="364">
        <f t="shared" si="1"/>
        <v>43.903544291000365</v>
      </c>
    </row>
    <row r="35" spans="1:12" ht="14.45" customHeight="1">
      <c r="A35" s="363" t="s">
        <v>41</v>
      </c>
      <c r="B35" s="364">
        <v>11747.616587417702</v>
      </c>
      <c r="C35" s="364">
        <v>12195.017836944227</v>
      </c>
      <c r="D35" s="364">
        <v>13097.758754863813</v>
      </c>
      <c r="E35" s="364">
        <v>13408.23274903805</v>
      </c>
      <c r="F35" s="364">
        <v>12727.125184904517</v>
      </c>
      <c r="G35" s="364">
        <f>'Costo por alumno'!D41</f>
        <v>14158.020698988934</v>
      </c>
      <c r="H35" s="379">
        <f t="shared" si="0"/>
        <v>11.242880802190779</v>
      </c>
      <c r="I35" s="364">
        <f t="shared" si="1"/>
        <v>20.518239539353857</v>
      </c>
    </row>
    <row r="36" spans="1:12" ht="14.45" customHeight="1">
      <c r="A36" s="363" t="s">
        <v>27</v>
      </c>
      <c r="B36" s="364">
        <v>16525.699883040936</v>
      </c>
      <c r="C36" s="364">
        <v>17834.750634371394</v>
      </c>
      <c r="D36" s="364">
        <v>9961.9721613327492</v>
      </c>
      <c r="E36" s="364">
        <v>9711.7821948112887</v>
      </c>
      <c r="F36" s="364">
        <v>9747.0219240649094</v>
      </c>
      <c r="G36" s="364">
        <f>'Costo por alumno'!D27</f>
        <v>14400.303817227188</v>
      </c>
      <c r="H36" s="379">
        <f t="shared" si="0"/>
        <v>47.740550184601084</v>
      </c>
      <c r="I36" s="364">
        <f t="shared" si="1"/>
        <v>-12.861156143800478</v>
      </c>
    </row>
    <row r="37" spans="1:12" ht="14.45" customHeight="1">
      <c r="A37" s="363" t="s">
        <v>22</v>
      </c>
      <c r="B37" s="364">
        <v>12430.343624758794</v>
      </c>
      <c r="C37" s="364">
        <v>12955.052282040413</v>
      </c>
      <c r="D37" s="364">
        <v>13027.245694294941</v>
      </c>
      <c r="E37" s="364">
        <v>13549.954411370341</v>
      </c>
      <c r="F37" s="364">
        <v>13613.904371128809</v>
      </c>
      <c r="G37" s="364">
        <f>'Costo por alumno'!D22</f>
        <v>14479.852310742162</v>
      </c>
      <c r="H37" s="379">
        <f t="shared" si="0"/>
        <v>6.36076114541968</v>
      </c>
      <c r="I37" s="364">
        <f t="shared" si="1"/>
        <v>16.487948747459804</v>
      </c>
    </row>
    <row r="38" spans="1:12" ht="14.45" customHeight="1">
      <c r="A38" s="363" t="s">
        <v>43</v>
      </c>
      <c r="B38" s="364">
        <v>14688.812274368231</v>
      </c>
      <c r="C38" s="364">
        <v>13374.651557356292</v>
      </c>
      <c r="D38" s="364">
        <v>13867.681942374566</v>
      </c>
      <c r="E38" s="364">
        <v>14881.188502004008</v>
      </c>
      <c r="F38" s="364">
        <v>15917.936970771676</v>
      </c>
      <c r="G38" s="364">
        <f>'Costo por alumno'!D43</f>
        <v>15392.090216294968</v>
      </c>
      <c r="H38" s="379">
        <f t="shared" si="0"/>
        <v>-3.3034855926509898</v>
      </c>
      <c r="I38" s="364">
        <f t="shared" si="1"/>
        <v>4.7878475726315095</v>
      </c>
    </row>
    <row r="39" spans="1:12" ht="14.45" customHeight="1">
      <c r="A39" s="363" t="s">
        <v>36</v>
      </c>
      <c r="B39" s="364">
        <v>12314.810105024128</v>
      </c>
      <c r="C39" s="364">
        <v>12674.068007016596</v>
      </c>
      <c r="D39" s="364">
        <v>13452.970197778381</v>
      </c>
      <c r="E39" s="364">
        <v>14419.144264114302</v>
      </c>
      <c r="F39" s="364">
        <v>14497.91743883394</v>
      </c>
      <c r="G39" s="364">
        <f>'Costo por alumno'!D36</f>
        <v>15617.02400848919</v>
      </c>
      <c r="H39" s="379">
        <f t="shared" si="0"/>
        <v>7.7190849953223228</v>
      </c>
      <c r="I39" s="364">
        <f t="shared" si="1"/>
        <v>26.814980298541858</v>
      </c>
    </row>
    <row r="40" spans="1:12" ht="14.45" customHeight="1">
      <c r="A40" s="363" t="s">
        <v>20</v>
      </c>
      <c r="B40" s="364">
        <v>16508.953661888867</v>
      </c>
      <c r="C40" s="364">
        <v>18135.835779996087</v>
      </c>
      <c r="D40" s="364">
        <v>17753.752367079389</v>
      </c>
      <c r="E40" s="364">
        <v>15996.78419211196</v>
      </c>
      <c r="F40" s="364">
        <v>14758.05467103467</v>
      </c>
      <c r="G40" s="364">
        <f>'Costo por alumno'!D20</f>
        <v>15837.161966364813</v>
      </c>
      <c r="H40" s="379">
        <f t="shared" si="0"/>
        <v>7.3119887368901404</v>
      </c>
      <c r="I40" s="364">
        <f t="shared" si="1"/>
        <v>-4.0692566547987479</v>
      </c>
    </row>
    <row r="41" spans="1:12" ht="14.45" customHeight="1">
      <c r="A41" s="363" t="s">
        <v>42</v>
      </c>
      <c r="B41" s="364">
        <v>12285.222725482474</v>
      </c>
      <c r="C41" s="364">
        <v>12310.424891146589</v>
      </c>
      <c r="D41" s="364">
        <v>13365.889715454714</v>
      </c>
      <c r="E41" s="364">
        <v>14991.794971740401</v>
      </c>
      <c r="F41" s="364">
        <v>16464.18090079365</v>
      </c>
      <c r="G41" s="364">
        <f>'Costo por alumno'!D42</f>
        <v>16816.867106503298</v>
      </c>
      <c r="H41" s="379">
        <f t="shared" si="0"/>
        <v>2.1421424353558205</v>
      </c>
      <c r="I41" s="364">
        <f t="shared" si="1"/>
        <v>36.88695339337329</v>
      </c>
    </row>
    <row r="42" spans="1:12" ht="14.45" customHeight="1">
      <c r="A42" s="363" t="s">
        <v>46</v>
      </c>
      <c r="B42" s="364">
        <v>13480.314800901579</v>
      </c>
      <c r="C42" s="364">
        <v>13297.629928741093</v>
      </c>
      <c r="D42" s="364">
        <v>13346.901513440253</v>
      </c>
      <c r="E42" s="364">
        <v>13789.277030058322</v>
      </c>
      <c r="F42" s="364">
        <v>14202.343837630515</v>
      </c>
      <c r="G42" s="364">
        <f>'Costo por alumno'!D46</f>
        <v>17524.045361760036</v>
      </c>
      <c r="H42" s="379">
        <f t="shared" si="0"/>
        <v>23.38840378817153</v>
      </c>
      <c r="I42" s="364">
        <f t="shared" si="1"/>
        <v>29.997300660871872</v>
      </c>
    </row>
    <row r="43" spans="1:12" ht="14.45" customHeight="1">
      <c r="A43" s="363" t="s">
        <v>19</v>
      </c>
      <c r="B43" s="364">
        <v>16288.754716981131</v>
      </c>
      <c r="C43" s="364">
        <v>21125.706819630337</v>
      </c>
      <c r="D43" s="364">
        <v>22421.077763496145</v>
      </c>
      <c r="E43" s="364">
        <v>21702.720024721879</v>
      </c>
      <c r="F43" s="364">
        <v>20936.472278623802</v>
      </c>
      <c r="G43" s="364">
        <f>'Costo por alumno'!D19</f>
        <v>17547.081008583689</v>
      </c>
      <c r="H43" s="379">
        <f t="shared" si="0"/>
        <v>-16.188932046114999</v>
      </c>
      <c r="I43" s="364">
        <f t="shared" si="1"/>
        <v>7.7251227209575779</v>
      </c>
    </row>
    <row r="44" spans="1:12" ht="14.45" customHeight="1">
      <c r="A44" s="363" t="s">
        <v>23</v>
      </c>
      <c r="B44" s="364">
        <v>19013.09515096066</v>
      </c>
      <c r="C44" s="364">
        <v>19323.863095238095</v>
      </c>
      <c r="D44" s="364">
        <v>20340.67324388319</v>
      </c>
      <c r="E44" s="364">
        <v>19297.643583227447</v>
      </c>
      <c r="F44" s="364">
        <v>19376.237960339942</v>
      </c>
      <c r="G44" s="364">
        <f>'Costo por alumno'!D23</f>
        <v>17897.8991416309</v>
      </c>
      <c r="H44" s="379">
        <f t="shared" si="0"/>
        <v>-7.6296483441985252</v>
      </c>
      <c r="I44" s="364">
        <f t="shared" si="1"/>
        <v>-5.8654101316766072</v>
      </c>
    </row>
    <row r="45" spans="1:12" ht="14.45" customHeight="1">
      <c r="A45" s="363" t="s">
        <v>40</v>
      </c>
      <c r="B45" s="364">
        <v>16581.400819792125</v>
      </c>
      <c r="C45" s="364">
        <v>16583.91117279667</v>
      </c>
      <c r="D45" s="364">
        <v>16148.059543542013</v>
      </c>
      <c r="E45" s="364">
        <v>15746.821144956739</v>
      </c>
      <c r="F45" s="364">
        <v>15983.310690528633</v>
      </c>
      <c r="G45" s="364">
        <f>'Costo por alumno'!D40</f>
        <v>18099.771225428693</v>
      </c>
      <c r="H45" s="379">
        <f t="shared" si="0"/>
        <v>13.24169051005326</v>
      </c>
      <c r="I45" s="364">
        <f t="shared" si="1"/>
        <v>9.1570695512298794</v>
      </c>
    </row>
    <row r="46" spans="1:12" ht="14.45" customHeight="1">
      <c r="A46" s="363" t="s">
        <v>47</v>
      </c>
      <c r="B46" s="364">
        <v>14370.148120300752</v>
      </c>
      <c r="C46" s="364">
        <v>15228.609552691432</v>
      </c>
      <c r="D46" s="364">
        <v>13875.294194390084</v>
      </c>
      <c r="E46" s="364">
        <v>14700.381201044387</v>
      </c>
      <c r="F46" s="364">
        <v>15198.610214105793</v>
      </c>
      <c r="G46" s="364">
        <f>'Costo por alumno'!D47</f>
        <v>18646.164924506389</v>
      </c>
      <c r="H46" s="379">
        <f t="shared" si="0"/>
        <v>22.68335500308396</v>
      </c>
      <c r="I46" s="364">
        <f t="shared" si="1"/>
        <v>29.756247245391275</v>
      </c>
    </row>
    <row r="47" spans="1:12" ht="14.45" customHeight="1">
      <c r="A47" s="363" t="s">
        <v>45</v>
      </c>
      <c r="B47" s="364">
        <v>13450.726023117775</v>
      </c>
      <c r="C47" s="364">
        <v>13702.249418663432</v>
      </c>
      <c r="D47" s="364">
        <v>15015.373430962343</v>
      </c>
      <c r="E47" s="364">
        <v>16447.438782337198</v>
      </c>
      <c r="F47" s="364">
        <v>17164.40015339743</v>
      </c>
      <c r="G47" s="364">
        <f>'Costo por alumno'!D45</f>
        <v>19173.633063209076</v>
      </c>
      <c r="H47" s="379">
        <f t="shared" si="0"/>
        <v>11.705814895103984</v>
      </c>
      <c r="I47" s="364">
        <f t="shared" si="1"/>
        <v>42.547198049052028</v>
      </c>
    </row>
    <row r="48" spans="1:12" ht="13.5" customHeight="1">
      <c r="A48" s="289"/>
      <c r="B48" s="359"/>
      <c r="C48" s="359"/>
      <c r="D48" s="359"/>
      <c r="E48" s="359"/>
      <c r="F48" s="359"/>
      <c r="G48" s="359"/>
      <c r="H48" s="359"/>
      <c r="I48" s="275"/>
    </row>
    <row r="49" spans="1:9" ht="13.5" customHeight="1">
      <c r="A49" s="495"/>
      <c r="B49" s="495"/>
      <c r="C49" s="495"/>
      <c r="D49" s="495"/>
      <c r="E49" s="495"/>
      <c r="F49" s="495"/>
      <c r="G49" s="495"/>
      <c r="H49" s="495"/>
      <c r="I49" s="495"/>
    </row>
    <row r="50" spans="1:9" ht="15.75">
      <c r="A50" s="275"/>
      <c r="B50" s="275"/>
      <c r="C50" s="275"/>
      <c r="D50" s="275"/>
      <c r="E50" s="275"/>
      <c r="F50" s="275"/>
      <c r="G50" s="275"/>
      <c r="H50" s="275"/>
      <c r="I50" s="275"/>
    </row>
    <row r="51" spans="1:9" ht="15.75">
      <c r="A51" s="275"/>
      <c r="B51" s="275"/>
      <c r="C51" s="275"/>
      <c r="D51" s="275"/>
      <c r="E51" s="275"/>
      <c r="F51" s="275"/>
      <c r="G51" s="275"/>
      <c r="H51" s="275"/>
      <c r="I51" s="275"/>
    </row>
    <row r="52" spans="1:9" ht="15.75">
      <c r="A52" s="275"/>
      <c r="B52" s="275"/>
      <c r="C52" s="275"/>
      <c r="D52" s="275"/>
      <c r="E52" s="275"/>
      <c r="F52" s="275"/>
      <c r="G52" s="275"/>
      <c r="H52" s="275"/>
      <c r="I52" s="275"/>
    </row>
    <row r="53" spans="1:9" ht="15.75">
      <c r="A53" s="275"/>
      <c r="B53" s="275"/>
      <c r="C53" s="275"/>
      <c r="D53" s="275"/>
      <c r="E53" s="275"/>
      <c r="F53" s="275"/>
      <c r="G53" s="275"/>
      <c r="H53" s="275"/>
      <c r="I53" s="275"/>
    </row>
    <row r="54" spans="1:9" ht="15.75">
      <c r="A54" s="275"/>
      <c r="B54" s="275"/>
      <c r="C54" s="275"/>
      <c r="D54" s="275"/>
      <c r="E54" s="275"/>
      <c r="F54" s="275"/>
      <c r="G54" s="275"/>
      <c r="H54" s="275"/>
      <c r="I54" s="275"/>
    </row>
    <row r="55" spans="1:9" ht="15.75">
      <c r="A55" s="275"/>
      <c r="B55" s="275"/>
      <c r="C55" s="275"/>
      <c r="D55" s="275"/>
      <c r="E55" s="275"/>
      <c r="F55" s="275"/>
      <c r="G55" s="275"/>
      <c r="H55" s="275"/>
      <c r="I55" s="275"/>
    </row>
    <row r="56" spans="1:9" ht="15.75">
      <c r="A56" s="275"/>
      <c r="B56" s="275"/>
      <c r="C56" s="275"/>
      <c r="D56" s="275"/>
      <c r="E56" s="275"/>
      <c r="F56" s="275"/>
      <c r="G56" s="275"/>
      <c r="H56" s="275"/>
      <c r="I56" s="275"/>
    </row>
    <row r="57" spans="1:9" ht="15.75">
      <c r="A57" s="275"/>
      <c r="B57" s="275"/>
      <c r="C57" s="275"/>
      <c r="D57" s="275"/>
      <c r="E57" s="275"/>
      <c r="F57" s="275"/>
      <c r="G57" s="275"/>
      <c r="H57" s="275"/>
      <c r="I57" s="275"/>
    </row>
    <row r="58" spans="1:9" ht="15.75">
      <c r="A58" s="275"/>
      <c r="B58" s="275"/>
      <c r="C58" s="275"/>
      <c r="D58" s="275"/>
      <c r="E58" s="275"/>
      <c r="F58" s="275"/>
      <c r="G58" s="275"/>
      <c r="H58" s="275"/>
      <c r="I58" s="275"/>
    </row>
    <row r="59" spans="1:9" ht="15.75">
      <c r="A59" s="275"/>
      <c r="B59" s="275"/>
      <c r="C59" s="275"/>
      <c r="D59" s="275"/>
      <c r="E59" s="275"/>
      <c r="F59" s="275"/>
      <c r="G59" s="275"/>
      <c r="H59" s="275"/>
      <c r="I59" s="275"/>
    </row>
    <row r="60" spans="1:9" ht="15.75">
      <c r="A60" s="275"/>
      <c r="B60" s="275"/>
      <c r="C60" s="275"/>
      <c r="D60" s="275"/>
      <c r="E60" s="275"/>
      <c r="F60" s="275"/>
      <c r="G60" s="275"/>
      <c r="H60" s="275"/>
      <c r="I60" s="275"/>
    </row>
    <row r="61" spans="1:9" ht="15.75">
      <c r="A61" s="275"/>
      <c r="B61" s="275"/>
      <c r="C61" s="275"/>
      <c r="D61" s="275"/>
      <c r="E61" s="275"/>
      <c r="F61" s="275"/>
      <c r="G61" s="275"/>
      <c r="H61" s="275"/>
      <c r="I61" s="275"/>
    </row>
    <row r="62" spans="1:9" ht="15.75">
      <c r="A62" s="275"/>
      <c r="B62" s="275"/>
      <c r="C62" s="275"/>
      <c r="D62" s="275"/>
      <c r="E62" s="275"/>
      <c r="F62" s="275"/>
      <c r="G62" s="275"/>
      <c r="H62" s="275"/>
      <c r="I62" s="275"/>
    </row>
    <row r="63" spans="1:9" ht="15.75">
      <c r="A63" s="275"/>
      <c r="B63" s="275"/>
      <c r="C63" s="275"/>
      <c r="D63" s="275"/>
      <c r="E63" s="275"/>
      <c r="F63" s="275"/>
      <c r="G63" s="275"/>
      <c r="H63" s="275"/>
      <c r="I63" s="275"/>
    </row>
    <row r="64" spans="1:9" ht="15.75">
      <c r="A64" s="275"/>
      <c r="B64" s="275"/>
      <c r="C64" s="275"/>
      <c r="D64" s="275"/>
      <c r="E64" s="275"/>
      <c r="F64" s="275"/>
      <c r="G64" s="275"/>
      <c r="H64" s="275"/>
      <c r="I64" s="275"/>
    </row>
    <row r="65" spans="1:9" ht="15.75">
      <c r="A65" s="275"/>
      <c r="B65" s="275"/>
      <c r="C65" s="275"/>
      <c r="D65" s="275"/>
      <c r="E65" s="275"/>
      <c r="F65" s="275"/>
      <c r="G65" s="275"/>
      <c r="H65" s="275"/>
      <c r="I65" s="275"/>
    </row>
    <row r="66" spans="1:9" ht="15.75">
      <c r="A66" s="275"/>
      <c r="B66" s="275"/>
      <c r="C66" s="275"/>
      <c r="D66" s="275"/>
      <c r="E66" s="275"/>
      <c r="F66" s="275"/>
      <c r="G66" s="275"/>
      <c r="H66" s="275"/>
      <c r="I66" s="275"/>
    </row>
    <row r="67" spans="1:9" ht="15.75">
      <c r="A67" s="275"/>
      <c r="B67" s="275"/>
      <c r="C67" s="275"/>
      <c r="D67" s="275"/>
      <c r="E67" s="275"/>
      <c r="F67" s="275"/>
      <c r="G67" s="275"/>
      <c r="H67" s="275"/>
      <c r="I67" s="275"/>
    </row>
    <row r="68" spans="1:9" ht="15.75">
      <c r="A68" s="275"/>
      <c r="B68" s="275"/>
      <c r="C68" s="275"/>
      <c r="D68" s="275"/>
      <c r="E68" s="275"/>
      <c r="F68" s="275"/>
      <c r="G68" s="275"/>
      <c r="H68" s="275"/>
      <c r="I68" s="275"/>
    </row>
    <row r="69" spans="1:9" ht="15.75">
      <c r="A69" s="275"/>
      <c r="B69" s="275"/>
      <c r="C69" s="275"/>
      <c r="D69" s="275"/>
      <c r="E69" s="275"/>
      <c r="F69" s="275"/>
      <c r="G69" s="275"/>
      <c r="H69" s="275"/>
      <c r="I69" s="275"/>
    </row>
    <row r="70" spans="1:9" ht="15.75">
      <c r="A70" s="275"/>
      <c r="B70" s="275"/>
      <c r="C70" s="275"/>
      <c r="D70" s="275"/>
      <c r="E70" s="275"/>
      <c r="F70" s="275"/>
      <c r="G70" s="275"/>
      <c r="H70" s="275"/>
      <c r="I70" s="275"/>
    </row>
    <row r="71" spans="1:9" ht="15.75">
      <c r="A71" s="275"/>
      <c r="B71" s="275"/>
      <c r="C71" s="275"/>
      <c r="D71" s="275"/>
      <c r="E71" s="275"/>
      <c r="F71" s="275"/>
      <c r="G71" s="275"/>
      <c r="H71" s="275"/>
      <c r="I71" s="275"/>
    </row>
    <row r="72" spans="1:9" ht="15.75">
      <c r="A72" s="275"/>
      <c r="B72" s="275"/>
      <c r="C72" s="275"/>
      <c r="D72" s="275"/>
      <c r="E72" s="275"/>
      <c r="F72" s="275"/>
      <c r="G72" s="275"/>
      <c r="H72" s="275"/>
      <c r="I72" s="275"/>
    </row>
    <row r="73" spans="1:9" ht="15.75">
      <c r="A73" s="275"/>
      <c r="B73" s="275"/>
      <c r="C73" s="275"/>
      <c r="D73" s="275"/>
      <c r="E73" s="275"/>
      <c r="F73" s="275"/>
      <c r="G73" s="275"/>
      <c r="H73" s="275"/>
      <c r="I73" s="275"/>
    </row>
    <row r="74" spans="1:9" ht="15.75">
      <c r="A74" s="275"/>
      <c r="B74" s="275"/>
      <c r="C74" s="275"/>
      <c r="D74" s="275"/>
      <c r="E74" s="275"/>
      <c r="F74" s="275"/>
      <c r="G74" s="275"/>
      <c r="H74" s="275"/>
      <c r="I74" s="275"/>
    </row>
    <row r="75" spans="1:9" ht="15.75">
      <c r="A75" s="275"/>
      <c r="B75" s="275"/>
      <c r="C75" s="275"/>
      <c r="D75" s="275"/>
      <c r="E75" s="275"/>
      <c r="F75" s="275"/>
      <c r="G75" s="275"/>
      <c r="H75" s="275"/>
      <c r="I75" s="275"/>
    </row>
    <row r="76" spans="1:9" ht="15.75">
      <c r="A76" s="275"/>
      <c r="B76" s="275"/>
      <c r="C76" s="275"/>
      <c r="D76" s="275"/>
      <c r="E76" s="275"/>
      <c r="F76" s="275"/>
      <c r="G76" s="275"/>
      <c r="H76" s="275"/>
      <c r="I76" s="275"/>
    </row>
    <row r="77" spans="1:9" ht="15.75">
      <c r="A77" s="275"/>
      <c r="B77" s="275"/>
      <c r="C77" s="275"/>
      <c r="D77" s="275"/>
      <c r="E77" s="275"/>
      <c r="F77" s="275"/>
      <c r="G77" s="275"/>
      <c r="H77" s="275"/>
      <c r="I77" s="275"/>
    </row>
    <row r="78" spans="1:9" ht="15.75">
      <c r="A78" s="275"/>
      <c r="B78" s="275"/>
      <c r="C78" s="275"/>
      <c r="D78" s="275"/>
      <c r="E78" s="275"/>
      <c r="F78" s="275"/>
      <c r="G78" s="275"/>
      <c r="H78" s="275"/>
      <c r="I78" s="275"/>
    </row>
    <row r="79" spans="1:9" ht="15.75">
      <c r="A79" s="275"/>
      <c r="B79" s="275"/>
      <c r="C79" s="275"/>
      <c r="D79" s="275"/>
      <c r="E79" s="275"/>
      <c r="F79" s="275"/>
      <c r="G79" s="275"/>
      <c r="H79" s="275"/>
      <c r="I79" s="275"/>
    </row>
    <row r="80" spans="1:9" ht="15.75">
      <c r="A80" s="275"/>
      <c r="B80" s="275"/>
      <c r="C80" s="275"/>
      <c r="D80" s="275"/>
      <c r="E80" s="275"/>
      <c r="F80" s="275"/>
      <c r="G80" s="275"/>
      <c r="H80" s="275"/>
      <c r="I80" s="275"/>
    </row>
    <row r="81" spans="1:9" ht="15.75">
      <c r="A81" s="275"/>
      <c r="B81" s="275"/>
      <c r="C81" s="275"/>
      <c r="D81" s="275"/>
      <c r="E81" s="275"/>
      <c r="F81" s="275"/>
      <c r="G81" s="275"/>
      <c r="H81" s="275"/>
      <c r="I81" s="275"/>
    </row>
    <row r="82" spans="1:9" ht="15.75">
      <c r="A82" s="275"/>
      <c r="B82" s="275"/>
      <c r="C82" s="275"/>
      <c r="D82" s="275"/>
      <c r="E82" s="275"/>
      <c r="F82" s="275"/>
      <c r="G82" s="275"/>
      <c r="H82" s="275"/>
      <c r="I82" s="275"/>
    </row>
    <row r="83" spans="1:9" ht="15.75">
      <c r="A83" s="275"/>
      <c r="B83" s="275"/>
      <c r="C83" s="275"/>
      <c r="D83" s="275"/>
      <c r="E83" s="275"/>
      <c r="F83" s="275"/>
      <c r="G83" s="275"/>
      <c r="H83" s="275"/>
      <c r="I83" s="275"/>
    </row>
    <row r="84" spans="1:9" ht="15.75">
      <c r="A84" s="275"/>
      <c r="B84" s="275"/>
      <c r="C84" s="275"/>
      <c r="D84" s="275"/>
      <c r="E84" s="275"/>
      <c r="F84" s="275"/>
      <c r="G84" s="275"/>
      <c r="H84" s="275"/>
      <c r="I84" s="275"/>
    </row>
    <row r="85" spans="1:9" ht="15.75">
      <c r="A85" s="275"/>
      <c r="B85" s="275"/>
      <c r="C85" s="275"/>
      <c r="D85" s="275"/>
      <c r="E85" s="275"/>
      <c r="F85" s="275"/>
      <c r="G85" s="275"/>
      <c r="H85" s="275"/>
      <c r="I85" s="275"/>
    </row>
    <row r="86" spans="1:9" ht="15.75">
      <c r="A86" s="275"/>
      <c r="B86" s="275"/>
      <c r="C86" s="275"/>
      <c r="D86" s="275"/>
      <c r="E86" s="275"/>
      <c r="F86" s="275"/>
      <c r="G86" s="275"/>
      <c r="H86" s="275"/>
      <c r="I86" s="275"/>
    </row>
    <row r="87" spans="1:9" ht="15.75">
      <c r="A87" s="275"/>
      <c r="B87" s="275"/>
      <c r="C87" s="275"/>
      <c r="D87" s="275"/>
      <c r="E87" s="275"/>
      <c r="F87" s="275"/>
      <c r="G87" s="275"/>
      <c r="H87" s="275"/>
      <c r="I87" s="275"/>
    </row>
    <row r="88" spans="1:9" ht="15.75">
      <c r="A88" s="275"/>
      <c r="B88" s="275"/>
      <c r="C88" s="275"/>
      <c r="D88" s="275"/>
      <c r="E88" s="275"/>
      <c r="F88" s="275"/>
      <c r="G88" s="275"/>
      <c r="H88" s="275"/>
      <c r="I88" s="275"/>
    </row>
    <row r="89" spans="1:9" ht="15.75">
      <c r="A89" s="275"/>
      <c r="B89" s="275"/>
      <c r="C89" s="275"/>
      <c r="D89" s="275"/>
      <c r="E89" s="275"/>
      <c r="F89" s="275"/>
      <c r="G89" s="275"/>
      <c r="H89" s="275"/>
      <c r="I89" s="275"/>
    </row>
    <row r="90" spans="1:9" ht="15.75">
      <c r="A90" s="275"/>
      <c r="B90" s="275"/>
      <c r="C90" s="275"/>
      <c r="D90" s="275"/>
      <c r="E90" s="275"/>
      <c r="F90" s="275"/>
      <c r="G90" s="275"/>
      <c r="H90" s="275"/>
      <c r="I90" s="275"/>
    </row>
    <row r="91" spans="1:9" ht="15.75">
      <c r="A91" s="275"/>
      <c r="B91" s="275"/>
      <c r="C91" s="275"/>
      <c r="D91" s="275"/>
      <c r="E91" s="275"/>
      <c r="F91" s="275"/>
      <c r="G91" s="275"/>
      <c r="H91" s="275"/>
      <c r="I91" s="275"/>
    </row>
    <row r="92" spans="1:9" ht="15.75">
      <c r="A92" s="275"/>
      <c r="B92" s="275"/>
      <c r="C92" s="275"/>
      <c r="D92" s="275"/>
      <c r="E92" s="275"/>
      <c r="F92" s="275"/>
      <c r="G92" s="275"/>
      <c r="H92" s="275"/>
      <c r="I92" s="275"/>
    </row>
    <row r="93" spans="1:9" ht="15.75">
      <c r="A93" s="275"/>
      <c r="B93" s="275"/>
      <c r="C93" s="275"/>
      <c r="D93" s="275"/>
      <c r="E93" s="275"/>
      <c r="F93" s="275"/>
      <c r="G93" s="275"/>
      <c r="H93" s="275"/>
      <c r="I93" s="275"/>
    </row>
    <row r="94" spans="1:9" ht="15.75">
      <c r="A94" s="275"/>
      <c r="B94" s="275"/>
      <c r="C94" s="275"/>
      <c r="D94" s="275"/>
      <c r="E94" s="275"/>
      <c r="F94" s="275"/>
      <c r="G94" s="275"/>
      <c r="H94" s="275"/>
      <c r="I94" s="275"/>
    </row>
    <row r="95" spans="1:9" ht="15.75">
      <c r="A95" s="275"/>
      <c r="B95" s="275"/>
      <c r="C95" s="275"/>
      <c r="D95" s="275"/>
      <c r="E95" s="275"/>
      <c r="F95" s="275"/>
      <c r="G95" s="275"/>
      <c r="H95" s="275"/>
      <c r="I95" s="275"/>
    </row>
    <row r="96" spans="1:9" ht="15.75">
      <c r="A96" s="275"/>
      <c r="B96" s="275"/>
      <c r="C96" s="275"/>
      <c r="D96" s="275"/>
      <c r="E96" s="275"/>
      <c r="F96" s="275"/>
      <c r="G96" s="275"/>
      <c r="H96" s="275"/>
      <c r="I96" s="275"/>
    </row>
    <row r="97" spans="1:9" ht="15.75">
      <c r="A97" s="275"/>
      <c r="B97" s="275"/>
      <c r="C97" s="275"/>
      <c r="D97" s="275"/>
      <c r="E97" s="275"/>
      <c r="F97" s="275"/>
      <c r="G97" s="275"/>
      <c r="H97" s="275"/>
      <c r="I97" s="275"/>
    </row>
    <row r="98" spans="1:9" ht="15.75">
      <c r="A98" s="275"/>
      <c r="B98" s="275"/>
      <c r="C98" s="275"/>
      <c r="D98" s="275"/>
      <c r="E98" s="275"/>
      <c r="F98" s="275"/>
      <c r="G98" s="275"/>
      <c r="H98" s="275"/>
      <c r="I98" s="275"/>
    </row>
    <row r="99" spans="1:9" ht="15.75">
      <c r="A99" s="275"/>
      <c r="B99" s="275"/>
      <c r="C99" s="275"/>
      <c r="D99" s="275"/>
      <c r="E99" s="275"/>
      <c r="F99" s="275"/>
      <c r="G99" s="275"/>
      <c r="H99" s="275"/>
      <c r="I99" s="275"/>
    </row>
    <row r="100" spans="1:9" ht="15.75">
      <c r="A100" s="275"/>
      <c r="B100" s="275"/>
      <c r="C100" s="275"/>
      <c r="D100" s="275"/>
      <c r="E100" s="275"/>
      <c r="F100" s="275"/>
      <c r="G100" s="275"/>
      <c r="H100" s="275"/>
      <c r="I100" s="275"/>
    </row>
    <row r="101" spans="1:9" ht="15.75">
      <c r="A101" s="275"/>
      <c r="B101" s="275"/>
      <c r="C101" s="275"/>
      <c r="D101" s="275"/>
      <c r="E101" s="275"/>
      <c r="F101" s="275"/>
      <c r="G101" s="275"/>
      <c r="H101" s="275"/>
      <c r="I101" s="275"/>
    </row>
    <row r="102" spans="1:9" ht="15.75">
      <c r="A102" s="275"/>
      <c r="B102" s="275"/>
      <c r="C102" s="275"/>
      <c r="D102" s="275"/>
      <c r="E102" s="275"/>
      <c r="F102" s="275"/>
      <c r="G102" s="275"/>
      <c r="H102" s="275"/>
      <c r="I102" s="275"/>
    </row>
    <row r="103" spans="1:9" ht="15.75">
      <c r="A103" s="275"/>
      <c r="B103" s="275"/>
      <c r="C103" s="275"/>
      <c r="D103" s="275"/>
      <c r="E103" s="275"/>
      <c r="F103" s="275"/>
      <c r="G103" s="275"/>
      <c r="H103" s="275"/>
      <c r="I103" s="275"/>
    </row>
    <row r="104" spans="1:9" ht="15.75">
      <c r="A104" s="275"/>
      <c r="B104" s="275"/>
      <c r="C104" s="275"/>
      <c r="D104" s="275"/>
      <c r="E104" s="275"/>
      <c r="F104" s="275"/>
      <c r="G104" s="275"/>
      <c r="H104" s="275"/>
      <c r="I104" s="275"/>
    </row>
    <row r="105" spans="1:9" ht="15.75">
      <c r="A105" s="275"/>
      <c r="B105" s="275"/>
      <c r="C105" s="275"/>
      <c r="D105" s="275"/>
      <c r="E105" s="275"/>
      <c r="F105" s="275"/>
      <c r="G105" s="275"/>
      <c r="H105" s="275"/>
      <c r="I105" s="275"/>
    </row>
    <row r="106" spans="1:9" ht="15.75">
      <c r="A106" s="275"/>
      <c r="B106" s="275"/>
      <c r="C106" s="275"/>
      <c r="D106" s="275"/>
      <c r="E106" s="275"/>
      <c r="F106" s="275"/>
      <c r="G106" s="275"/>
      <c r="H106" s="275"/>
      <c r="I106" s="275"/>
    </row>
    <row r="107" spans="1:9" ht="15.75">
      <c r="A107" s="275"/>
      <c r="B107" s="275"/>
      <c r="C107" s="275"/>
      <c r="D107" s="275"/>
      <c r="E107" s="275"/>
      <c r="F107" s="275"/>
      <c r="G107" s="275"/>
      <c r="H107" s="275"/>
      <c r="I107" s="275"/>
    </row>
    <row r="108" spans="1:9" ht="15.75">
      <c r="A108" s="275"/>
      <c r="B108" s="275"/>
      <c r="C108" s="275"/>
      <c r="D108" s="275"/>
      <c r="E108" s="275"/>
      <c r="F108" s="275"/>
      <c r="G108" s="275"/>
      <c r="H108" s="275"/>
      <c r="I108" s="275"/>
    </row>
    <row r="109" spans="1:9" ht="15.75">
      <c r="A109" s="275"/>
      <c r="B109" s="275"/>
      <c r="C109" s="275"/>
      <c r="D109" s="275"/>
      <c r="E109" s="275"/>
      <c r="F109" s="275"/>
      <c r="G109" s="275"/>
      <c r="H109" s="275"/>
      <c r="I109" s="275"/>
    </row>
    <row r="110" spans="1:9" ht="15.75">
      <c r="A110" s="275"/>
      <c r="B110" s="275"/>
      <c r="C110" s="275"/>
      <c r="D110" s="275"/>
      <c r="E110" s="275"/>
      <c r="F110" s="275"/>
      <c r="G110" s="275"/>
      <c r="H110" s="275"/>
      <c r="I110" s="275"/>
    </row>
    <row r="111" spans="1:9" ht="15.75">
      <c r="A111" s="275"/>
      <c r="B111" s="275"/>
      <c r="C111" s="275"/>
      <c r="D111" s="275"/>
      <c r="E111" s="275"/>
      <c r="F111" s="275"/>
      <c r="G111" s="275"/>
      <c r="H111" s="275"/>
      <c r="I111" s="275"/>
    </row>
    <row r="112" spans="1:9" ht="15.75">
      <c r="A112" s="275"/>
      <c r="B112" s="275"/>
      <c r="C112" s="275"/>
      <c r="D112" s="275"/>
      <c r="E112" s="275"/>
      <c r="F112" s="275"/>
      <c r="G112" s="275"/>
      <c r="H112" s="275"/>
      <c r="I112" s="275"/>
    </row>
    <row r="113" spans="1:9" ht="15.75">
      <c r="A113" s="275"/>
      <c r="B113" s="275"/>
      <c r="C113" s="275"/>
      <c r="D113" s="275"/>
      <c r="E113" s="275"/>
      <c r="F113" s="275"/>
      <c r="G113" s="275"/>
      <c r="H113" s="275"/>
      <c r="I113" s="275"/>
    </row>
    <row r="114" spans="1:9" ht="15.75">
      <c r="A114" s="275"/>
      <c r="B114" s="275"/>
      <c r="C114" s="275"/>
      <c r="D114" s="275"/>
      <c r="E114" s="275"/>
      <c r="F114" s="275"/>
      <c r="G114" s="275"/>
      <c r="H114" s="275"/>
      <c r="I114" s="275"/>
    </row>
    <row r="115" spans="1:9" ht="15.75">
      <c r="A115" s="275"/>
      <c r="B115" s="275"/>
      <c r="C115" s="275"/>
      <c r="D115" s="275"/>
      <c r="E115" s="275"/>
      <c r="F115" s="275"/>
      <c r="G115" s="275"/>
      <c r="H115" s="275"/>
      <c r="I115" s="275"/>
    </row>
    <row r="116" spans="1:9" ht="15.75">
      <c r="A116" s="275"/>
      <c r="B116" s="275"/>
      <c r="C116" s="275"/>
      <c r="D116" s="275"/>
      <c r="E116" s="275"/>
      <c r="F116" s="275"/>
      <c r="G116" s="275"/>
      <c r="H116" s="275"/>
      <c r="I116" s="275"/>
    </row>
    <row r="117" spans="1:9" ht="15.75">
      <c r="A117" s="275"/>
      <c r="B117" s="275"/>
      <c r="C117" s="275"/>
      <c r="D117" s="275"/>
      <c r="E117" s="275"/>
      <c r="F117" s="275"/>
      <c r="G117" s="275"/>
      <c r="H117" s="275"/>
      <c r="I117" s="275"/>
    </row>
    <row r="118" spans="1:9" ht="15.75">
      <c r="A118" s="275"/>
      <c r="B118" s="275"/>
      <c r="C118" s="275"/>
      <c r="D118" s="275"/>
      <c r="E118" s="275"/>
      <c r="F118" s="275"/>
      <c r="G118" s="275"/>
      <c r="H118" s="275"/>
      <c r="I118" s="275"/>
    </row>
    <row r="119" spans="1:9" ht="15.75">
      <c r="A119" s="275"/>
      <c r="B119" s="275"/>
      <c r="C119" s="275"/>
      <c r="D119" s="275"/>
      <c r="E119" s="275"/>
      <c r="F119" s="275"/>
      <c r="G119" s="275"/>
      <c r="H119" s="275"/>
      <c r="I119" s="275"/>
    </row>
    <row r="120" spans="1:9" ht="15.75">
      <c r="A120" s="275"/>
      <c r="B120" s="275"/>
      <c r="C120" s="275"/>
      <c r="D120" s="275"/>
      <c r="E120" s="275"/>
      <c r="F120" s="275"/>
      <c r="G120" s="275"/>
      <c r="H120" s="275"/>
      <c r="I120" s="275"/>
    </row>
    <row r="121" spans="1:9" ht="15.75">
      <c r="A121" s="275"/>
      <c r="B121" s="275"/>
      <c r="C121" s="275"/>
      <c r="D121" s="275"/>
      <c r="E121" s="275"/>
      <c r="F121" s="275"/>
      <c r="G121" s="275"/>
      <c r="H121" s="275"/>
      <c r="I121" s="275"/>
    </row>
    <row r="122" spans="1:9" ht="15.75">
      <c r="A122" s="275"/>
      <c r="B122" s="275"/>
      <c r="C122" s="275"/>
      <c r="D122" s="275"/>
      <c r="E122" s="275"/>
      <c r="F122" s="275"/>
      <c r="G122" s="275"/>
      <c r="H122" s="275"/>
      <c r="I122" s="275"/>
    </row>
    <row r="123" spans="1:9" ht="15.75">
      <c r="A123" s="275"/>
      <c r="B123" s="275"/>
      <c r="C123" s="275"/>
      <c r="D123" s="275"/>
      <c r="E123" s="275"/>
      <c r="F123" s="275"/>
      <c r="G123" s="275"/>
      <c r="H123" s="275"/>
      <c r="I123" s="275"/>
    </row>
    <row r="124" spans="1:9" ht="15.75">
      <c r="A124" s="275"/>
      <c r="B124" s="275"/>
      <c r="C124" s="275"/>
      <c r="D124" s="275"/>
      <c r="E124" s="275"/>
      <c r="F124" s="275"/>
      <c r="G124" s="275"/>
      <c r="H124" s="275"/>
      <c r="I124" s="275"/>
    </row>
    <row r="125" spans="1:9" ht="15.75">
      <c r="A125" s="275"/>
      <c r="B125" s="275"/>
      <c r="C125" s="275"/>
      <c r="D125" s="275"/>
      <c r="E125" s="275"/>
      <c r="F125" s="275"/>
      <c r="G125" s="275"/>
      <c r="H125" s="275"/>
      <c r="I125" s="275"/>
    </row>
    <row r="126" spans="1:9" ht="15.75">
      <c r="A126" s="275"/>
      <c r="B126" s="275"/>
      <c r="C126" s="275"/>
      <c r="D126" s="275"/>
      <c r="E126" s="275"/>
      <c r="F126" s="275"/>
      <c r="G126" s="275"/>
      <c r="H126" s="275"/>
      <c r="I126" s="275"/>
    </row>
    <row r="127" spans="1:9" ht="15.75">
      <c r="A127" s="275"/>
      <c r="B127" s="275"/>
      <c r="C127" s="275"/>
      <c r="D127" s="275"/>
      <c r="E127" s="275"/>
      <c r="F127" s="275"/>
      <c r="G127" s="275"/>
      <c r="H127" s="275"/>
      <c r="I127" s="275"/>
    </row>
    <row r="128" spans="1:9" ht="15.75">
      <c r="A128" s="275"/>
      <c r="B128" s="275"/>
      <c r="C128" s="275"/>
      <c r="D128" s="275"/>
      <c r="E128" s="275"/>
      <c r="F128" s="275"/>
      <c r="G128" s="275"/>
      <c r="H128" s="275"/>
      <c r="I128" s="275"/>
    </row>
    <row r="129" spans="1:9" ht="15.75">
      <c r="A129" s="275"/>
      <c r="B129" s="275"/>
      <c r="C129" s="275"/>
      <c r="D129" s="275"/>
      <c r="E129" s="275"/>
      <c r="F129" s="275"/>
      <c r="G129" s="275"/>
      <c r="H129" s="275"/>
      <c r="I129" s="275"/>
    </row>
    <row r="130" spans="1:9" ht="15.75">
      <c r="A130" s="275"/>
      <c r="B130" s="275"/>
      <c r="C130" s="275"/>
      <c r="D130" s="275"/>
      <c r="E130" s="275"/>
      <c r="F130" s="275"/>
      <c r="G130" s="275"/>
      <c r="H130" s="275"/>
      <c r="I130" s="275"/>
    </row>
    <row r="131" spans="1:9" ht="15.75">
      <c r="A131" s="275"/>
      <c r="B131" s="275"/>
      <c r="C131" s="275"/>
      <c r="D131" s="275"/>
      <c r="E131" s="275"/>
      <c r="F131" s="275"/>
      <c r="G131" s="275"/>
      <c r="H131" s="275"/>
      <c r="I131" s="275"/>
    </row>
    <row r="132" spans="1:9" ht="15.75">
      <c r="A132" s="275"/>
      <c r="B132" s="275"/>
      <c r="C132" s="275"/>
      <c r="D132" s="275"/>
      <c r="E132" s="275"/>
      <c r="F132" s="275"/>
      <c r="G132" s="275"/>
      <c r="H132" s="275"/>
      <c r="I132" s="275"/>
    </row>
    <row r="133" spans="1:9" ht="15.75">
      <c r="A133" s="275"/>
      <c r="B133" s="275"/>
      <c r="C133" s="275"/>
      <c r="D133" s="275"/>
      <c r="E133" s="275"/>
      <c r="F133" s="275"/>
      <c r="G133" s="275"/>
      <c r="H133" s="275"/>
      <c r="I133" s="275"/>
    </row>
    <row r="134" spans="1:9" ht="15.75">
      <c r="A134" s="275"/>
      <c r="B134" s="275"/>
      <c r="C134" s="275"/>
      <c r="D134" s="275"/>
      <c r="E134" s="275"/>
      <c r="F134" s="275"/>
      <c r="G134" s="275"/>
      <c r="H134" s="275"/>
      <c r="I134" s="275"/>
    </row>
    <row r="135" spans="1:9" ht="15.75">
      <c r="A135" s="275"/>
      <c r="B135" s="275"/>
      <c r="C135" s="275"/>
      <c r="D135" s="275"/>
      <c r="E135" s="275"/>
      <c r="F135" s="275"/>
      <c r="G135" s="275"/>
      <c r="H135" s="275"/>
      <c r="I135" s="275"/>
    </row>
    <row r="136" spans="1:9" ht="15.75">
      <c r="A136" s="275"/>
      <c r="B136" s="275"/>
      <c r="C136" s="275"/>
      <c r="D136" s="275"/>
      <c r="E136" s="275"/>
      <c r="F136" s="275"/>
      <c r="G136" s="275"/>
      <c r="H136" s="275"/>
      <c r="I136" s="275"/>
    </row>
    <row r="137" spans="1:9" ht="15.75">
      <c r="A137" s="275"/>
      <c r="B137" s="275"/>
      <c r="C137" s="275"/>
      <c r="D137" s="275"/>
      <c r="E137" s="275"/>
      <c r="F137" s="275"/>
      <c r="G137" s="275"/>
      <c r="H137" s="275"/>
      <c r="I137" s="275"/>
    </row>
    <row r="138" spans="1:9" ht="15.75">
      <c r="A138" s="275"/>
      <c r="B138" s="275"/>
      <c r="C138" s="275"/>
      <c r="D138" s="275"/>
      <c r="E138" s="275"/>
      <c r="F138" s="275"/>
      <c r="G138" s="275"/>
      <c r="H138" s="275"/>
      <c r="I138" s="275"/>
    </row>
    <row r="139" spans="1:9" ht="15.75">
      <c r="A139" s="275"/>
      <c r="B139" s="275"/>
      <c r="C139" s="275"/>
      <c r="D139" s="275"/>
      <c r="E139" s="275"/>
      <c r="F139" s="275"/>
      <c r="G139" s="275"/>
      <c r="H139" s="275"/>
      <c r="I139" s="275"/>
    </row>
    <row r="140" spans="1:9" ht="15.75">
      <c r="A140" s="275"/>
      <c r="B140" s="275"/>
      <c r="C140" s="275"/>
      <c r="D140" s="275"/>
      <c r="E140" s="275"/>
      <c r="F140" s="275"/>
      <c r="G140" s="275"/>
      <c r="H140" s="275"/>
      <c r="I140" s="275"/>
    </row>
    <row r="141" spans="1:9" ht="15.75">
      <c r="A141" s="275"/>
      <c r="B141" s="275"/>
      <c r="C141" s="275"/>
      <c r="D141" s="275"/>
      <c r="E141" s="275"/>
      <c r="F141" s="275"/>
      <c r="G141" s="275"/>
      <c r="H141" s="275"/>
      <c r="I141" s="275"/>
    </row>
    <row r="142" spans="1:9" ht="15.75">
      <c r="A142" s="275"/>
      <c r="B142" s="275"/>
      <c r="C142" s="275"/>
      <c r="D142" s="275"/>
      <c r="E142" s="275"/>
      <c r="F142" s="275"/>
      <c r="G142" s="275"/>
      <c r="H142" s="275"/>
      <c r="I142" s="275"/>
    </row>
    <row r="143" spans="1:9" ht="15.75">
      <c r="A143" s="275"/>
      <c r="B143" s="275"/>
      <c r="C143" s="275"/>
      <c r="D143" s="275"/>
      <c r="E143" s="275"/>
      <c r="F143" s="275"/>
      <c r="G143" s="275"/>
      <c r="H143" s="275"/>
      <c r="I143" s="275"/>
    </row>
    <row r="144" spans="1:9" ht="15.75">
      <c r="A144" s="275"/>
      <c r="B144" s="275"/>
      <c r="C144" s="275"/>
      <c r="D144" s="275"/>
      <c r="E144" s="275"/>
      <c r="F144" s="275"/>
      <c r="G144" s="275"/>
      <c r="H144" s="275"/>
      <c r="I144" s="275"/>
    </row>
    <row r="145" spans="1:9" ht="15.75">
      <c r="A145" s="275"/>
      <c r="B145" s="275"/>
      <c r="C145" s="275"/>
      <c r="D145" s="275"/>
      <c r="E145" s="275"/>
      <c r="F145" s="275"/>
      <c r="G145" s="275"/>
      <c r="H145" s="275"/>
      <c r="I145" s="275"/>
    </row>
    <row r="146" spans="1:9" ht="15.75">
      <c r="A146" s="275"/>
      <c r="B146" s="275"/>
      <c r="C146" s="275"/>
      <c r="D146" s="275"/>
      <c r="E146" s="275"/>
      <c r="F146" s="275"/>
      <c r="G146" s="275"/>
      <c r="H146" s="275"/>
      <c r="I146" s="275"/>
    </row>
    <row r="147" spans="1:9" ht="15.75">
      <c r="A147" s="275"/>
      <c r="B147" s="275"/>
      <c r="C147" s="275"/>
      <c r="D147" s="275"/>
      <c r="E147" s="275"/>
      <c r="F147" s="275"/>
      <c r="G147" s="275"/>
      <c r="H147" s="275"/>
      <c r="I147" s="275"/>
    </row>
    <row r="148" spans="1:9" ht="15.75">
      <c r="A148" s="275"/>
      <c r="B148" s="275"/>
      <c r="C148" s="275"/>
      <c r="D148" s="275"/>
      <c r="E148" s="275"/>
      <c r="F148" s="275"/>
      <c r="G148" s="275"/>
      <c r="H148" s="275"/>
      <c r="I148" s="275"/>
    </row>
    <row r="149" spans="1:9" ht="15.75">
      <c r="A149" s="275"/>
      <c r="B149" s="275"/>
      <c r="C149" s="275"/>
      <c r="D149" s="275"/>
      <c r="E149" s="275"/>
      <c r="F149" s="275"/>
      <c r="G149" s="275"/>
      <c r="H149" s="275"/>
      <c r="I149" s="275"/>
    </row>
    <row r="150" spans="1:9" ht="15.75">
      <c r="A150" s="275"/>
      <c r="B150" s="275"/>
      <c r="C150" s="275"/>
      <c r="D150" s="275"/>
      <c r="E150" s="275"/>
      <c r="F150" s="275"/>
      <c r="G150" s="275"/>
      <c r="H150" s="275"/>
      <c r="I150" s="275"/>
    </row>
    <row r="151" spans="1:9" ht="15.75">
      <c r="A151" s="275"/>
      <c r="B151" s="275"/>
      <c r="C151" s="275"/>
      <c r="D151" s="275"/>
      <c r="E151" s="275"/>
      <c r="F151" s="275"/>
      <c r="G151" s="275"/>
      <c r="H151" s="275"/>
      <c r="I151" s="275"/>
    </row>
    <row r="152" spans="1:9" ht="15.75">
      <c r="A152" s="275"/>
      <c r="B152" s="275"/>
      <c r="C152" s="275"/>
      <c r="D152" s="275"/>
      <c r="E152" s="275"/>
      <c r="F152" s="275"/>
      <c r="G152" s="275"/>
      <c r="H152" s="275"/>
      <c r="I152" s="275"/>
    </row>
    <row r="153" spans="1:9" ht="15.75">
      <c r="A153" s="275"/>
      <c r="B153" s="275"/>
      <c r="C153" s="275"/>
      <c r="D153" s="275"/>
      <c r="E153" s="275"/>
      <c r="F153" s="275"/>
      <c r="G153" s="275"/>
      <c r="H153" s="275"/>
      <c r="I153" s="275"/>
    </row>
    <row r="154" spans="1:9" ht="15.75">
      <c r="A154" s="275"/>
      <c r="B154" s="275"/>
      <c r="C154" s="275"/>
      <c r="D154" s="275"/>
      <c r="E154" s="275"/>
      <c r="F154" s="275"/>
      <c r="G154" s="275"/>
      <c r="H154" s="275"/>
      <c r="I154" s="275"/>
    </row>
    <row r="155" spans="1:9" ht="15.75">
      <c r="A155" s="275"/>
      <c r="B155" s="275"/>
      <c r="C155" s="275"/>
      <c r="D155" s="275"/>
      <c r="E155" s="275"/>
      <c r="F155" s="275"/>
      <c r="G155" s="275"/>
      <c r="H155" s="275"/>
      <c r="I155" s="275"/>
    </row>
    <row r="156" spans="1:9" ht="15.75">
      <c r="A156" s="275"/>
      <c r="B156" s="275"/>
      <c r="C156" s="275"/>
      <c r="D156" s="275"/>
      <c r="E156" s="275"/>
      <c r="F156" s="275"/>
      <c r="G156" s="275"/>
      <c r="H156" s="275"/>
      <c r="I156" s="275"/>
    </row>
    <row r="157" spans="1:9" ht="15.75">
      <c r="A157" s="275"/>
      <c r="B157" s="275"/>
      <c r="C157" s="275"/>
      <c r="D157" s="275"/>
      <c r="E157" s="275"/>
      <c r="F157" s="275"/>
      <c r="G157" s="275"/>
      <c r="H157" s="275"/>
      <c r="I157" s="275"/>
    </row>
    <row r="158" spans="1:9" ht="15.75">
      <c r="A158" s="275"/>
      <c r="B158" s="275"/>
      <c r="C158" s="275"/>
      <c r="D158" s="275"/>
      <c r="E158" s="275"/>
      <c r="F158" s="275"/>
      <c r="G158" s="275"/>
      <c r="H158" s="275"/>
      <c r="I158" s="275"/>
    </row>
    <row r="159" spans="1:9" ht="15.75">
      <c r="A159" s="275"/>
      <c r="B159" s="275"/>
      <c r="C159" s="275"/>
      <c r="D159" s="275"/>
      <c r="E159" s="275"/>
      <c r="F159" s="275"/>
      <c r="G159" s="275"/>
      <c r="H159" s="275"/>
      <c r="I159" s="275"/>
    </row>
    <row r="160" spans="1:9" ht="15.75">
      <c r="A160" s="275"/>
      <c r="B160" s="275"/>
      <c r="C160" s="275"/>
      <c r="D160" s="275"/>
      <c r="E160" s="275"/>
      <c r="F160" s="275"/>
      <c r="G160" s="275"/>
      <c r="H160" s="275"/>
      <c r="I160" s="275"/>
    </row>
    <row r="161" spans="1:9" ht="15.75">
      <c r="A161" s="275"/>
      <c r="B161" s="275"/>
      <c r="C161" s="275"/>
      <c r="D161" s="275"/>
      <c r="E161" s="275"/>
      <c r="F161" s="275"/>
      <c r="G161" s="275"/>
      <c r="H161" s="275"/>
      <c r="I161" s="275"/>
    </row>
    <row r="162" spans="1:9" ht="15.75">
      <c r="A162" s="275"/>
      <c r="B162" s="275"/>
      <c r="C162" s="275"/>
      <c r="D162" s="275"/>
      <c r="E162" s="275"/>
      <c r="F162" s="275"/>
      <c r="G162" s="275"/>
      <c r="H162" s="275"/>
      <c r="I162" s="275"/>
    </row>
    <row r="163" spans="1:9" ht="15.75">
      <c r="A163" s="275"/>
      <c r="B163" s="275"/>
      <c r="C163" s="275"/>
      <c r="D163" s="275"/>
      <c r="E163" s="275"/>
      <c r="F163" s="275"/>
      <c r="G163" s="275"/>
      <c r="H163" s="275"/>
      <c r="I163" s="275"/>
    </row>
  </sheetData>
  <dataConsolidate/>
  <mergeCells count="2">
    <mergeCell ref="A49:I49"/>
    <mergeCell ref="A6:I6"/>
  </mergeCells>
  <conditionalFormatting sqref="H18:H4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8:I4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7"/>
  <sheetViews>
    <sheetView topLeftCell="A13" workbookViewId="0">
      <selection activeCell="F15" sqref="F15"/>
    </sheetView>
  </sheetViews>
  <sheetFormatPr baseColWidth="10" defaultRowHeight="14.25"/>
  <cols>
    <col min="1" max="1" width="21.140625" style="75" customWidth="1"/>
    <col min="2" max="2" width="14.140625" style="75" customWidth="1"/>
    <col min="3" max="3" width="11.5703125" style="46" customWidth="1"/>
    <col min="4" max="4" width="26.140625" style="46" customWidth="1"/>
    <col min="5" max="5" width="14.140625" style="46" customWidth="1"/>
    <col min="6" max="6" width="11.42578125" style="46"/>
    <col min="7" max="7" width="15.28515625" style="46" bestFit="1" customWidth="1"/>
    <col min="8" max="8" width="12.140625" style="46" bestFit="1" customWidth="1"/>
    <col min="9" max="9" width="16.7109375" style="46" customWidth="1"/>
    <col min="10" max="16384" width="11.42578125" style="46"/>
  </cols>
  <sheetData>
    <row r="1" spans="1:9">
      <c r="A1" s="1"/>
      <c r="B1" s="2"/>
      <c r="C1" s="1"/>
      <c r="D1" s="1"/>
    </row>
    <row r="2" spans="1:9">
      <c r="A2" s="1"/>
      <c r="B2" s="2"/>
      <c r="C2" s="1"/>
      <c r="D2" s="1"/>
    </row>
    <row r="3" spans="1:9">
      <c r="A3" s="1"/>
      <c r="B3" s="4"/>
      <c r="C3" s="5"/>
      <c r="D3" s="5"/>
    </row>
    <row r="4" spans="1:9">
      <c r="A4" s="461"/>
      <c r="B4" s="461"/>
      <c r="C4" s="461"/>
      <c r="D4" s="461"/>
    </row>
    <row r="5" spans="1:9">
      <c r="A5" s="141"/>
      <c r="B5" s="141"/>
      <c r="C5" s="141"/>
      <c r="D5" s="141"/>
    </row>
    <row r="6" spans="1:9" ht="17.25" customHeight="1">
      <c r="A6" s="468" t="s">
        <v>92</v>
      </c>
      <c r="B6" s="468"/>
      <c r="C6" s="468"/>
      <c r="D6" s="468"/>
    </row>
    <row r="7" spans="1:9" ht="8.25" customHeight="1">
      <c r="A7" s="142"/>
      <c r="B7" s="142"/>
      <c r="C7" s="142"/>
      <c r="D7" s="142"/>
    </row>
    <row r="8" spans="1:9" ht="21" customHeight="1">
      <c r="A8" s="9"/>
      <c r="B8" s="9"/>
      <c r="C8" s="9"/>
      <c r="D8" s="9"/>
    </row>
    <row r="9" spans="1:9" ht="21" customHeight="1">
      <c r="A9" s="22" t="s">
        <v>218</v>
      </c>
      <c r="B9" s="83">
        <f>D15</f>
        <v>13384.843266333244</v>
      </c>
      <c r="C9" s="9"/>
      <c r="D9" s="9"/>
    </row>
    <row r="10" spans="1:9" ht="15" customHeight="1">
      <c r="A10" s="9"/>
      <c r="B10" s="9"/>
      <c r="C10" s="18"/>
      <c r="D10" s="18"/>
    </row>
    <row r="11" spans="1:9" ht="24" customHeight="1">
      <c r="A11" s="484" t="s">
        <v>6</v>
      </c>
      <c r="B11" s="486" t="s">
        <v>93</v>
      </c>
      <c r="C11" s="484" t="s">
        <v>8</v>
      </c>
      <c r="D11" s="117"/>
      <c r="F11" s="110"/>
    </row>
    <row r="12" spans="1:9" ht="24" customHeight="1">
      <c r="A12" s="485"/>
      <c r="B12" s="488"/>
      <c r="C12" s="485"/>
      <c r="D12" s="117" t="s">
        <v>10</v>
      </c>
    </row>
    <row r="13" spans="1:9" ht="10.5" customHeight="1">
      <c r="A13" s="9"/>
      <c r="B13" s="9"/>
      <c r="C13" s="18"/>
      <c r="D13" s="18"/>
      <c r="F13" s="149"/>
    </row>
    <row r="14" spans="1:9" ht="46.5" customHeight="1">
      <c r="A14" s="143" t="s">
        <v>12</v>
      </c>
      <c r="B14" s="144" t="s">
        <v>292</v>
      </c>
      <c r="C14" s="144" t="s">
        <v>253</v>
      </c>
      <c r="D14" s="143" t="s">
        <v>93</v>
      </c>
      <c r="E14" s="256" t="s">
        <v>254</v>
      </c>
      <c r="F14" s="256" t="s">
        <v>294</v>
      </c>
      <c r="G14" s="256" t="s">
        <v>294</v>
      </c>
      <c r="H14" s="256" t="s">
        <v>255</v>
      </c>
      <c r="I14" s="256" t="s">
        <v>293</v>
      </c>
    </row>
    <row r="15" spans="1:9" ht="15.75" customHeight="1">
      <c r="A15" s="24" t="s">
        <v>15</v>
      </c>
      <c r="B15" s="110">
        <f>SUM(B16:B47)</f>
        <v>253532</v>
      </c>
      <c r="C15" s="110">
        <f>SUM(C16:C47)</f>
        <v>3393486083</v>
      </c>
      <c r="D15" s="118">
        <f t="shared" ref="D15" si="0">IF(C15=0,0,(C15/B15))</f>
        <v>13384.843266333244</v>
      </c>
      <c r="E15" s="118">
        <f>SUM(E16:E47)</f>
        <v>3052876285.0000005</v>
      </c>
      <c r="F15" s="258">
        <f>C15/E15-1</f>
        <v>0.11157012803746791</v>
      </c>
      <c r="G15" s="118">
        <f>C15-E15</f>
        <v>340609797.99999952</v>
      </c>
      <c r="H15" s="118">
        <v>2800112401</v>
      </c>
      <c r="I15" s="258">
        <f>C15/H15-1</f>
        <v>0.21191066536760794</v>
      </c>
    </row>
    <row r="16" spans="1:9" ht="12" customHeight="1">
      <c r="A16" s="119" t="s">
        <v>16</v>
      </c>
      <c r="B16" s="148">
        <v>4876</v>
      </c>
      <c r="C16" s="28">
        <v>48953729</v>
      </c>
      <c r="D16" s="121">
        <f t="shared" ref="D16:D47" si="1">IF(C16=0,0,(C16/B16))</f>
        <v>10039.731132075472</v>
      </c>
      <c r="E16" s="257">
        <v>44901402.350000001</v>
      </c>
      <c r="F16" s="258">
        <f t="shared" ref="F16:F47" si="2">C16/E16-1</f>
        <v>9.024944518241762E-2</v>
      </c>
    </row>
    <row r="17" spans="1:6" ht="12" customHeight="1">
      <c r="A17" s="119" t="s">
        <v>17</v>
      </c>
      <c r="B17" s="148">
        <v>8368</v>
      </c>
      <c r="C17" s="28">
        <v>107428039</v>
      </c>
      <c r="D17" s="121">
        <f t="shared" si="1"/>
        <v>12837.958771510515</v>
      </c>
      <c r="E17" s="257">
        <v>100957077.36</v>
      </c>
      <c r="F17" s="258">
        <f t="shared" si="2"/>
        <v>6.4096166501783625E-2</v>
      </c>
    </row>
    <row r="18" spans="1:6" ht="12" customHeight="1">
      <c r="A18" s="119" t="s">
        <v>18</v>
      </c>
      <c r="B18" s="148">
        <v>1902</v>
      </c>
      <c r="C18" s="28">
        <v>26873657</v>
      </c>
      <c r="D18" s="121">
        <f t="shared" si="1"/>
        <v>14129.157202944269</v>
      </c>
      <c r="E18" s="257">
        <v>25853949.219999999</v>
      </c>
      <c r="F18" s="258">
        <f t="shared" si="2"/>
        <v>3.9441083887144845E-2</v>
      </c>
    </row>
    <row r="19" spans="1:6" ht="12" customHeight="1">
      <c r="A19" s="119" t="s">
        <v>19</v>
      </c>
      <c r="B19" s="148">
        <v>1864</v>
      </c>
      <c r="C19" s="28">
        <v>32707759</v>
      </c>
      <c r="D19" s="121">
        <f t="shared" si="1"/>
        <v>17547.081008583689</v>
      </c>
      <c r="E19" s="257">
        <v>37120365.350000001</v>
      </c>
      <c r="F19" s="258">
        <f t="shared" si="2"/>
        <v>-0.1188729234853827</v>
      </c>
    </row>
    <row r="20" spans="1:6" ht="12" customHeight="1">
      <c r="A20" s="119" t="s">
        <v>20</v>
      </c>
      <c r="B20" s="148">
        <v>7730</v>
      </c>
      <c r="C20" s="28">
        <v>122421262</v>
      </c>
      <c r="D20" s="121">
        <f t="shared" si="1"/>
        <v>15837.161966364813</v>
      </c>
      <c r="E20" s="257">
        <v>108117508.52</v>
      </c>
      <c r="F20" s="258">
        <f t="shared" si="2"/>
        <v>0.13229821585607526</v>
      </c>
    </row>
    <row r="21" spans="1:6" ht="12" customHeight="1">
      <c r="A21" s="119" t="s">
        <v>21</v>
      </c>
      <c r="B21" s="148">
        <v>9183</v>
      </c>
      <c r="C21" s="28">
        <v>117528205</v>
      </c>
      <c r="D21" s="121">
        <f t="shared" si="1"/>
        <v>12798.454208864205</v>
      </c>
      <c r="E21" s="257">
        <v>102841992.2</v>
      </c>
      <c r="F21" s="258">
        <f t="shared" si="2"/>
        <v>0.14280365914576287</v>
      </c>
    </row>
    <row r="22" spans="1:6" ht="12" customHeight="1">
      <c r="A22" s="119" t="s">
        <v>22</v>
      </c>
      <c r="B22" s="148">
        <v>8071</v>
      </c>
      <c r="C22" s="28">
        <v>116866888</v>
      </c>
      <c r="D22" s="121">
        <f t="shared" si="1"/>
        <v>14479.852310742162</v>
      </c>
      <c r="E22" s="257">
        <v>107699597.48</v>
      </c>
      <c r="F22" s="258">
        <f t="shared" si="2"/>
        <v>8.5119078757024846E-2</v>
      </c>
    </row>
    <row r="23" spans="1:6" ht="12" customHeight="1">
      <c r="A23" s="119" t="s">
        <v>23</v>
      </c>
      <c r="B23" s="148">
        <v>1864</v>
      </c>
      <c r="C23" s="28">
        <v>33361684</v>
      </c>
      <c r="D23" s="121">
        <f t="shared" si="1"/>
        <v>17897.8991416309</v>
      </c>
      <c r="E23" s="257">
        <v>34199060</v>
      </c>
      <c r="F23" s="258">
        <f t="shared" si="2"/>
        <v>-2.448535135176233E-2</v>
      </c>
    </row>
    <row r="24" spans="1:6" ht="12" customHeight="1">
      <c r="A24" s="119" t="s">
        <v>24</v>
      </c>
      <c r="B24" s="148"/>
      <c r="D24" s="121">
        <f t="shared" si="1"/>
        <v>0</v>
      </c>
      <c r="E24" s="257"/>
      <c r="F24" s="258"/>
    </row>
    <row r="25" spans="1:6" ht="12" customHeight="1">
      <c r="A25" s="119" t="s">
        <v>25</v>
      </c>
      <c r="B25" s="148">
        <v>2386</v>
      </c>
      <c r="C25" s="28">
        <v>31954556</v>
      </c>
      <c r="D25" s="121">
        <f t="shared" si="1"/>
        <v>13392.521374685666</v>
      </c>
      <c r="E25" s="257">
        <v>29606346.34</v>
      </c>
      <c r="F25" s="258">
        <f t="shared" si="2"/>
        <v>7.9314402156656083E-2</v>
      </c>
    </row>
    <row r="26" spans="1:6" ht="12" customHeight="1">
      <c r="A26" s="119" t="s">
        <v>26</v>
      </c>
      <c r="B26" s="148">
        <v>16619</v>
      </c>
      <c r="C26" s="28">
        <v>186737077</v>
      </c>
      <c r="D26" s="121">
        <f t="shared" si="1"/>
        <v>11236.360611348457</v>
      </c>
      <c r="E26" s="257">
        <v>155572216.93000001</v>
      </c>
      <c r="F26" s="258">
        <f t="shared" si="2"/>
        <v>0.20032407254325291</v>
      </c>
    </row>
    <row r="27" spans="1:6" ht="12" customHeight="1">
      <c r="A27" s="119" t="s">
        <v>27</v>
      </c>
      <c r="B27" s="148">
        <v>7047</v>
      </c>
      <c r="C27" s="28">
        <v>101478941</v>
      </c>
      <c r="D27" s="121">
        <f t="shared" si="1"/>
        <v>14400.303817227188</v>
      </c>
      <c r="E27" s="257">
        <v>89515801.689999998</v>
      </c>
      <c r="F27" s="258">
        <f t="shared" si="2"/>
        <v>0.13364276568096045</v>
      </c>
    </row>
    <row r="28" spans="1:6" ht="12" customHeight="1">
      <c r="A28" s="119" t="s">
        <v>28</v>
      </c>
      <c r="B28" s="148">
        <v>3690</v>
      </c>
      <c r="C28" s="28">
        <v>49863435</v>
      </c>
      <c r="D28" s="121">
        <f t="shared" si="1"/>
        <v>13513.126016260163</v>
      </c>
      <c r="E28" s="257">
        <v>47296732.710000001</v>
      </c>
      <c r="F28" s="258">
        <f t="shared" si="2"/>
        <v>5.4268067643017615E-2</v>
      </c>
    </row>
    <row r="29" spans="1:6" ht="12" customHeight="1">
      <c r="A29" s="119" t="s">
        <v>29</v>
      </c>
      <c r="B29" s="148">
        <v>15407</v>
      </c>
      <c r="C29" s="28">
        <v>201017410</v>
      </c>
      <c r="D29" s="121">
        <f t="shared" si="1"/>
        <v>13047.14804958785</v>
      </c>
      <c r="E29" s="257">
        <v>178347818.92000002</v>
      </c>
      <c r="F29" s="258">
        <f t="shared" si="2"/>
        <v>0.12710887757011879</v>
      </c>
    </row>
    <row r="30" spans="1:6" ht="12" customHeight="1">
      <c r="A30" s="119" t="s">
        <v>30</v>
      </c>
      <c r="B30" s="148">
        <v>48217</v>
      </c>
      <c r="C30" s="28">
        <v>592551256</v>
      </c>
      <c r="D30" s="121">
        <f t="shared" si="1"/>
        <v>12289.260136466391</v>
      </c>
      <c r="E30" s="257">
        <v>533885699.85000008</v>
      </c>
      <c r="F30" s="258">
        <f t="shared" si="2"/>
        <v>0.1098841122106895</v>
      </c>
    </row>
    <row r="31" spans="1:6" ht="12" customHeight="1">
      <c r="A31" s="119" t="s">
        <v>31</v>
      </c>
      <c r="B31" s="148">
        <v>12293</v>
      </c>
      <c r="C31" s="28">
        <v>163225447</v>
      </c>
      <c r="D31" s="121">
        <f t="shared" si="1"/>
        <v>13277.918083462133</v>
      </c>
      <c r="E31" s="257">
        <v>134054050.91</v>
      </c>
      <c r="F31" s="258">
        <f t="shared" si="2"/>
        <v>0.21760920980735476</v>
      </c>
    </row>
    <row r="32" spans="1:6" ht="12" customHeight="1">
      <c r="A32" s="119" t="s">
        <v>32</v>
      </c>
      <c r="B32" s="148">
        <v>5012</v>
      </c>
      <c r="C32" s="28">
        <v>56023818</v>
      </c>
      <c r="D32" s="121">
        <f t="shared" si="1"/>
        <v>11177.936552274541</v>
      </c>
      <c r="E32" s="257">
        <v>54547362.049999997</v>
      </c>
      <c r="F32" s="258">
        <f t="shared" si="2"/>
        <v>2.7067412511106115E-2</v>
      </c>
    </row>
    <row r="33" spans="1:6" ht="12" customHeight="1">
      <c r="A33" s="119" t="s">
        <v>33</v>
      </c>
      <c r="B33" s="148">
        <v>3043</v>
      </c>
      <c r="C33" s="28">
        <v>42086753</v>
      </c>
      <c r="D33" s="121">
        <f t="shared" si="1"/>
        <v>13830.677949392048</v>
      </c>
      <c r="E33" s="257">
        <v>36583839.07</v>
      </c>
      <c r="F33" s="258">
        <f t="shared" si="2"/>
        <v>0.15041925806284717</v>
      </c>
    </row>
    <row r="34" spans="1:6" ht="12" customHeight="1">
      <c r="A34" s="119" t="s">
        <v>34</v>
      </c>
      <c r="B34" s="148">
        <v>16396</v>
      </c>
      <c r="C34" s="28">
        <v>163658445</v>
      </c>
      <c r="D34" s="121">
        <f t="shared" si="1"/>
        <v>9981.6080141497932</v>
      </c>
      <c r="E34" s="257">
        <v>142769357.63</v>
      </c>
      <c r="F34" s="258">
        <f t="shared" si="2"/>
        <v>0.1463135207495716</v>
      </c>
    </row>
    <row r="35" spans="1:6" ht="12" customHeight="1">
      <c r="A35" s="119" t="s">
        <v>35</v>
      </c>
      <c r="B35" s="148"/>
      <c r="C35" s="28"/>
      <c r="D35" s="121">
        <f t="shared" si="1"/>
        <v>0</v>
      </c>
      <c r="E35" s="257"/>
      <c r="F35" s="258"/>
    </row>
    <row r="36" spans="1:6" ht="12" customHeight="1">
      <c r="A36" s="119" t="s">
        <v>36</v>
      </c>
      <c r="B36" s="148">
        <v>7539</v>
      </c>
      <c r="C36" s="28">
        <v>117736744</v>
      </c>
      <c r="D36" s="121">
        <f t="shared" si="1"/>
        <v>15617.02400848919</v>
      </c>
      <c r="E36" s="257">
        <v>111401997.59999999</v>
      </c>
      <c r="F36" s="258">
        <f t="shared" si="2"/>
        <v>5.6863849270867961E-2</v>
      </c>
    </row>
    <row r="37" spans="1:6" ht="12" customHeight="1">
      <c r="A37" s="119" t="s">
        <v>37</v>
      </c>
      <c r="B37" s="148">
        <v>3014</v>
      </c>
      <c r="C37" s="28">
        <v>36057782</v>
      </c>
      <c r="D37" s="121">
        <f t="shared" si="1"/>
        <v>11963.431320504313</v>
      </c>
      <c r="E37" s="257">
        <v>32311072.430000003</v>
      </c>
      <c r="F37" s="258">
        <f t="shared" si="2"/>
        <v>0.11595745013159253</v>
      </c>
    </row>
    <row r="38" spans="1:6" ht="12" customHeight="1">
      <c r="A38" s="119" t="s">
        <v>38</v>
      </c>
      <c r="B38" s="148">
        <v>8685</v>
      </c>
      <c r="C38" s="28">
        <v>79228139</v>
      </c>
      <c r="D38" s="121">
        <f t="shared" si="1"/>
        <v>9122.4109383995401</v>
      </c>
      <c r="E38" s="257">
        <v>72746023.350000009</v>
      </c>
      <c r="F38" s="258">
        <f t="shared" si="2"/>
        <v>8.91061167538032E-2</v>
      </c>
    </row>
    <row r="39" spans="1:6" ht="12" customHeight="1">
      <c r="A39" s="119" t="s">
        <v>39</v>
      </c>
      <c r="B39" s="148">
        <v>5478</v>
      </c>
      <c r="C39" s="28">
        <v>68158288</v>
      </c>
      <c r="D39" s="121">
        <f t="shared" si="1"/>
        <v>12442.184738955822</v>
      </c>
      <c r="E39" s="257">
        <v>65307992.379999995</v>
      </c>
      <c r="F39" s="258">
        <f t="shared" si="2"/>
        <v>4.3643902011492264E-2</v>
      </c>
    </row>
    <row r="40" spans="1:6" ht="12" customHeight="1">
      <c r="A40" s="119" t="s">
        <v>40</v>
      </c>
      <c r="B40" s="148">
        <v>9564</v>
      </c>
      <c r="C40" s="28">
        <v>173106212</v>
      </c>
      <c r="D40" s="121">
        <f t="shared" si="1"/>
        <v>18099.771225428693</v>
      </c>
      <c r="E40" s="257">
        <v>145128461.06999999</v>
      </c>
      <c r="F40" s="258">
        <f t="shared" si="2"/>
        <v>0.19277921590104552</v>
      </c>
    </row>
    <row r="41" spans="1:6" ht="12" customHeight="1">
      <c r="A41" s="119" t="s">
        <v>41</v>
      </c>
      <c r="B41" s="148">
        <v>12561</v>
      </c>
      <c r="C41" s="28">
        <v>177838898</v>
      </c>
      <c r="D41" s="121">
        <f t="shared" si="1"/>
        <v>14158.020698988934</v>
      </c>
      <c r="E41" s="257">
        <v>167947143.94</v>
      </c>
      <c r="F41" s="258">
        <f t="shared" si="2"/>
        <v>5.8898018912032724E-2</v>
      </c>
    </row>
    <row r="42" spans="1:6" ht="12" customHeight="1">
      <c r="A42" s="119" t="s">
        <v>42</v>
      </c>
      <c r="B42" s="148">
        <v>5305</v>
      </c>
      <c r="C42" s="28">
        <v>89213480</v>
      </c>
      <c r="D42" s="121">
        <f t="shared" si="1"/>
        <v>16816.867106503298</v>
      </c>
      <c r="E42" s="257">
        <v>82979471.739999995</v>
      </c>
      <c r="F42" s="258">
        <f t="shared" si="2"/>
        <v>7.5127114324529121E-2</v>
      </c>
    </row>
    <row r="43" spans="1:6" ht="12" customHeight="1">
      <c r="A43" s="119" t="s">
        <v>43</v>
      </c>
      <c r="B43" s="148">
        <v>8923</v>
      </c>
      <c r="C43" s="28">
        <v>137343621</v>
      </c>
      <c r="D43" s="121">
        <f t="shared" si="1"/>
        <v>15392.090216294968</v>
      </c>
      <c r="E43" s="257">
        <v>130160970.61</v>
      </c>
      <c r="F43" s="258">
        <f t="shared" si="2"/>
        <v>5.5182827512260113E-2</v>
      </c>
    </row>
    <row r="44" spans="1:6" ht="12" customHeight="1">
      <c r="A44" s="119" t="s">
        <v>44</v>
      </c>
      <c r="B44" s="148">
        <v>3109</v>
      </c>
      <c r="C44" s="28">
        <v>33240372</v>
      </c>
      <c r="D44" s="121">
        <f t="shared" si="1"/>
        <v>10691.660340945642</v>
      </c>
      <c r="E44" s="257">
        <v>31345135.43</v>
      </c>
      <c r="F44" s="258">
        <f t="shared" si="2"/>
        <v>6.0463499168234458E-2</v>
      </c>
    </row>
    <row r="45" spans="1:6" ht="12" customHeight="1">
      <c r="A45" s="119" t="s">
        <v>45</v>
      </c>
      <c r="B45" s="148">
        <v>9255</v>
      </c>
      <c r="C45" s="28">
        <v>177451974</v>
      </c>
      <c r="D45" s="121">
        <f t="shared" si="1"/>
        <v>19173.633063209076</v>
      </c>
      <c r="E45" s="257">
        <v>158890852.22</v>
      </c>
      <c r="F45" s="258">
        <f t="shared" si="2"/>
        <v>0.11681680550306517</v>
      </c>
    </row>
    <row r="46" spans="1:6" ht="12" customHeight="1">
      <c r="A46" s="119" t="s">
        <v>46</v>
      </c>
      <c r="B46" s="148">
        <v>4409</v>
      </c>
      <c r="C46" s="28">
        <v>77263516</v>
      </c>
      <c r="D46" s="121">
        <f t="shared" si="1"/>
        <v>17524.045361760036</v>
      </c>
      <c r="E46" s="257">
        <v>66651599.629999995</v>
      </c>
      <c r="F46" s="258">
        <f t="shared" si="2"/>
        <v>0.15921472896238731</v>
      </c>
    </row>
    <row r="47" spans="1:6" ht="12" customHeight="1">
      <c r="A47" s="119" t="s">
        <v>47</v>
      </c>
      <c r="B47" s="148">
        <v>1722</v>
      </c>
      <c r="C47" s="28">
        <v>32108696</v>
      </c>
      <c r="D47" s="121">
        <f t="shared" si="1"/>
        <v>18646.164924506389</v>
      </c>
      <c r="E47" s="257">
        <v>24135386.02</v>
      </c>
      <c r="F47" s="258">
        <f t="shared" si="2"/>
        <v>0.33035767372408498</v>
      </c>
    </row>
    <row r="48" spans="1:6">
      <c r="A48" s="123" t="s">
        <v>77</v>
      </c>
      <c r="B48" s="145"/>
      <c r="C48" s="145"/>
      <c r="D48" s="18"/>
      <c r="F48" s="149"/>
    </row>
    <row r="49" spans="1:6">
      <c r="A49" s="496" t="s">
        <v>94</v>
      </c>
      <c r="B49" s="497"/>
      <c r="C49" s="497"/>
      <c r="D49" s="498"/>
      <c r="F49" s="149"/>
    </row>
    <row r="50" spans="1:6">
      <c r="A50" s="499"/>
      <c r="B50" s="500"/>
      <c r="C50" s="500"/>
      <c r="D50" s="501"/>
      <c r="F50" s="149"/>
    </row>
    <row r="51" spans="1:6">
      <c r="A51" s="499"/>
      <c r="B51" s="500"/>
      <c r="C51" s="500"/>
      <c r="D51" s="501"/>
      <c r="F51" s="149"/>
    </row>
    <row r="52" spans="1:6">
      <c r="A52" s="499"/>
      <c r="B52" s="500"/>
      <c r="C52" s="500"/>
      <c r="D52" s="501"/>
      <c r="F52" s="149"/>
    </row>
    <row r="53" spans="1:6">
      <c r="A53" s="499"/>
      <c r="B53" s="500"/>
      <c r="C53" s="500"/>
      <c r="D53" s="501"/>
      <c r="F53" s="149"/>
    </row>
    <row r="54" spans="1:6">
      <c r="A54" s="499"/>
      <c r="B54" s="500"/>
      <c r="C54" s="500"/>
      <c r="D54" s="501"/>
      <c r="F54" s="149"/>
    </row>
    <row r="55" spans="1:6">
      <c r="A55" s="499"/>
      <c r="B55" s="500"/>
      <c r="C55" s="500"/>
      <c r="D55" s="501"/>
      <c r="F55" s="149"/>
    </row>
    <row r="56" spans="1:6">
      <c r="A56" s="499"/>
      <c r="B56" s="500"/>
      <c r="C56" s="500"/>
      <c r="D56" s="501"/>
      <c r="F56" s="149"/>
    </row>
    <row r="57" spans="1:6">
      <c r="A57" s="502"/>
      <c r="B57" s="503"/>
      <c r="C57" s="503"/>
      <c r="D57" s="504"/>
      <c r="F57" s="149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64"/>
  <sheetViews>
    <sheetView tabSelected="1" view="pageBreakPreview" zoomScale="82" zoomScaleNormal="78" zoomScaleSheetLayoutView="82" workbookViewId="0">
      <selection activeCell="K12" sqref="K12"/>
    </sheetView>
  </sheetViews>
  <sheetFormatPr baseColWidth="10" defaultRowHeight="15"/>
  <cols>
    <col min="1" max="1" width="20.85546875" customWidth="1"/>
    <col min="2" max="8" width="9.85546875" customWidth="1"/>
    <col min="10" max="10" width="17.140625" style="223" hidden="1" customWidth="1"/>
    <col min="11" max="14" width="0" style="223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5" spans="1:9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125"/>
    </row>
    <row r="6" spans="1:9" ht="21.95" customHeight="1">
      <c r="A6" s="566" t="s">
        <v>250</v>
      </c>
      <c r="B6" s="566"/>
      <c r="C6" s="566"/>
      <c r="D6" s="566"/>
      <c r="E6" s="566"/>
      <c r="F6" s="566"/>
      <c r="G6" s="566"/>
      <c r="H6" s="566"/>
      <c r="I6" s="126"/>
    </row>
    <row r="7" spans="1:9" ht="10.5" customHeight="1">
      <c r="A7" s="275"/>
      <c r="B7" s="275"/>
      <c r="C7" s="275"/>
      <c r="D7" s="275"/>
      <c r="E7" s="275"/>
      <c r="F7" s="275"/>
      <c r="G7" s="275"/>
      <c r="H7" s="275"/>
    </row>
    <row r="8" spans="1:9" ht="33.7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9" ht="13.5" customHeight="1" thickTop="1">
      <c r="A9" s="281">
        <v>2007</v>
      </c>
      <c r="B9" s="282">
        <v>19.239825366286812</v>
      </c>
      <c r="C9" s="275"/>
      <c r="D9" s="275"/>
      <c r="E9" s="275"/>
      <c r="F9" s="275"/>
      <c r="G9" s="275"/>
      <c r="H9" s="275"/>
    </row>
    <row r="10" spans="1:9" ht="13.5" customHeight="1">
      <c r="A10" s="278">
        <v>2008</v>
      </c>
      <c r="B10" s="279">
        <v>18</v>
      </c>
      <c r="C10" s="283"/>
      <c r="D10" s="275"/>
      <c r="E10" s="275"/>
      <c r="F10" s="275"/>
      <c r="G10" s="275"/>
      <c r="H10" s="275"/>
    </row>
    <row r="11" spans="1:9" ht="13.5" customHeight="1">
      <c r="A11" s="281">
        <v>2009</v>
      </c>
      <c r="B11" s="282">
        <v>18</v>
      </c>
      <c r="C11" s="275"/>
      <c r="D11" s="275"/>
      <c r="E11" s="275"/>
      <c r="F11" s="275"/>
      <c r="G11" s="275"/>
      <c r="H11" s="275"/>
    </row>
    <row r="12" spans="1:9" ht="13.5" customHeight="1">
      <c r="A12" s="278">
        <v>2010</v>
      </c>
      <c r="B12" s="279">
        <v>19.279417684154033</v>
      </c>
      <c r="C12" s="275"/>
      <c r="D12" s="275"/>
      <c r="E12" s="275"/>
      <c r="F12" s="275"/>
      <c r="G12" s="275"/>
      <c r="H12" s="275"/>
    </row>
    <row r="13" spans="1:9" ht="13.5" customHeight="1">
      <c r="A13" s="355">
        <v>2011</v>
      </c>
      <c r="B13" s="371">
        <v>19.861344816164294</v>
      </c>
      <c r="C13" s="275"/>
      <c r="D13" s="275"/>
      <c r="E13" s="275"/>
      <c r="F13" s="275"/>
      <c r="G13" s="275"/>
      <c r="H13" s="275"/>
    </row>
    <row r="14" spans="1:9" ht="13.5" customHeight="1">
      <c r="A14" s="278">
        <v>2012</v>
      </c>
      <c r="B14" s="279">
        <f>Alumno_PSP!B15</f>
        <v>19.067498902201869</v>
      </c>
      <c r="C14" s="275"/>
      <c r="D14" s="275"/>
      <c r="E14" s="275"/>
      <c r="F14" s="275"/>
      <c r="G14" s="275"/>
      <c r="H14" s="275"/>
    </row>
    <row r="15" spans="1:9" ht="21" customHeight="1" thickBot="1">
      <c r="A15" s="276" t="s">
        <v>273</v>
      </c>
      <c r="B15" s="372">
        <f>B14-B13</f>
        <v>-0.79384591396242499</v>
      </c>
      <c r="C15" s="275"/>
      <c r="D15" s="275"/>
      <c r="E15" s="275"/>
      <c r="F15" s="275"/>
      <c r="G15" s="275"/>
      <c r="H15" s="275"/>
    </row>
    <row r="16" spans="1:9" ht="6.75" customHeight="1" thickTop="1">
      <c r="A16" s="275"/>
      <c r="B16" s="275"/>
      <c r="C16" s="275"/>
      <c r="D16" s="275"/>
      <c r="E16" s="275"/>
      <c r="F16" s="275"/>
      <c r="G16" s="275"/>
      <c r="H16" s="275"/>
    </row>
    <row r="17" spans="1:14" ht="45.7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</row>
    <row r="18" spans="1:14" ht="14.25" customHeight="1">
      <c r="A18" s="286" t="s">
        <v>37</v>
      </c>
      <c r="B18" s="350">
        <v>14.371428571428572</v>
      </c>
      <c r="C18" s="350">
        <v>14.13978494623656</v>
      </c>
      <c r="D18" s="350">
        <v>13.237373737373737</v>
      </c>
      <c r="E18" s="350">
        <v>12.420560747663551</v>
      </c>
      <c r="F18" s="350">
        <v>13.30593607305936</v>
      </c>
      <c r="G18" s="350">
        <f>Alumno_PSP!B37</f>
        <v>12.825531914893617</v>
      </c>
      <c r="H18" s="350">
        <f t="shared" ref="H18:H49" si="0">G18-F18</f>
        <v>-0.48040415816574367</v>
      </c>
      <c r="J18" s="223" t="s">
        <v>16</v>
      </c>
      <c r="K18" s="223">
        <v>4767</v>
      </c>
      <c r="L18" s="223">
        <v>4204</v>
      </c>
      <c r="M18" s="223">
        <f>K18-L18</f>
        <v>563</v>
      </c>
      <c r="N18" s="253">
        <f>K18/L18-1</f>
        <v>0.13392007611798284</v>
      </c>
    </row>
    <row r="19" spans="1:14" ht="14.25" customHeight="1">
      <c r="A19" s="286" t="s">
        <v>23</v>
      </c>
      <c r="B19" s="350">
        <v>9.3418803418803424</v>
      </c>
      <c r="C19" s="350">
        <v>19.932203389830509</v>
      </c>
      <c r="D19" s="350">
        <v>13.061855670103093</v>
      </c>
      <c r="E19" s="350">
        <v>12.296875</v>
      </c>
      <c r="F19" s="350">
        <v>12.5177304964539</v>
      </c>
      <c r="G19" s="350">
        <f>Alumno_PSP!B23</f>
        <v>14.229007633587786</v>
      </c>
      <c r="H19" s="350">
        <f t="shared" si="0"/>
        <v>1.7112771371338855</v>
      </c>
      <c r="J19" s="223" t="s">
        <v>17</v>
      </c>
      <c r="K19" s="223">
        <v>8361</v>
      </c>
      <c r="L19" s="223">
        <v>8078</v>
      </c>
      <c r="M19" s="223">
        <f t="shared" ref="M19:M49" si="1">K19-L19</f>
        <v>283</v>
      </c>
      <c r="N19" s="253">
        <f t="shared" ref="N19:N49" si="2">K19/L19-1</f>
        <v>3.5033424114879974E-2</v>
      </c>
    </row>
    <row r="20" spans="1:14" ht="14.25" customHeight="1">
      <c r="A20" s="286" t="s">
        <v>25</v>
      </c>
      <c r="B20" s="350">
        <v>13.25</v>
      </c>
      <c r="C20" s="350">
        <v>14.723684210526315</v>
      </c>
      <c r="D20" s="350">
        <v>15.298013245033113</v>
      </c>
      <c r="E20" s="350">
        <v>13.987500000000001</v>
      </c>
      <c r="F20" s="350">
        <v>13.905325443786982</v>
      </c>
      <c r="G20" s="350">
        <f>Alumno_PSP!B25</f>
        <v>14.638036809815951</v>
      </c>
      <c r="H20" s="350">
        <f t="shared" si="0"/>
        <v>0.73271136602896902</v>
      </c>
      <c r="J20" s="223" t="s">
        <v>18</v>
      </c>
      <c r="K20" s="223">
        <v>1691</v>
      </c>
      <c r="L20" s="223">
        <v>1792</v>
      </c>
      <c r="M20" s="254">
        <f t="shared" si="1"/>
        <v>-101</v>
      </c>
      <c r="N20" s="255">
        <f t="shared" si="2"/>
        <v>-5.6361607142857095E-2</v>
      </c>
    </row>
    <row r="21" spans="1:14" ht="14.25" customHeight="1">
      <c r="A21" s="286" t="s">
        <v>44</v>
      </c>
      <c r="B21" s="350">
        <v>12.815384615384616</v>
      </c>
      <c r="C21" s="350">
        <v>22.24074074074074</v>
      </c>
      <c r="D21" s="350">
        <v>12.092783505154639</v>
      </c>
      <c r="E21" s="350">
        <v>13.252631578947369</v>
      </c>
      <c r="F21" s="350">
        <v>17.841379310344827</v>
      </c>
      <c r="G21" s="350">
        <f>Alumno_PSP!B44</f>
        <v>15.165853658536586</v>
      </c>
      <c r="H21" s="350">
        <f t="shared" si="0"/>
        <v>-2.6755256518082415</v>
      </c>
      <c r="J21" s="223" t="s">
        <v>19</v>
      </c>
      <c r="K21" s="223">
        <v>1773</v>
      </c>
      <c r="L21" s="223">
        <v>1618</v>
      </c>
      <c r="M21" s="223">
        <f t="shared" si="1"/>
        <v>155</v>
      </c>
      <c r="N21" s="253">
        <f t="shared" si="2"/>
        <v>9.5797280593325151E-2</v>
      </c>
    </row>
    <row r="22" spans="1:14" ht="14.25" customHeight="1">
      <c r="A22" s="286" t="s">
        <v>45</v>
      </c>
      <c r="B22" s="350"/>
      <c r="C22" s="350"/>
      <c r="D22" s="350">
        <v>14.121122599704579</v>
      </c>
      <c r="E22" s="350">
        <v>14.39486356340289</v>
      </c>
      <c r="F22" s="350">
        <v>16.240350877192981</v>
      </c>
      <c r="G22" s="350">
        <f>Alumno_PSP!B45</f>
        <v>15.713073005093378</v>
      </c>
      <c r="H22" s="350">
        <f t="shared" si="0"/>
        <v>-0.52727787209960297</v>
      </c>
      <c r="J22" s="223" t="s">
        <v>20</v>
      </c>
      <c r="K22" s="223">
        <v>7326</v>
      </c>
      <c r="L22" s="223">
        <v>6288</v>
      </c>
      <c r="M22" s="223">
        <f t="shared" si="1"/>
        <v>1038</v>
      </c>
      <c r="N22" s="253">
        <f t="shared" si="2"/>
        <v>0.16507633587786263</v>
      </c>
    </row>
    <row r="23" spans="1:14" ht="14.25" customHeight="1">
      <c r="A23" s="286" t="s">
        <v>21</v>
      </c>
      <c r="B23" s="350">
        <v>16.012396694214875</v>
      </c>
      <c r="C23" s="350">
        <v>17.275938189845476</v>
      </c>
      <c r="D23" s="350">
        <v>17.155844155844157</v>
      </c>
      <c r="E23" s="350">
        <v>15.865731462925853</v>
      </c>
      <c r="F23" s="350">
        <v>15.422939068100359</v>
      </c>
      <c r="G23" s="350">
        <f>Alumno_PSP!B21</f>
        <v>16.026178010471206</v>
      </c>
      <c r="H23" s="350">
        <f t="shared" si="0"/>
        <v>0.6032389423708473</v>
      </c>
      <c r="J23" s="223" t="s">
        <v>21</v>
      </c>
      <c r="K23" s="223">
        <v>8606</v>
      </c>
      <c r="L23" s="223">
        <v>7917</v>
      </c>
      <c r="M23" s="223">
        <f t="shared" si="1"/>
        <v>689</v>
      </c>
      <c r="N23" s="253">
        <f t="shared" si="2"/>
        <v>8.7027914614121515E-2</v>
      </c>
    </row>
    <row r="24" spans="1:14" ht="14.25" customHeight="1">
      <c r="A24" s="286" t="s">
        <v>46</v>
      </c>
      <c r="B24" s="350">
        <v>15.298850574712644</v>
      </c>
      <c r="C24" s="350">
        <v>15.421245421245422</v>
      </c>
      <c r="D24" s="350">
        <v>17.092664092664094</v>
      </c>
      <c r="E24" s="350">
        <v>17.015267175572518</v>
      </c>
      <c r="F24" s="350">
        <v>17.381481481481483</v>
      </c>
      <c r="G24" s="350">
        <f>Alumno_PSP!B46</f>
        <v>16.032727272727271</v>
      </c>
      <c r="H24" s="350">
        <f t="shared" si="0"/>
        <v>-1.3487542087542117</v>
      </c>
      <c r="J24" s="223" t="s">
        <v>22</v>
      </c>
      <c r="K24" s="223">
        <v>7911</v>
      </c>
      <c r="L24" s="223">
        <v>7458</v>
      </c>
      <c r="M24" s="223">
        <f t="shared" si="1"/>
        <v>453</v>
      </c>
      <c r="N24" s="253">
        <f t="shared" si="2"/>
        <v>6.0740144810941255E-2</v>
      </c>
    </row>
    <row r="25" spans="1:14" ht="14.25" customHeight="1">
      <c r="A25" s="286" t="s">
        <v>39</v>
      </c>
      <c r="B25" s="350">
        <v>15.793103448275861</v>
      </c>
      <c r="C25" s="350">
        <v>14.844720496894411</v>
      </c>
      <c r="D25" s="350">
        <v>16.164596273291924</v>
      </c>
      <c r="E25" s="350">
        <v>17.926829268292682</v>
      </c>
      <c r="F25" s="350">
        <v>16.05</v>
      </c>
      <c r="G25" s="350">
        <f>Alumno_PSP!B39</f>
        <v>16.06451612903226</v>
      </c>
      <c r="H25" s="350">
        <f t="shared" si="0"/>
        <v>1.4516129032259073E-2</v>
      </c>
      <c r="J25" s="223" t="s">
        <v>23</v>
      </c>
      <c r="K25" s="223">
        <v>1765</v>
      </c>
      <c r="L25" s="223">
        <v>1574</v>
      </c>
      <c r="M25" s="223">
        <f t="shared" si="1"/>
        <v>191</v>
      </c>
      <c r="N25" s="253">
        <f t="shared" si="2"/>
        <v>0.12134688691232531</v>
      </c>
    </row>
    <row r="26" spans="1:14" ht="14.25" customHeight="1">
      <c r="A26" s="286" t="s">
        <v>20</v>
      </c>
      <c r="B26" s="350">
        <v>13.802168021680217</v>
      </c>
      <c r="C26" s="350">
        <v>13.444736842105263</v>
      </c>
      <c r="D26" s="350">
        <v>15.255555555555556</v>
      </c>
      <c r="E26" s="350">
        <v>15.602977667493796</v>
      </c>
      <c r="F26" s="350">
        <v>16.880184331797235</v>
      </c>
      <c r="G26" s="350">
        <f>Alumno_PSP!B20</f>
        <v>16.137787056367433</v>
      </c>
      <c r="H26" s="350">
        <f t="shared" si="0"/>
        <v>-0.74239727542980205</v>
      </c>
      <c r="J26" s="223" t="s">
        <v>24</v>
      </c>
      <c r="K26" s="223">
        <v>44765</v>
      </c>
      <c r="L26" s="223">
        <v>44056</v>
      </c>
      <c r="M26" s="223">
        <f t="shared" si="1"/>
        <v>709</v>
      </c>
      <c r="N26" s="253">
        <f t="shared" si="2"/>
        <v>1.6093154167423185E-2</v>
      </c>
    </row>
    <row r="27" spans="1:14" ht="14.25" customHeight="1">
      <c r="A27" s="286" t="s">
        <v>40</v>
      </c>
      <c r="B27" s="350">
        <v>16.53995157384988</v>
      </c>
      <c r="C27" s="350">
        <v>16.992924528301888</v>
      </c>
      <c r="D27" s="350">
        <v>17.744343891402714</v>
      </c>
      <c r="E27" s="350">
        <v>16.806772908366533</v>
      </c>
      <c r="F27" s="350">
        <v>16.940298507462686</v>
      </c>
      <c r="G27" s="350">
        <f>Alumno_PSP!B40</f>
        <v>16.210169491525424</v>
      </c>
      <c r="H27" s="350">
        <f t="shared" si="0"/>
        <v>-0.73012901593726198</v>
      </c>
      <c r="J27" s="223" t="s">
        <v>25</v>
      </c>
      <c r="K27" s="223">
        <v>2350</v>
      </c>
      <c r="L27" s="223">
        <v>2238</v>
      </c>
      <c r="M27" s="223">
        <f t="shared" si="1"/>
        <v>112</v>
      </c>
      <c r="N27" s="253">
        <f t="shared" si="2"/>
        <v>5.0044682752457659E-2</v>
      </c>
    </row>
    <row r="28" spans="1:14" ht="14.25" customHeight="1">
      <c r="A28" s="286" t="s">
        <v>19</v>
      </c>
      <c r="B28" s="350">
        <v>12.495934959349594</v>
      </c>
      <c r="C28" s="350">
        <v>12.2578125</v>
      </c>
      <c r="D28" s="350">
        <v>12.754098360655737</v>
      </c>
      <c r="E28" s="350">
        <v>14.446428571428571</v>
      </c>
      <c r="F28" s="350">
        <v>26.863636363636363</v>
      </c>
      <c r="G28" s="350">
        <f>Alumno_PSP!B19</f>
        <v>16.495575221238937</v>
      </c>
      <c r="H28" s="350">
        <f t="shared" si="0"/>
        <v>-10.368061142397426</v>
      </c>
      <c r="J28" s="223" t="s">
        <v>26</v>
      </c>
      <c r="K28" s="223">
        <v>15961</v>
      </c>
      <c r="L28" s="223">
        <v>14917</v>
      </c>
      <c r="M28" s="223">
        <f t="shared" si="1"/>
        <v>1044</v>
      </c>
      <c r="N28" s="253">
        <f t="shared" si="2"/>
        <v>6.998726285446133E-2</v>
      </c>
    </row>
    <row r="29" spans="1:14" ht="14.25" customHeight="1">
      <c r="A29" s="286" t="s">
        <v>35</v>
      </c>
      <c r="B29" s="350">
        <v>15.892733564013842</v>
      </c>
      <c r="C29" s="350">
        <v>15.635838150289016</v>
      </c>
      <c r="D29" s="350">
        <v>15.8</v>
      </c>
      <c r="E29" s="350">
        <v>15.630490956072352</v>
      </c>
      <c r="F29" s="350">
        <v>16.986910994764397</v>
      </c>
      <c r="G29" s="350">
        <f>Alumno_PSP!B35</f>
        <v>16.666666666666668</v>
      </c>
      <c r="H29" s="350">
        <f t="shared" si="0"/>
        <v>-0.32024432809772918</v>
      </c>
      <c r="J29" s="223" t="s">
        <v>27</v>
      </c>
      <c r="K29" s="223">
        <v>7093</v>
      </c>
      <c r="L29" s="223">
        <v>6239</v>
      </c>
      <c r="M29" s="223">
        <f t="shared" si="1"/>
        <v>854</v>
      </c>
      <c r="N29" s="253">
        <f t="shared" si="2"/>
        <v>0.1368809104023081</v>
      </c>
    </row>
    <row r="30" spans="1:14" ht="14.25" customHeight="1">
      <c r="A30" s="286" t="s">
        <v>16</v>
      </c>
      <c r="B30" s="350">
        <v>14.893129770992367</v>
      </c>
      <c r="C30" s="350">
        <v>15.400763358778626</v>
      </c>
      <c r="D30" s="350">
        <v>15.4</v>
      </c>
      <c r="E30" s="350">
        <v>15.122302158273381</v>
      </c>
      <c r="F30" s="350">
        <v>15.377419354838709</v>
      </c>
      <c r="G30" s="350">
        <f>Alumno_PSP!B16</f>
        <v>16.930555555555557</v>
      </c>
      <c r="H30" s="350">
        <f t="shared" si="0"/>
        <v>1.5531362007168479</v>
      </c>
      <c r="J30" s="223" t="s">
        <v>28</v>
      </c>
      <c r="K30" s="223">
        <v>3694</v>
      </c>
      <c r="L30" s="223">
        <v>3442</v>
      </c>
      <c r="M30" s="223">
        <f t="shared" si="1"/>
        <v>252</v>
      </c>
      <c r="N30" s="253">
        <f t="shared" si="2"/>
        <v>7.3213248111563045E-2</v>
      </c>
    </row>
    <row r="31" spans="1:14" ht="14.25" customHeight="1">
      <c r="A31" s="286" t="s">
        <v>28</v>
      </c>
      <c r="B31" s="350">
        <v>16.241860465116279</v>
      </c>
      <c r="C31" s="350">
        <v>14.459143968871595</v>
      </c>
      <c r="D31" s="350">
        <v>16.650224215246638</v>
      </c>
      <c r="E31" s="350">
        <v>17.561224489795919</v>
      </c>
      <c r="F31" s="350">
        <v>17.507109004739338</v>
      </c>
      <c r="G31" s="350">
        <f>Alumno_PSP!B28</f>
        <v>17.004608294930875</v>
      </c>
      <c r="H31" s="350">
        <f t="shared" si="0"/>
        <v>-0.50250070980846218</v>
      </c>
      <c r="J31" s="223" t="s">
        <v>29</v>
      </c>
      <c r="K31" s="223">
        <v>15218</v>
      </c>
      <c r="L31" s="223">
        <v>14570</v>
      </c>
      <c r="M31" s="223">
        <f t="shared" si="1"/>
        <v>648</v>
      </c>
      <c r="N31" s="253">
        <f t="shared" si="2"/>
        <v>4.4474948524365177E-2</v>
      </c>
    </row>
    <row r="32" spans="1:14" ht="14.25" customHeight="1">
      <c r="A32" s="286" t="s">
        <v>29</v>
      </c>
      <c r="B32" s="350">
        <v>18.026315789473685</v>
      </c>
      <c r="C32" s="350">
        <v>16.503205128205128</v>
      </c>
      <c r="D32" s="350">
        <v>16.770179372197308</v>
      </c>
      <c r="E32" s="350">
        <v>16.224944320712694</v>
      </c>
      <c r="F32" s="350">
        <v>17.572748267898383</v>
      </c>
      <c r="G32" s="350">
        <f>Alumno_PSP!B29</f>
        <v>17.409039548022598</v>
      </c>
      <c r="H32" s="350">
        <f t="shared" si="0"/>
        <v>-0.16370871987578539</v>
      </c>
      <c r="J32" s="223" t="s">
        <v>30</v>
      </c>
      <c r="K32" s="223">
        <v>48565</v>
      </c>
      <c r="L32" s="223">
        <v>49636</v>
      </c>
      <c r="M32" s="223">
        <f t="shared" si="1"/>
        <v>-1071</v>
      </c>
      <c r="N32" s="253">
        <f t="shared" si="2"/>
        <v>-2.1577081150777611E-2</v>
      </c>
    </row>
    <row r="33" spans="1:14" ht="14.25" customHeight="1">
      <c r="A33" s="286" t="s">
        <v>42</v>
      </c>
      <c r="B33" s="350">
        <v>16.380645161290321</v>
      </c>
      <c r="C33" s="350">
        <v>15.268698060941828</v>
      </c>
      <c r="D33" s="350">
        <v>16.39329268292683</v>
      </c>
      <c r="E33" s="350">
        <v>28.038251366120218</v>
      </c>
      <c r="F33" s="350">
        <v>22.805429864253394</v>
      </c>
      <c r="G33" s="350">
        <f>Alumno_PSP!B42</f>
        <v>17.450657894736842</v>
      </c>
      <c r="H33" s="350">
        <f t="shared" si="0"/>
        <v>-5.3547719695165519</v>
      </c>
      <c r="J33" s="223" t="s">
        <v>31</v>
      </c>
      <c r="K33" s="223">
        <v>12071</v>
      </c>
      <c r="L33" s="223">
        <v>11940</v>
      </c>
      <c r="M33" s="223">
        <f t="shared" si="1"/>
        <v>131</v>
      </c>
      <c r="N33" s="253">
        <f t="shared" si="2"/>
        <v>1.0971524288107215E-2</v>
      </c>
    </row>
    <row r="34" spans="1:14" ht="14.25" customHeight="1">
      <c r="A34" s="286" t="s">
        <v>26</v>
      </c>
      <c r="B34" s="350">
        <v>16.465020576131689</v>
      </c>
      <c r="C34" s="350">
        <v>14.877993158494869</v>
      </c>
      <c r="D34" s="350">
        <v>14.973741794310722</v>
      </c>
      <c r="E34" s="350">
        <v>19.757615894039734</v>
      </c>
      <c r="F34" s="350">
        <v>19.346666666666668</v>
      </c>
      <c r="G34" s="350">
        <f>Alumno_PSP!B26</f>
        <v>17.642250530785564</v>
      </c>
      <c r="H34" s="350">
        <f t="shared" si="0"/>
        <v>-1.7044161358811039</v>
      </c>
      <c r="J34" s="223" t="s">
        <v>32</v>
      </c>
      <c r="K34" s="223">
        <v>5052</v>
      </c>
      <c r="L34" s="223">
        <v>4790</v>
      </c>
      <c r="M34" s="223">
        <f t="shared" si="1"/>
        <v>262</v>
      </c>
      <c r="N34" s="253">
        <f t="shared" si="2"/>
        <v>5.4697286012526103E-2</v>
      </c>
    </row>
    <row r="35" spans="1:14" ht="14.25" customHeight="1">
      <c r="A35" s="286" t="s">
        <v>47</v>
      </c>
      <c r="B35" s="350">
        <v>16.625</v>
      </c>
      <c r="C35" s="350">
        <v>10.224806201550388</v>
      </c>
      <c r="D35" s="350">
        <v>15.029411764705882</v>
      </c>
      <c r="E35" s="350">
        <v>16.835164835164836</v>
      </c>
      <c r="F35" s="350">
        <v>16.204081632653061</v>
      </c>
      <c r="G35" s="350">
        <f>Alumno_PSP!B47</f>
        <v>18.126315789473683</v>
      </c>
      <c r="H35" s="350">
        <f t="shared" si="0"/>
        <v>1.9222341568206218</v>
      </c>
      <c r="J35" s="223" t="s">
        <v>33</v>
      </c>
      <c r="K35" s="223">
        <v>3029</v>
      </c>
      <c r="L35" s="223">
        <v>2848</v>
      </c>
      <c r="M35" s="223">
        <f t="shared" si="1"/>
        <v>181</v>
      </c>
      <c r="N35" s="253">
        <f t="shared" si="2"/>
        <v>6.3553370786516794E-2</v>
      </c>
    </row>
    <row r="36" spans="1:14" ht="14.25" customHeight="1">
      <c r="A36" s="286" t="s">
        <v>36</v>
      </c>
      <c r="B36" s="350">
        <v>15.58849557522124</v>
      </c>
      <c r="C36" s="350">
        <v>16.505567928730514</v>
      </c>
      <c r="D36" s="350">
        <v>17.288056206088992</v>
      </c>
      <c r="E36" s="350">
        <v>17.371084337349398</v>
      </c>
      <c r="F36" s="350">
        <v>18.650485436893202</v>
      </c>
      <c r="G36" s="350">
        <f>Alumno_PSP!B36</f>
        <v>18.343065693430656</v>
      </c>
      <c r="H36" s="350">
        <f t="shared" si="0"/>
        <v>-0.30741974346254608</v>
      </c>
      <c r="J36" s="223" t="s">
        <v>34</v>
      </c>
      <c r="K36" s="223">
        <v>15337</v>
      </c>
      <c r="L36" s="223">
        <v>13995</v>
      </c>
      <c r="M36" s="223">
        <f t="shared" si="1"/>
        <v>1342</v>
      </c>
      <c r="N36" s="253">
        <f t="shared" si="2"/>
        <v>9.5891389782065017E-2</v>
      </c>
    </row>
    <row r="37" spans="1:14" ht="14.25" customHeight="1">
      <c r="A37" s="286" t="s">
        <v>22</v>
      </c>
      <c r="B37" s="350">
        <v>17.274358974358975</v>
      </c>
      <c r="C37" s="350">
        <v>16.496503496503497</v>
      </c>
      <c r="D37" s="350">
        <v>16.406181015452539</v>
      </c>
      <c r="E37" s="350">
        <v>17.344186046511627</v>
      </c>
      <c r="F37" s="350">
        <v>18.658018867924529</v>
      </c>
      <c r="G37" s="350">
        <f>Alumno_PSP!B22</f>
        <v>18.426940639269407</v>
      </c>
      <c r="H37" s="350">
        <f t="shared" si="0"/>
        <v>-0.23107822865512162</v>
      </c>
      <c r="J37" s="223" t="s">
        <v>35</v>
      </c>
      <c r="K37" s="223">
        <v>6489</v>
      </c>
      <c r="L37" s="223">
        <v>6049</v>
      </c>
      <c r="M37" s="223">
        <f t="shared" si="1"/>
        <v>440</v>
      </c>
      <c r="N37" s="253">
        <f t="shared" si="2"/>
        <v>7.2739295751363953E-2</v>
      </c>
    </row>
    <row r="38" spans="1:14" ht="14.25" customHeight="1">
      <c r="A38" s="286" t="s">
        <v>30</v>
      </c>
      <c r="B38" s="350">
        <v>19.929467762873216</v>
      </c>
      <c r="C38" s="350">
        <v>21.14361001317523</v>
      </c>
      <c r="D38" s="350">
        <v>18.966525586764138</v>
      </c>
      <c r="E38" s="350">
        <v>18.988523335883702</v>
      </c>
      <c r="F38" s="350">
        <v>19.410471622701838</v>
      </c>
      <c r="G38" s="350">
        <f>Alumno_PSP!B30</f>
        <v>18.452736318407961</v>
      </c>
      <c r="H38" s="350">
        <f t="shared" si="0"/>
        <v>-0.95773530429387677</v>
      </c>
      <c r="J38" s="223" t="s">
        <v>36</v>
      </c>
      <c r="K38" s="223">
        <v>7684</v>
      </c>
      <c r="L38" s="223">
        <v>7209</v>
      </c>
      <c r="M38" s="223">
        <f t="shared" si="1"/>
        <v>475</v>
      </c>
      <c r="N38" s="253">
        <f t="shared" si="2"/>
        <v>6.5889859897350522E-2</v>
      </c>
    </row>
    <row r="39" spans="1:14" ht="14.25" customHeight="1">
      <c r="A39" s="286" t="s">
        <v>34</v>
      </c>
      <c r="B39" s="350">
        <v>21.306967984934087</v>
      </c>
      <c r="C39" s="350">
        <v>20.056818181818183</v>
      </c>
      <c r="D39" s="350">
        <v>18.012032085561497</v>
      </c>
      <c r="E39" s="350">
        <v>18.01158301158301</v>
      </c>
      <c r="F39" s="350">
        <v>18.545344619105201</v>
      </c>
      <c r="G39" s="350">
        <f>Alumno_PSP!B34</f>
        <v>18.631818181818183</v>
      </c>
      <c r="H39" s="350">
        <f t="shared" si="0"/>
        <v>8.6473562712981789E-2</v>
      </c>
      <c r="J39" s="223" t="s">
        <v>37</v>
      </c>
      <c r="K39" s="223">
        <v>2914</v>
      </c>
      <c r="L39" s="223">
        <v>2658</v>
      </c>
      <c r="M39" s="223">
        <f t="shared" si="1"/>
        <v>256</v>
      </c>
      <c r="N39" s="253">
        <f t="shared" si="2"/>
        <v>9.6313017306245197E-2</v>
      </c>
    </row>
    <row r="40" spans="1:14" ht="14.25" customHeight="1">
      <c r="A40" s="286" t="s">
        <v>24</v>
      </c>
      <c r="B40" s="350">
        <v>20.139913751796836</v>
      </c>
      <c r="C40" s="350">
        <v>19.059492563429572</v>
      </c>
      <c r="D40" s="350">
        <v>19.851423487544483</v>
      </c>
      <c r="E40" s="350">
        <v>20.453110492107708</v>
      </c>
      <c r="F40" s="350">
        <v>21.459731543624162</v>
      </c>
      <c r="G40" s="350">
        <f>Alumno_PSP!B24</f>
        <v>19.824330458465727</v>
      </c>
      <c r="H40" s="350">
        <f t="shared" si="0"/>
        <v>-1.6354010851584349</v>
      </c>
      <c r="J40" s="223" t="s">
        <v>38</v>
      </c>
      <c r="K40" s="223">
        <v>8310</v>
      </c>
      <c r="L40" s="223">
        <v>7995</v>
      </c>
      <c r="M40" s="223">
        <f t="shared" si="1"/>
        <v>315</v>
      </c>
      <c r="N40" s="253">
        <f t="shared" si="2"/>
        <v>3.9399624765478425E-2</v>
      </c>
    </row>
    <row r="41" spans="1:14" ht="14.25" customHeight="1">
      <c r="A41" s="286" t="s">
        <v>32</v>
      </c>
      <c r="B41" s="350">
        <v>20.799019607843139</v>
      </c>
      <c r="C41" s="350">
        <v>20.209090909090911</v>
      </c>
      <c r="D41" s="350">
        <v>20.221238938053098</v>
      </c>
      <c r="E41" s="350">
        <v>20.21097046413502</v>
      </c>
      <c r="F41" s="350">
        <v>19.968379446640316</v>
      </c>
      <c r="G41" s="350">
        <f>Alumno_PSP!B32</f>
        <v>19.888888888888889</v>
      </c>
      <c r="H41" s="350">
        <f t="shared" si="0"/>
        <v>-7.9490557751427104E-2</v>
      </c>
      <c r="J41" s="223" t="s">
        <v>39</v>
      </c>
      <c r="K41" s="223">
        <v>5457</v>
      </c>
      <c r="L41" s="223">
        <v>5145</v>
      </c>
      <c r="M41" s="223">
        <f t="shared" si="1"/>
        <v>312</v>
      </c>
      <c r="N41" s="253">
        <f t="shared" si="2"/>
        <v>6.0641399416909714E-2</v>
      </c>
    </row>
    <row r="42" spans="1:14" ht="14.25" customHeight="1">
      <c r="A42" s="286" t="s">
        <v>38</v>
      </c>
      <c r="B42" s="350">
        <v>17.728813559322035</v>
      </c>
      <c r="C42" s="350">
        <v>18.627717391304348</v>
      </c>
      <c r="D42" s="350">
        <v>18.669064748201439</v>
      </c>
      <c r="E42" s="350">
        <v>23.514705882352942</v>
      </c>
      <c r="F42" s="350">
        <v>19.016018306636155</v>
      </c>
      <c r="G42" s="350">
        <f>Alumno_PSP!B38</f>
        <v>20.483490566037737</v>
      </c>
      <c r="H42" s="350">
        <f t="shared" si="0"/>
        <v>1.4674722594015819</v>
      </c>
      <c r="J42" s="223" t="s">
        <v>40</v>
      </c>
      <c r="K42" s="223">
        <v>9080</v>
      </c>
      <c r="L42" s="223">
        <v>8437</v>
      </c>
      <c r="M42" s="223">
        <f t="shared" si="1"/>
        <v>643</v>
      </c>
      <c r="N42" s="253">
        <f t="shared" si="2"/>
        <v>7.6211923669550874E-2</v>
      </c>
    </row>
    <row r="43" spans="1:14" ht="14.25" customHeight="1">
      <c r="A43" s="286" t="s">
        <v>17</v>
      </c>
      <c r="B43" s="350">
        <v>19.368909512761022</v>
      </c>
      <c r="C43" s="350">
        <v>17.313025210084035</v>
      </c>
      <c r="D43" s="350">
        <v>18.538636363636364</v>
      </c>
      <c r="E43" s="350">
        <v>19.41826923076923</v>
      </c>
      <c r="F43" s="350">
        <v>20.244552058111381</v>
      </c>
      <c r="G43" s="350">
        <f>Alumno_PSP!B17</f>
        <v>20.712871287128714</v>
      </c>
      <c r="H43" s="350">
        <f t="shared" si="0"/>
        <v>0.46831922901733236</v>
      </c>
      <c r="J43" s="223" t="s">
        <v>41</v>
      </c>
      <c r="K43" s="223">
        <v>13196</v>
      </c>
      <c r="L43" s="223">
        <v>11695</v>
      </c>
      <c r="M43" s="223">
        <f t="shared" si="1"/>
        <v>1501</v>
      </c>
      <c r="N43" s="253">
        <f t="shared" si="2"/>
        <v>0.12834544677212478</v>
      </c>
    </row>
    <row r="44" spans="1:14" ht="14.25" customHeight="1">
      <c r="A44" s="286" t="s">
        <v>27</v>
      </c>
      <c r="B44" s="350">
        <v>13.359375</v>
      </c>
      <c r="C44" s="350">
        <v>13.805732484076433</v>
      </c>
      <c r="D44" s="350">
        <v>18.590759075907592</v>
      </c>
      <c r="E44" s="350">
        <v>18.242690058479532</v>
      </c>
      <c r="F44" s="350">
        <v>28.372</v>
      </c>
      <c r="G44" s="350">
        <f>Alumno_PSP!B27</f>
        <v>21.098802395209582</v>
      </c>
      <c r="H44" s="350">
        <f t="shared" si="0"/>
        <v>-7.2731976047904183</v>
      </c>
      <c r="J44" s="223" t="s">
        <v>42</v>
      </c>
      <c r="K44" s="223">
        <v>5040</v>
      </c>
      <c r="L44" s="223">
        <v>5131</v>
      </c>
      <c r="M44" s="254">
        <f t="shared" si="1"/>
        <v>-91</v>
      </c>
      <c r="N44" s="255">
        <f t="shared" si="2"/>
        <v>-1.7735334242837686E-2</v>
      </c>
    </row>
    <row r="45" spans="1:14" ht="14.25" customHeight="1">
      <c r="A45" s="286" t="s">
        <v>43</v>
      </c>
      <c r="B45" s="350">
        <v>15.109090909090909</v>
      </c>
      <c r="C45" s="350">
        <v>16.351966873706004</v>
      </c>
      <c r="D45" s="350">
        <v>18.638888888888889</v>
      </c>
      <c r="E45" s="350">
        <v>28.616487455197131</v>
      </c>
      <c r="F45" s="350">
        <v>20.545226130653266</v>
      </c>
      <c r="G45" s="350">
        <f>Alumno_PSP!B43</f>
        <v>21.657766990291261</v>
      </c>
      <c r="H45" s="350">
        <f t="shared" si="0"/>
        <v>1.1125408596379955</v>
      </c>
      <c r="J45" s="223" t="s">
        <v>43</v>
      </c>
      <c r="K45" s="223">
        <v>8177</v>
      </c>
      <c r="L45" s="223">
        <v>7984</v>
      </c>
      <c r="M45" s="223">
        <f t="shared" si="1"/>
        <v>193</v>
      </c>
      <c r="N45" s="253">
        <f t="shared" si="2"/>
        <v>2.4173346693386666E-2</v>
      </c>
    </row>
    <row r="46" spans="1:14" ht="14.25" customHeight="1">
      <c r="A46" s="286" t="s">
        <v>18</v>
      </c>
      <c r="B46" s="350">
        <v>16.583333333333332</v>
      </c>
      <c r="C46" s="350">
        <v>17.259615384615383</v>
      </c>
      <c r="D46" s="350">
        <v>20.516853932584269</v>
      </c>
      <c r="E46" s="350">
        <v>21.333333333333332</v>
      </c>
      <c r="F46" s="350">
        <v>20.373493975903614</v>
      </c>
      <c r="G46" s="350">
        <f>Alumno_PSP!B18</f>
        <v>22.11627906976744</v>
      </c>
      <c r="H46" s="350">
        <f t="shared" si="0"/>
        <v>1.7427850938638265</v>
      </c>
      <c r="J46" s="223" t="s">
        <v>44</v>
      </c>
      <c r="K46" s="223">
        <v>2587</v>
      </c>
      <c r="L46" s="223">
        <v>2518</v>
      </c>
      <c r="M46" s="223">
        <f t="shared" si="1"/>
        <v>69</v>
      </c>
      <c r="N46" s="253">
        <f t="shared" si="2"/>
        <v>2.7402700555996917E-2</v>
      </c>
    </row>
    <row r="47" spans="1:14" ht="14.25" customHeight="1">
      <c r="A47" s="286" t="s">
        <v>33</v>
      </c>
      <c r="B47" s="350">
        <v>20.529411764705884</v>
      </c>
      <c r="C47" s="350">
        <v>15.442307692307692</v>
      </c>
      <c r="D47" s="350">
        <v>19.609022556390979</v>
      </c>
      <c r="E47" s="350">
        <v>23.733333333333334</v>
      </c>
      <c r="F47" s="350">
        <v>25.45378151260504</v>
      </c>
      <c r="G47" s="350">
        <f>Alumno_PSP!B33</f>
        <v>24.942622950819672</v>
      </c>
      <c r="H47" s="350">
        <f t="shared" si="0"/>
        <v>-0.51115856178536845</v>
      </c>
      <c r="J47" s="223" t="s">
        <v>45</v>
      </c>
      <c r="K47" s="223">
        <v>9257</v>
      </c>
      <c r="L47" s="223">
        <v>8968</v>
      </c>
      <c r="M47" s="223">
        <f t="shared" si="1"/>
        <v>289</v>
      </c>
      <c r="N47" s="253">
        <f t="shared" si="2"/>
        <v>3.2225691347011587E-2</v>
      </c>
    </row>
    <row r="48" spans="1:14" ht="14.25" customHeight="1">
      <c r="A48" s="286" t="s">
        <v>31</v>
      </c>
      <c r="B48" s="350">
        <v>19.05521472392638</v>
      </c>
      <c r="C48" s="350">
        <v>19.705882352941178</v>
      </c>
      <c r="D48" s="350">
        <v>21.689860834990061</v>
      </c>
      <c r="E48" s="350">
        <v>32.357723577235774</v>
      </c>
      <c r="F48" s="350">
        <v>26.127705627705627</v>
      </c>
      <c r="G48" s="350">
        <f>Alumno_PSP!B31</f>
        <v>25.087755102040816</v>
      </c>
      <c r="H48" s="350">
        <f t="shared" si="0"/>
        <v>-1.0399505256648105</v>
      </c>
      <c r="J48" s="223" t="s">
        <v>46</v>
      </c>
      <c r="K48" s="223">
        <v>4693</v>
      </c>
      <c r="L48" s="223">
        <v>4458</v>
      </c>
      <c r="M48" s="223">
        <f t="shared" si="1"/>
        <v>235</v>
      </c>
      <c r="N48" s="253">
        <f t="shared" si="2"/>
        <v>5.2714221624046598E-2</v>
      </c>
    </row>
    <row r="49" spans="1:14" ht="14.25" customHeight="1">
      <c r="A49" s="286" t="s">
        <v>249</v>
      </c>
      <c r="B49" s="350"/>
      <c r="C49" s="350"/>
      <c r="D49" s="350">
        <v>22.0859375</v>
      </c>
      <c r="E49" s="350">
        <v>72.639751552795033</v>
      </c>
      <c r="F49" s="350">
        <v>194.05882352941177</v>
      </c>
      <c r="G49" s="350">
        <f>Alumno_PSP!B41</f>
        <v>299.07142857142856</v>
      </c>
      <c r="H49" s="350">
        <f t="shared" si="0"/>
        <v>105.01260504201679</v>
      </c>
      <c r="J49" s="223" t="s">
        <v>47</v>
      </c>
      <c r="K49" s="223">
        <v>1588</v>
      </c>
      <c r="L49" s="223">
        <v>1532</v>
      </c>
      <c r="M49" s="223">
        <f t="shared" si="1"/>
        <v>56</v>
      </c>
      <c r="N49" s="253">
        <f t="shared" si="2"/>
        <v>3.6553524804177506E-2</v>
      </c>
    </row>
    <row r="50" spans="1:14" ht="13.5" customHeight="1">
      <c r="A50" s="373"/>
      <c r="B50" s="374"/>
      <c r="C50" s="374"/>
      <c r="D50" s="374"/>
      <c r="E50" s="374"/>
      <c r="F50" s="374"/>
      <c r="G50" s="374"/>
      <c r="H50" s="375"/>
    </row>
    <row r="51" spans="1:14" ht="15.75">
      <c r="A51" s="275"/>
      <c r="B51" s="275"/>
      <c r="C51" s="275"/>
      <c r="D51" s="275"/>
      <c r="E51" s="275"/>
      <c r="F51" s="275"/>
      <c r="G51" s="275"/>
      <c r="H51" s="275"/>
    </row>
    <row r="52" spans="1:14" ht="15.75">
      <c r="A52" s="275"/>
      <c r="B52" s="275"/>
      <c r="C52" s="275"/>
      <c r="D52" s="275"/>
      <c r="E52" s="275"/>
      <c r="F52" s="275"/>
      <c r="G52" s="275"/>
      <c r="H52" s="275"/>
    </row>
    <row r="53" spans="1:14" ht="15.75">
      <c r="A53" s="275"/>
      <c r="B53" s="275"/>
      <c r="C53" s="275"/>
      <c r="D53" s="275"/>
      <c r="E53" s="275"/>
      <c r="F53" s="275"/>
      <c r="G53" s="275"/>
      <c r="H53" s="275"/>
    </row>
    <row r="54" spans="1:14" ht="15.75">
      <c r="A54" s="275"/>
      <c r="B54" s="275"/>
      <c r="C54" s="275"/>
      <c r="D54" s="275"/>
      <c r="E54" s="275"/>
      <c r="F54" s="275"/>
      <c r="G54" s="275"/>
      <c r="H54" s="275"/>
    </row>
    <row r="55" spans="1:14" ht="15.75">
      <c r="A55" s="275"/>
      <c r="B55" s="275"/>
      <c r="C55" s="275"/>
      <c r="D55" s="275"/>
      <c r="E55" s="275"/>
      <c r="F55" s="275"/>
      <c r="G55" s="275"/>
      <c r="H55" s="275"/>
    </row>
    <row r="56" spans="1:14" ht="15.75">
      <c r="A56" s="275"/>
      <c r="B56" s="275"/>
      <c r="C56" s="275"/>
      <c r="D56" s="275"/>
      <c r="E56" s="275"/>
      <c r="F56" s="275"/>
      <c r="G56" s="275"/>
      <c r="H56" s="275"/>
    </row>
    <row r="57" spans="1:14" ht="15.75">
      <c r="A57" s="275"/>
      <c r="B57" s="275"/>
      <c r="C57" s="275"/>
      <c r="D57" s="275"/>
      <c r="E57" s="275"/>
      <c r="F57" s="275"/>
      <c r="G57" s="275"/>
      <c r="H57" s="275"/>
    </row>
    <row r="58" spans="1:14" ht="15.75">
      <c r="A58" s="275"/>
      <c r="B58" s="275"/>
      <c r="C58" s="275"/>
      <c r="D58" s="275"/>
      <c r="E58" s="275"/>
      <c r="F58" s="275"/>
      <c r="G58" s="275"/>
      <c r="H58" s="275"/>
    </row>
    <row r="59" spans="1:14" ht="15.75">
      <c r="A59" s="275"/>
      <c r="B59" s="275"/>
      <c r="C59" s="275"/>
      <c r="D59" s="275"/>
      <c r="E59" s="275"/>
      <c r="F59" s="275"/>
      <c r="G59" s="275"/>
      <c r="H59" s="275"/>
    </row>
    <row r="60" spans="1:14" ht="15.75">
      <c r="A60" s="275"/>
      <c r="B60" s="275"/>
      <c r="C60" s="275"/>
      <c r="D60" s="275"/>
      <c r="E60" s="275"/>
      <c r="F60" s="275"/>
      <c r="G60" s="275"/>
      <c r="H60" s="275"/>
    </row>
    <row r="61" spans="1:14" ht="15.75">
      <c r="A61" s="275"/>
      <c r="B61" s="275"/>
      <c r="C61" s="275"/>
      <c r="D61" s="275"/>
      <c r="E61" s="275"/>
      <c r="F61" s="275"/>
      <c r="G61" s="275"/>
      <c r="H61" s="275"/>
    </row>
    <row r="62" spans="1:14" ht="15.75">
      <c r="A62" s="275"/>
      <c r="B62" s="275"/>
      <c r="C62" s="275"/>
      <c r="D62" s="275"/>
      <c r="E62" s="275"/>
      <c r="F62" s="275"/>
      <c r="G62" s="275"/>
      <c r="H62" s="275"/>
    </row>
    <row r="63" spans="1:14" ht="15.75">
      <c r="A63" s="275"/>
      <c r="B63" s="275"/>
      <c r="C63" s="275"/>
      <c r="D63" s="275"/>
      <c r="E63" s="275"/>
      <c r="F63" s="275"/>
      <c r="G63" s="275"/>
      <c r="H63" s="275"/>
    </row>
    <row r="64" spans="1:14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</sheetData>
  <dataConsolidate/>
  <mergeCells count="1">
    <mergeCell ref="A6:H6"/>
  </mergeCells>
  <conditionalFormatting sqref="H5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:H4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"/>
  <sheetViews>
    <sheetView topLeftCell="A29" zoomScaleNormal="100" zoomScaleSheetLayoutView="106" workbookViewId="0">
      <selection activeCell="L15" sqref="L15"/>
    </sheetView>
  </sheetViews>
  <sheetFormatPr baseColWidth="10" defaultRowHeight="14.25"/>
  <cols>
    <col min="1" max="1" width="13.5703125" style="75" customWidth="1"/>
    <col min="2" max="3" width="12.7109375" style="75" customWidth="1"/>
    <col min="4" max="9" width="12.7109375" style="46" customWidth="1"/>
    <col min="10" max="16384" width="11.42578125" style="46"/>
  </cols>
  <sheetData>
    <row r="1" spans="1:13">
      <c r="A1" s="1"/>
      <c r="B1" s="2"/>
      <c r="C1" s="2"/>
      <c r="D1" s="1"/>
      <c r="E1" s="1"/>
      <c r="F1" s="1"/>
      <c r="G1" s="1"/>
      <c r="H1" s="1"/>
      <c r="I1" s="1"/>
    </row>
    <row r="2" spans="1:13">
      <c r="A2" s="1"/>
      <c r="B2" s="2"/>
      <c r="C2" s="2"/>
      <c r="D2" s="1"/>
      <c r="E2" s="1"/>
      <c r="F2" s="1"/>
      <c r="G2" s="1"/>
      <c r="H2" s="1"/>
      <c r="I2" s="1"/>
    </row>
    <row r="3" spans="1:13">
      <c r="A3" s="1"/>
      <c r="B3" s="4"/>
      <c r="C3" s="4"/>
      <c r="D3" s="5"/>
      <c r="E3" s="6"/>
      <c r="F3" s="6"/>
      <c r="G3" s="6"/>
      <c r="H3" s="5"/>
      <c r="I3" s="5"/>
    </row>
    <row r="4" spans="1:13">
      <c r="A4" s="461"/>
      <c r="B4" s="461"/>
      <c r="C4" s="461"/>
      <c r="D4" s="461"/>
      <c r="E4" s="461"/>
      <c r="F4" s="461"/>
      <c r="G4" s="461"/>
      <c r="H4" s="461"/>
      <c r="I4" s="461"/>
    </row>
    <row r="5" spans="1:13">
      <c r="A5" s="246"/>
      <c r="B5" s="246"/>
      <c r="C5" s="246"/>
      <c r="D5" s="246"/>
      <c r="E5" s="246"/>
      <c r="F5" s="246"/>
      <c r="G5" s="246"/>
      <c r="H5" s="246"/>
      <c r="I5" s="246"/>
    </row>
    <row r="6" spans="1:13" ht="17.25" customHeight="1">
      <c r="A6" s="468" t="s">
        <v>152</v>
      </c>
      <c r="B6" s="468"/>
      <c r="C6" s="468"/>
      <c r="D6" s="468"/>
      <c r="E6" s="468"/>
      <c r="F6" s="468"/>
      <c r="G6" s="468"/>
      <c r="H6" s="468"/>
      <c r="I6" s="468"/>
    </row>
    <row r="7" spans="1:13" ht="8.25" customHeight="1">
      <c r="A7" s="248"/>
      <c r="B7" s="248"/>
      <c r="C7" s="248"/>
      <c r="D7" s="248"/>
      <c r="E7" s="9"/>
      <c r="F7" s="248"/>
      <c r="G7" s="248"/>
      <c r="H7" s="248"/>
      <c r="I7" s="248"/>
    </row>
    <row r="8" spans="1:13" ht="9" customHeight="1">
      <c r="A8" s="9"/>
      <c r="B8" s="9"/>
      <c r="C8" s="8"/>
      <c r="D8" s="9"/>
      <c r="E8" s="9"/>
      <c r="F8" s="9"/>
      <c r="G8" s="9"/>
      <c r="H8" s="9"/>
      <c r="I8" s="248"/>
    </row>
    <row r="9" spans="1:13" ht="26.25" customHeight="1">
      <c r="A9" s="22" t="s">
        <v>231</v>
      </c>
      <c r="B9" s="83">
        <f>B15</f>
        <v>19.067498902201869</v>
      </c>
      <c r="C9" s="8"/>
      <c r="D9" s="9"/>
      <c r="E9" s="9"/>
      <c r="F9" s="9"/>
      <c r="G9" s="9"/>
      <c r="H9" s="9"/>
      <c r="I9" s="85"/>
    </row>
    <row r="10" spans="1:13" ht="15" customHeight="1">
      <c r="A10" s="9"/>
      <c r="B10" s="9"/>
      <c r="C10" s="9"/>
      <c r="D10" s="18"/>
      <c r="E10" s="18"/>
      <c r="F10" s="18"/>
      <c r="G10" s="9"/>
      <c r="H10" s="9"/>
    </row>
    <row r="11" spans="1:13" ht="10.5" customHeight="1">
      <c r="A11" s="484" t="s">
        <v>6</v>
      </c>
      <c r="B11" s="486" t="s">
        <v>153</v>
      </c>
      <c r="C11" s="487"/>
      <c r="D11" s="484" t="s">
        <v>8</v>
      </c>
      <c r="E11" s="116" t="s">
        <v>9</v>
      </c>
      <c r="F11" s="164"/>
      <c r="G11" s="9"/>
      <c r="H11" s="9"/>
    </row>
    <row r="12" spans="1:13" ht="10.5" customHeight="1">
      <c r="A12" s="485"/>
      <c r="B12" s="488"/>
      <c r="C12" s="489"/>
      <c r="D12" s="485"/>
      <c r="E12" s="116" t="s">
        <v>11</v>
      </c>
      <c r="F12" s="116" t="s">
        <v>10</v>
      </c>
      <c r="G12" s="9"/>
      <c r="H12" s="9"/>
    </row>
    <row r="13" spans="1:13" ht="10.5" customHeight="1">
      <c r="A13" s="9"/>
      <c r="B13" s="9"/>
      <c r="C13" s="9"/>
      <c r="D13" s="18"/>
      <c r="E13" s="18"/>
      <c r="F13" s="18"/>
      <c r="G13" s="18"/>
      <c r="H13" s="18"/>
    </row>
    <row r="14" spans="1:13" ht="32.25" customHeight="1">
      <c r="A14" s="247" t="s">
        <v>12</v>
      </c>
      <c r="B14" s="166" t="s">
        <v>153</v>
      </c>
      <c r="C14" s="167" t="s">
        <v>244</v>
      </c>
      <c r="D14" s="166" t="s">
        <v>154</v>
      </c>
      <c r="E14" s="167" t="s">
        <v>155</v>
      </c>
      <c r="F14" s="167" t="s">
        <v>156</v>
      </c>
      <c r="G14" s="167" t="s">
        <v>157</v>
      </c>
      <c r="H14" s="167" t="s">
        <v>158</v>
      </c>
      <c r="I14" s="167" t="s">
        <v>159</v>
      </c>
      <c r="K14" s="166" t="s">
        <v>289</v>
      </c>
    </row>
    <row r="15" spans="1:13" ht="15.75" customHeight="1">
      <c r="A15" s="24" t="s">
        <v>71</v>
      </c>
      <c r="B15" s="251">
        <f t="shared" ref="B15:B47" si="0">IF(D15=0,0,(C15/D15))</f>
        <v>19.067498902201869</v>
      </c>
      <c r="C15" s="89">
        <f t="shared" ref="C15" si="1">SUM(C16:C47)</f>
        <v>303955</v>
      </c>
      <c r="D15" s="252">
        <f t="shared" ref="D15" si="2">SUM(E15:I15)</f>
        <v>15941</v>
      </c>
      <c r="E15" s="252">
        <f>SUM(E16:E47)</f>
        <v>1785</v>
      </c>
      <c r="F15" s="252">
        <f>SUM(F16:F47)</f>
        <v>9405</v>
      </c>
      <c r="G15" s="252">
        <f t="shared" ref="G15:I15" si="3">SUM(G16:G47)</f>
        <v>2640</v>
      </c>
      <c r="H15" s="252">
        <f t="shared" si="3"/>
        <v>1407</v>
      </c>
      <c r="I15" s="252">
        <f t="shared" si="3"/>
        <v>704</v>
      </c>
      <c r="K15" s="252">
        <f>SUM(K16:K47)</f>
        <v>15095</v>
      </c>
      <c r="L15" s="252">
        <f>D15-K15</f>
        <v>846</v>
      </c>
      <c r="M15" s="149">
        <f>D15/K15-1</f>
        <v>5.6045048029148781E-2</v>
      </c>
    </row>
    <row r="16" spans="1:13" ht="13.5" customHeight="1">
      <c r="A16" s="27" t="s">
        <v>16</v>
      </c>
      <c r="B16" s="249">
        <f t="shared" si="0"/>
        <v>16.930555555555557</v>
      </c>
      <c r="C16" s="45">
        <v>4876</v>
      </c>
      <c r="D16" s="250">
        <v>288</v>
      </c>
      <c r="E16" s="250">
        <v>39</v>
      </c>
      <c r="F16" s="250">
        <v>197</v>
      </c>
      <c r="G16" s="250">
        <v>22</v>
      </c>
      <c r="H16" s="250">
        <v>20</v>
      </c>
      <c r="I16" s="45">
        <v>10</v>
      </c>
      <c r="K16" s="250">
        <v>310</v>
      </c>
      <c r="L16" s="250">
        <f t="shared" ref="L16:L47" si="4">D16-K16</f>
        <v>-22</v>
      </c>
      <c r="M16" s="149">
        <f>D16/K16-1</f>
        <v>-7.096774193548383E-2</v>
      </c>
    </row>
    <row r="17" spans="1:13" ht="13.5" customHeight="1">
      <c r="A17" s="27" t="s">
        <v>17</v>
      </c>
      <c r="B17" s="249">
        <f t="shared" si="0"/>
        <v>20.712871287128714</v>
      </c>
      <c r="C17" s="45">
        <v>8368</v>
      </c>
      <c r="D17" s="250">
        <v>404</v>
      </c>
      <c r="E17" s="250">
        <v>42</v>
      </c>
      <c r="F17" s="250">
        <v>215</v>
      </c>
      <c r="G17" s="250">
        <v>74</v>
      </c>
      <c r="H17" s="250">
        <v>42</v>
      </c>
      <c r="I17" s="45">
        <v>31</v>
      </c>
      <c r="K17" s="250">
        <v>413</v>
      </c>
      <c r="L17" s="250">
        <f t="shared" si="4"/>
        <v>-9</v>
      </c>
      <c r="M17" s="149">
        <f t="shared" ref="M17:M47" si="5">D17/K17-1</f>
        <v>-2.1791767554479424E-2</v>
      </c>
    </row>
    <row r="18" spans="1:13" ht="13.5" customHeight="1">
      <c r="A18" s="27" t="s">
        <v>18</v>
      </c>
      <c r="B18" s="249">
        <f t="shared" si="0"/>
        <v>22.11627906976744</v>
      </c>
      <c r="C18" s="45">
        <v>1902</v>
      </c>
      <c r="D18" s="250">
        <v>86</v>
      </c>
      <c r="E18" s="250">
        <v>12</v>
      </c>
      <c r="F18" s="250">
        <v>62</v>
      </c>
      <c r="G18" s="250">
        <v>8</v>
      </c>
      <c r="H18" s="250">
        <v>3</v>
      </c>
      <c r="I18" s="45">
        <v>1</v>
      </c>
      <c r="K18" s="250">
        <v>83</v>
      </c>
      <c r="L18" s="250">
        <f t="shared" si="4"/>
        <v>3</v>
      </c>
      <c r="M18" s="149">
        <f t="shared" si="5"/>
        <v>3.6144578313253017E-2</v>
      </c>
    </row>
    <row r="19" spans="1:13" ht="13.5" customHeight="1">
      <c r="A19" s="27" t="s">
        <v>19</v>
      </c>
      <c r="B19" s="249">
        <f t="shared" si="0"/>
        <v>16.495575221238937</v>
      </c>
      <c r="C19" s="45">
        <v>1864</v>
      </c>
      <c r="D19" s="250">
        <v>113</v>
      </c>
      <c r="E19" s="250">
        <v>31</v>
      </c>
      <c r="F19" s="250">
        <v>63</v>
      </c>
      <c r="G19" s="250">
        <v>7</v>
      </c>
      <c r="H19" s="250">
        <v>10</v>
      </c>
      <c r="I19" s="45">
        <v>2</v>
      </c>
      <c r="K19" s="250">
        <v>66</v>
      </c>
      <c r="L19" s="250">
        <f t="shared" si="4"/>
        <v>47</v>
      </c>
      <c r="M19" s="149">
        <f t="shared" si="5"/>
        <v>0.71212121212121215</v>
      </c>
    </row>
    <row r="20" spans="1:13" ht="13.5" customHeight="1">
      <c r="A20" s="27" t="s">
        <v>20</v>
      </c>
      <c r="B20" s="249">
        <f t="shared" si="0"/>
        <v>16.137787056367433</v>
      </c>
      <c r="C20" s="45">
        <v>7730</v>
      </c>
      <c r="D20" s="250">
        <v>479</v>
      </c>
      <c r="E20" s="250">
        <v>79</v>
      </c>
      <c r="F20" s="250">
        <v>330</v>
      </c>
      <c r="G20" s="250">
        <v>36</v>
      </c>
      <c r="H20" s="250">
        <v>18</v>
      </c>
      <c r="I20" s="45">
        <v>16</v>
      </c>
      <c r="K20" s="250">
        <v>434</v>
      </c>
      <c r="L20" s="250">
        <f t="shared" si="4"/>
        <v>45</v>
      </c>
      <c r="M20" s="149">
        <f t="shared" si="5"/>
        <v>0.1036866359447004</v>
      </c>
    </row>
    <row r="21" spans="1:13" ht="13.5" customHeight="1">
      <c r="A21" s="27" t="s">
        <v>21</v>
      </c>
      <c r="B21" s="249">
        <f t="shared" si="0"/>
        <v>16.026178010471206</v>
      </c>
      <c r="C21" s="45">
        <v>9183</v>
      </c>
      <c r="D21" s="250">
        <v>573</v>
      </c>
      <c r="E21" s="250">
        <v>52</v>
      </c>
      <c r="F21" s="250">
        <v>419</v>
      </c>
      <c r="G21" s="250">
        <v>51</v>
      </c>
      <c r="H21" s="250">
        <v>22</v>
      </c>
      <c r="I21" s="45">
        <v>29</v>
      </c>
      <c r="K21" s="250">
        <v>558</v>
      </c>
      <c r="L21" s="250">
        <f t="shared" si="4"/>
        <v>15</v>
      </c>
      <c r="M21" s="149">
        <f t="shared" si="5"/>
        <v>2.6881720430107503E-2</v>
      </c>
    </row>
    <row r="22" spans="1:13" ht="13.5" customHeight="1">
      <c r="A22" s="27" t="s">
        <v>22</v>
      </c>
      <c r="B22" s="249">
        <f t="shared" si="0"/>
        <v>18.426940639269407</v>
      </c>
      <c r="C22" s="45">
        <v>8071</v>
      </c>
      <c r="D22" s="250">
        <v>438</v>
      </c>
      <c r="E22" s="250">
        <v>98</v>
      </c>
      <c r="F22" s="250">
        <v>263</v>
      </c>
      <c r="G22" s="250">
        <v>44</v>
      </c>
      <c r="H22" s="250">
        <v>29</v>
      </c>
      <c r="I22" s="45">
        <v>4</v>
      </c>
      <c r="K22" s="250">
        <v>424</v>
      </c>
      <c r="L22" s="250">
        <f t="shared" si="4"/>
        <v>14</v>
      </c>
      <c r="M22" s="149">
        <f t="shared" si="5"/>
        <v>3.3018867924528239E-2</v>
      </c>
    </row>
    <row r="23" spans="1:13" ht="13.5" customHeight="1">
      <c r="A23" s="27" t="s">
        <v>23</v>
      </c>
      <c r="B23" s="249">
        <f t="shared" si="0"/>
        <v>14.229007633587786</v>
      </c>
      <c r="C23" s="45">
        <v>1864</v>
      </c>
      <c r="D23" s="250">
        <v>131</v>
      </c>
      <c r="E23" s="250">
        <v>9</v>
      </c>
      <c r="F23" s="250">
        <v>101</v>
      </c>
      <c r="G23" s="250">
        <v>12</v>
      </c>
      <c r="H23" s="250">
        <v>6</v>
      </c>
      <c r="I23" s="45">
        <v>3</v>
      </c>
      <c r="K23" s="250">
        <v>141</v>
      </c>
      <c r="L23" s="250">
        <f t="shared" si="4"/>
        <v>-10</v>
      </c>
      <c r="M23" s="149">
        <f t="shared" si="5"/>
        <v>-7.0921985815602828E-2</v>
      </c>
    </row>
    <row r="24" spans="1:13" ht="13.5" customHeight="1">
      <c r="A24" s="27" t="s">
        <v>24</v>
      </c>
      <c r="B24" s="249">
        <f t="shared" si="0"/>
        <v>19.824330458465727</v>
      </c>
      <c r="C24" s="45">
        <v>43673</v>
      </c>
      <c r="D24" s="250">
        <v>2203</v>
      </c>
      <c r="E24" s="250">
        <v>83</v>
      </c>
      <c r="F24" s="250">
        <v>1197</v>
      </c>
      <c r="G24" s="250">
        <v>483</v>
      </c>
      <c r="H24" s="250">
        <v>322</v>
      </c>
      <c r="I24" s="45">
        <v>118</v>
      </c>
      <c r="K24" s="250">
        <v>2086</v>
      </c>
      <c r="L24" s="250">
        <f t="shared" si="4"/>
        <v>117</v>
      </c>
      <c r="M24" s="149">
        <f t="shared" si="5"/>
        <v>5.6088207094918463E-2</v>
      </c>
    </row>
    <row r="25" spans="1:13" ht="13.5" customHeight="1">
      <c r="A25" s="27" t="s">
        <v>25</v>
      </c>
      <c r="B25" s="249">
        <f t="shared" si="0"/>
        <v>14.638036809815951</v>
      </c>
      <c r="C25" s="45">
        <v>2386</v>
      </c>
      <c r="D25" s="250">
        <v>163</v>
      </c>
      <c r="E25" s="250">
        <v>34</v>
      </c>
      <c r="F25" s="250">
        <v>83</v>
      </c>
      <c r="G25" s="250">
        <v>22</v>
      </c>
      <c r="H25" s="250">
        <v>14</v>
      </c>
      <c r="I25" s="45">
        <v>10</v>
      </c>
      <c r="K25" s="250">
        <v>169</v>
      </c>
      <c r="L25" s="250">
        <f t="shared" si="4"/>
        <v>-6</v>
      </c>
      <c r="M25" s="149">
        <f t="shared" si="5"/>
        <v>-3.5502958579881616E-2</v>
      </c>
    </row>
    <row r="26" spans="1:13" ht="13.5" customHeight="1">
      <c r="A26" s="27" t="s">
        <v>26</v>
      </c>
      <c r="B26" s="249">
        <f t="shared" si="0"/>
        <v>17.642250530785564</v>
      </c>
      <c r="C26" s="45">
        <v>16619</v>
      </c>
      <c r="D26" s="250">
        <v>942</v>
      </c>
      <c r="E26" s="250">
        <v>108</v>
      </c>
      <c r="F26" s="250">
        <v>536</v>
      </c>
      <c r="G26" s="250">
        <v>166</v>
      </c>
      <c r="H26" s="250">
        <v>91</v>
      </c>
      <c r="I26" s="45">
        <v>41</v>
      </c>
      <c r="K26" s="250">
        <v>825</v>
      </c>
      <c r="L26" s="250">
        <f t="shared" si="4"/>
        <v>117</v>
      </c>
      <c r="M26" s="149">
        <f t="shared" si="5"/>
        <v>0.14181818181818184</v>
      </c>
    </row>
    <row r="27" spans="1:13" ht="13.5" customHeight="1">
      <c r="A27" s="27" t="s">
        <v>27</v>
      </c>
      <c r="B27" s="249">
        <f t="shared" si="0"/>
        <v>21.098802395209582</v>
      </c>
      <c r="C27" s="45">
        <v>7047</v>
      </c>
      <c r="D27" s="250">
        <v>334</v>
      </c>
      <c r="E27" s="250">
        <v>48</v>
      </c>
      <c r="F27" s="250">
        <v>213</v>
      </c>
      <c r="G27" s="250">
        <v>47</v>
      </c>
      <c r="H27" s="250">
        <v>22</v>
      </c>
      <c r="I27" s="45">
        <v>4</v>
      </c>
      <c r="K27" s="250">
        <v>250</v>
      </c>
      <c r="L27" s="250">
        <f t="shared" si="4"/>
        <v>84</v>
      </c>
      <c r="M27" s="149">
        <f t="shared" si="5"/>
        <v>0.33600000000000008</v>
      </c>
    </row>
    <row r="28" spans="1:13" ht="13.5" customHeight="1">
      <c r="A28" s="27" t="s">
        <v>28</v>
      </c>
      <c r="B28" s="249">
        <f t="shared" si="0"/>
        <v>17.004608294930875</v>
      </c>
      <c r="C28" s="45">
        <v>3690</v>
      </c>
      <c r="D28" s="250">
        <v>217</v>
      </c>
      <c r="E28" s="250">
        <v>13</v>
      </c>
      <c r="F28" s="250">
        <v>154</v>
      </c>
      <c r="G28" s="250">
        <v>31</v>
      </c>
      <c r="H28" s="250">
        <v>7</v>
      </c>
      <c r="I28" s="45">
        <v>12</v>
      </c>
      <c r="K28" s="250">
        <v>211</v>
      </c>
      <c r="L28" s="250">
        <f t="shared" si="4"/>
        <v>6</v>
      </c>
      <c r="M28" s="149">
        <f t="shared" si="5"/>
        <v>2.8436018957346043E-2</v>
      </c>
    </row>
    <row r="29" spans="1:13" ht="13.5" customHeight="1">
      <c r="A29" s="27" t="s">
        <v>29</v>
      </c>
      <c r="B29" s="249">
        <f t="shared" si="0"/>
        <v>17.409039548022598</v>
      </c>
      <c r="C29" s="45">
        <v>15407</v>
      </c>
      <c r="D29" s="250">
        <v>885</v>
      </c>
      <c r="E29" s="250">
        <v>76</v>
      </c>
      <c r="F29" s="250">
        <v>500</v>
      </c>
      <c r="G29" s="250">
        <v>185</v>
      </c>
      <c r="H29" s="250">
        <v>86</v>
      </c>
      <c r="I29" s="45">
        <v>38</v>
      </c>
      <c r="K29" s="250">
        <v>866</v>
      </c>
      <c r="L29" s="250">
        <f t="shared" si="4"/>
        <v>19</v>
      </c>
      <c r="M29" s="149">
        <f t="shared" si="5"/>
        <v>2.1939953810623525E-2</v>
      </c>
    </row>
    <row r="30" spans="1:13" ht="13.5" customHeight="1">
      <c r="A30" s="27" t="s">
        <v>30</v>
      </c>
      <c r="B30" s="249">
        <f t="shared" si="0"/>
        <v>18.452736318407961</v>
      </c>
      <c r="C30" s="45">
        <v>48217</v>
      </c>
      <c r="D30" s="250">
        <v>2613</v>
      </c>
      <c r="E30" s="250">
        <v>149</v>
      </c>
      <c r="F30" s="250">
        <v>1361</v>
      </c>
      <c r="G30" s="250">
        <v>662</v>
      </c>
      <c r="H30" s="250">
        <v>261</v>
      </c>
      <c r="I30" s="45">
        <v>180</v>
      </c>
      <c r="K30" s="250">
        <v>2502</v>
      </c>
      <c r="L30" s="250">
        <f t="shared" si="4"/>
        <v>111</v>
      </c>
      <c r="M30" s="149">
        <f t="shared" si="5"/>
        <v>4.4364508393285318E-2</v>
      </c>
    </row>
    <row r="31" spans="1:13" ht="13.5" customHeight="1">
      <c r="A31" s="27" t="s">
        <v>31</v>
      </c>
      <c r="B31" s="249">
        <f t="shared" si="0"/>
        <v>25.087755102040816</v>
      </c>
      <c r="C31" s="45">
        <v>12293</v>
      </c>
      <c r="D31" s="250">
        <v>490</v>
      </c>
      <c r="E31" s="250">
        <v>75</v>
      </c>
      <c r="F31" s="250">
        <v>277</v>
      </c>
      <c r="G31" s="250">
        <v>74</v>
      </c>
      <c r="H31" s="250">
        <v>42</v>
      </c>
      <c r="I31" s="45">
        <v>22</v>
      </c>
      <c r="K31" s="250">
        <v>462</v>
      </c>
      <c r="L31" s="250">
        <f t="shared" si="4"/>
        <v>28</v>
      </c>
      <c r="M31" s="149">
        <f t="shared" si="5"/>
        <v>6.0606060606060552E-2</v>
      </c>
    </row>
    <row r="32" spans="1:13" ht="13.5" customHeight="1">
      <c r="A32" s="27" t="s">
        <v>32</v>
      </c>
      <c r="B32" s="249">
        <f t="shared" si="0"/>
        <v>19.888888888888889</v>
      </c>
      <c r="C32" s="45">
        <v>5012</v>
      </c>
      <c r="D32" s="250">
        <v>252</v>
      </c>
      <c r="E32" s="250">
        <v>16</v>
      </c>
      <c r="F32" s="250">
        <v>193</v>
      </c>
      <c r="G32" s="250">
        <v>17</v>
      </c>
      <c r="H32" s="250">
        <v>16</v>
      </c>
      <c r="I32" s="45">
        <v>10</v>
      </c>
      <c r="K32" s="250">
        <v>253</v>
      </c>
      <c r="L32" s="250">
        <f t="shared" si="4"/>
        <v>-1</v>
      </c>
      <c r="M32" s="149">
        <f t="shared" si="5"/>
        <v>-3.9525691699604515E-3</v>
      </c>
    </row>
    <row r="33" spans="1:13" ht="13.5" customHeight="1">
      <c r="A33" s="27" t="s">
        <v>33</v>
      </c>
      <c r="B33" s="249">
        <f t="shared" si="0"/>
        <v>24.942622950819672</v>
      </c>
      <c r="C33" s="45">
        <v>3043</v>
      </c>
      <c r="D33" s="250">
        <v>122</v>
      </c>
      <c r="E33" s="250">
        <v>13</v>
      </c>
      <c r="F33" s="250">
        <v>80</v>
      </c>
      <c r="G33" s="250">
        <v>14</v>
      </c>
      <c r="H33" s="250">
        <v>13</v>
      </c>
      <c r="I33" s="45">
        <v>2</v>
      </c>
      <c r="K33" s="250">
        <v>119</v>
      </c>
      <c r="L33" s="250">
        <f t="shared" si="4"/>
        <v>3</v>
      </c>
      <c r="M33" s="149">
        <f t="shared" si="5"/>
        <v>2.5210084033613356E-2</v>
      </c>
    </row>
    <row r="34" spans="1:13" ht="13.5" customHeight="1">
      <c r="A34" s="27" t="s">
        <v>34</v>
      </c>
      <c r="B34" s="249">
        <f t="shared" si="0"/>
        <v>18.631818181818183</v>
      </c>
      <c r="C34" s="45">
        <v>16396</v>
      </c>
      <c r="D34" s="250">
        <v>880</v>
      </c>
      <c r="E34" s="250">
        <v>85</v>
      </c>
      <c r="F34" s="250">
        <v>511</v>
      </c>
      <c r="G34" s="250">
        <v>151</v>
      </c>
      <c r="H34" s="250">
        <v>109</v>
      </c>
      <c r="I34" s="45">
        <v>24</v>
      </c>
      <c r="K34" s="250">
        <v>827</v>
      </c>
      <c r="L34" s="250">
        <f t="shared" si="4"/>
        <v>53</v>
      </c>
      <c r="M34" s="149">
        <f t="shared" si="5"/>
        <v>6.4087061668681944E-2</v>
      </c>
    </row>
    <row r="35" spans="1:13" ht="13.5" customHeight="1">
      <c r="A35" s="27" t="s">
        <v>35</v>
      </c>
      <c r="B35" s="249">
        <f t="shared" si="0"/>
        <v>16.666666666666668</v>
      </c>
      <c r="C35" s="45">
        <v>6750</v>
      </c>
      <c r="D35" s="250">
        <v>405</v>
      </c>
      <c r="E35" s="250">
        <v>25</v>
      </c>
      <c r="F35" s="250">
        <v>294</v>
      </c>
      <c r="G35" s="250">
        <v>56</v>
      </c>
      <c r="H35" s="250">
        <v>21</v>
      </c>
      <c r="I35" s="45">
        <v>9</v>
      </c>
      <c r="K35" s="250">
        <v>382</v>
      </c>
      <c r="L35" s="250">
        <f t="shared" si="4"/>
        <v>23</v>
      </c>
      <c r="M35" s="149">
        <f t="shared" si="5"/>
        <v>6.0209424083769614E-2</v>
      </c>
    </row>
    <row r="36" spans="1:13" ht="13.5" customHeight="1">
      <c r="A36" s="27" t="s">
        <v>36</v>
      </c>
      <c r="B36" s="249">
        <f t="shared" si="0"/>
        <v>18.343065693430656</v>
      </c>
      <c r="C36" s="45">
        <v>7539</v>
      </c>
      <c r="D36" s="250">
        <v>411</v>
      </c>
      <c r="E36" s="250">
        <v>78</v>
      </c>
      <c r="F36" s="250">
        <v>218</v>
      </c>
      <c r="G36" s="250">
        <v>71</v>
      </c>
      <c r="H36" s="250">
        <v>34</v>
      </c>
      <c r="I36" s="45">
        <v>10</v>
      </c>
      <c r="K36" s="250">
        <v>412</v>
      </c>
      <c r="L36" s="250">
        <f t="shared" si="4"/>
        <v>-1</v>
      </c>
      <c r="M36" s="149">
        <f t="shared" si="5"/>
        <v>-2.4271844660194164E-3</v>
      </c>
    </row>
    <row r="37" spans="1:13" ht="13.5" customHeight="1">
      <c r="A37" s="27" t="s">
        <v>37</v>
      </c>
      <c r="B37" s="249">
        <f t="shared" si="0"/>
        <v>12.825531914893617</v>
      </c>
      <c r="C37" s="45">
        <v>3014</v>
      </c>
      <c r="D37" s="250">
        <v>235</v>
      </c>
      <c r="E37" s="250">
        <v>13</v>
      </c>
      <c r="F37" s="250">
        <v>145</v>
      </c>
      <c r="G37" s="250">
        <v>43</v>
      </c>
      <c r="H37" s="250">
        <v>22</v>
      </c>
      <c r="I37" s="45">
        <v>12</v>
      </c>
      <c r="K37" s="250">
        <v>219</v>
      </c>
      <c r="L37" s="250">
        <f t="shared" si="4"/>
        <v>16</v>
      </c>
      <c r="M37" s="149">
        <f t="shared" si="5"/>
        <v>7.3059360730593603E-2</v>
      </c>
    </row>
    <row r="38" spans="1:13" ht="13.5" customHeight="1">
      <c r="A38" s="27" t="s">
        <v>38</v>
      </c>
      <c r="B38" s="249">
        <f t="shared" si="0"/>
        <v>20.483490566037737</v>
      </c>
      <c r="C38" s="45">
        <v>8685</v>
      </c>
      <c r="D38" s="250">
        <v>424</v>
      </c>
      <c r="E38" s="250">
        <v>78</v>
      </c>
      <c r="F38" s="250">
        <v>226</v>
      </c>
      <c r="G38" s="250">
        <v>54</v>
      </c>
      <c r="H38" s="250">
        <v>39</v>
      </c>
      <c r="I38" s="45">
        <v>27</v>
      </c>
      <c r="K38" s="250">
        <v>437</v>
      </c>
      <c r="L38" s="250">
        <f t="shared" si="4"/>
        <v>-13</v>
      </c>
      <c r="M38" s="149">
        <f t="shared" si="5"/>
        <v>-2.9748283752860427E-2</v>
      </c>
    </row>
    <row r="39" spans="1:13" ht="13.5" customHeight="1">
      <c r="A39" s="27" t="s">
        <v>39</v>
      </c>
      <c r="B39" s="249">
        <f t="shared" si="0"/>
        <v>16.06451612903226</v>
      </c>
      <c r="C39" s="45">
        <v>5478</v>
      </c>
      <c r="D39" s="250">
        <v>341</v>
      </c>
      <c r="E39" s="250">
        <v>73</v>
      </c>
      <c r="F39" s="250">
        <v>206</v>
      </c>
      <c r="G39" s="250">
        <v>40</v>
      </c>
      <c r="H39" s="250">
        <v>17</v>
      </c>
      <c r="I39" s="45">
        <v>5</v>
      </c>
      <c r="K39" s="250">
        <v>340</v>
      </c>
      <c r="L39" s="250">
        <f t="shared" si="4"/>
        <v>1</v>
      </c>
      <c r="M39" s="149">
        <f t="shared" si="5"/>
        <v>2.9411764705882248E-3</v>
      </c>
    </row>
    <row r="40" spans="1:13" ht="13.5" customHeight="1">
      <c r="A40" s="27" t="s">
        <v>40</v>
      </c>
      <c r="B40" s="249">
        <f t="shared" si="0"/>
        <v>16.210169491525424</v>
      </c>
      <c r="C40" s="45">
        <v>9564</v>
      </c>
      <c r="D40" s="250">
        <v>590</v>
      </c>
      <c r="E40" s="250">
        <v>65</v>
      </c>
      <c r="F40" s="250">
        <v>427</v>
      </c>
      <c r="G40" s="250">
        <v>51</v>
      </c>
      <c r="H40" s="250">
        <v>35</v>
      </c>
      <c r="I40" s="45">
        <v>12</v>
      </c>
      <c r="K40" s="250">
        <v>536</v>
      </c>
      <c r="L40" s="250">
        <f t="shared" si="4"/>
        <v>54</v>
      </c>
      <c r="M40" s="149">
        <f t="shared" si="5"/>
        <v>0.10074626865671643</v>
      </c>
    </row>
    <row r="41" spans="1:13" ht="13.5" customHeight="1">
      <c r="A41" s="27" t="s">
        <v>41</v>
      </c>
      <c r="B41" s="249">
        <f t="shared" si="0"/>
        <v>299.07142857142856</v>
      </c>
      <c r="C41" s="45">
        <v>12561</v>
      </c>
      <c r="D41" s="250">
        <v>42</v>
      </c>
      <c r="E41" s="250">
        <v>11</v>
      </c>
      <c r="F41" s="250">
        <v>21</v>
      </c>
      <c r="G41" s="250">
        <v>2</v>
      </c>
      <c r="H41" s="250">
        <v>2</v>
      </c>
      <c r="I41" s="45">
        <v>6</v>
      </c>
      <c r="K41" s="250">
        <v>68</v>
      </c>
      <c r="L41" s="250">
        <f t="shared" si="4"/>
        <v>-26</v>
      </c>
      <c r="M41" s="149">
        <f t="shared" si="5"/>
        <v>-0.38235294117647056</v>
      </c>
    </row>
    <row r="42" spans="1:13" ht="13.5" customHeight="1">
      <c r="A42" s="27" t="s">
        <v>42</v>
      </c>
      <c r="B42" s="249">
        <f t="shared" si="0"/>
        <v>17.450657894736842</v>
      </c>
      <c r="C42" s="45">
        <v>5305</v>
      </c>
      <c r="D42" s="250">
        <v>304</v>
      </c>
      <c r="E42" s="250">
        <v>48</v>
      </c>
      <c r="F42" s="250">
        <v>215</v>
      </c>
      <c r="G42" s="250">
        <v>18</v>
      </c>
      <c r="H42" s="250">
        <v>19</v>
      </c>
      <c r="I42" s="45">
        <v>4</v>
      </c>
      <c r="K42" s="250">
        <v>221</v>
      </c>
      <c r="L42" s="250">
        <f t="shared" si="4"/>
        <v>83</v>
      </c>
      <c r="M42" s="149">
        <f t="shared" si="5"/>
        <v>0.3755656108597285</v>
      </c>
    </row>
    <row r="43" spans="1:13" ht="13.5" customHeight="1">
      <c r="A43" s="27" t="s">
        <v>43</v>
      </c>
      <c r="B43" s="249">
        <f t="shared" si="0"/>
        <v>21.657766990291261</v>
      </c>
      <c r="C43" s="45">
        <v>8923</v>
      </c>
      <c r="D43" s="250">
        <v>412</v>
      </c>
      <c r="E43" s="250">
        <v>85</v>
      </c>
      <c r="F43" s="250">
        <v>247</v>
      </c>
      <c r="G43" s="250">
        <v>48</v>
      </c>
      <c r="H43" s="250">
        <v>18</v>
      </c>
      <c r="I43" s="45">
        <v>14</v>
      </c>
      <c r="K43" s="250">
        <v>398</v>
      </c>
      <c r="L43" s="250">
        <f t="shared" si="4"/>
        <v>14</v>
      </c>
      <c r="M43" s="149">
        <f t="shared" si="5"/>
        <v>3.5175879396984966E-2</v>
      </c>
    </row>
    <row r="44" spans="1:13" ht="13.5" customHeight="1">
      <c r="A44" s="27" t="s">
        <v>44</v>
      </c>
      <c r="B44" s="249">
        <f t="shared" si="0"/>
        <v>15.165853658536586</v>
      </c>
      <c r="C44" s="45">
        <v>3109</v>
      </c>
      <c r="D44" s="250">
        <v>205</v>
      </c>
      <c r="E44" s="250">
        <v>13</v>
      </c>
      <c r="F44" s="250">
        <v>147</v>
      </c>
      <c r="G44" s="250">
        <v>28</v>
      </c>
      <c r="H44" s="250">
        <v>12</v>
      </c>
      <c r="I44" s="45">
        <v>5</v>
      </c>
      <c r="K44" s="250">
        <v>145</v>
      </c>
      <c r="L44" s="250">
        <f t="shared" si="4"/>
        <v>60</v>
      </c>
      <c r="M44" s="149">
        <f t="shared" si="5"/>
        <v>0.4137931034482758</v>
      </c>
    </row>
    <row r="45" spans="1:13" ht="13.5" customHeight="1">
      <c r="A45" s="27" t="s">
        <v>45</v>
      </c>
      <c r="B45" s="249">
        <f t="shared" si="0"/>
        <v>15.713073005093378</v>
      </c>
      <c r="C45" s="45">
        <v>9255</v>
      </c>
      <c r="D45" s="250">
        <v>589</v>
      </c>
      <c r="E45" s="250">
        <v>157</v>
      </c>
      <c r="F45" s="250">
        <v>284</v>
      </c>
      <c r="G45" s="250">
        <v>86</v>
      </c>
      <c r="H45" s="250">
        <v>34</v>
      </c>
      <c r="I45" s="45">
        <v>28</v>
      </c>
      <c r="K45" s="250">
        <v>570</v>
      </c>
      <c r="L45" s="250">
        <f t="shared" si="4"/>
        <v>19</v>
      </c>
      <c r="M45" s="149">
        <f t="shared" si="5"/>
        <v>3.3333333333333437E-2</v>
      </c>
    </row>
    <row r="46" spans="1:13" ht="13.5" customHeight="1">
      <c r="A46" s="27" t="s">
        <v>46</v>
      </c>
      <c r="B46" s="249">
        <f t="shared" si="0"/>
        <v>16.032727272727271</v>
      </c>
      <c r="C46" s="45">
        <v>4409</v>
      </c>
      <c r="D46" s="250">
        <v>275</v>
      </c>
      <c r="E46" s="250">
        <v>63</v>
      </c>
      <c r="F46" s="250">
        <v>171</v>
      </c>
      <c r="G46" s="250">
        <v>28</v>
      </c>
      <c r="H46" s="250">
        <v>10</v>
      </c>
      <c r="I46" s="45">
        <v>3</v>
      </c>
      <c r="K46" s="250">
        <v>270</v>
      </c>
      <c r="L46" s="250">
        <f t="shared" si="4"/>
        <v>5</v>
      </c>
      <c r="M46" s="149">
        <f t="shared" si="5"/>
        <v>1.8518518518518601E-2</v>
      </c>
    </row>
    <row r="47" spans="1:13" ht="13.5" customHeight="1">
      <c r="A47" s="27" t="s">
        <v>47</v>
      </c>
      <c r="B47" s="249">
        <f t="shared" si="0"/>
        <v>18.126315789473683</v>
      </c>
      <c r="C47" s="45">
        <v>1722</v>
      </c>
      <c r="D47" s="250">
        <v>95</v>
      </c>
      <c r="E47" s="250">
        <v>14</v>
      </c>
      <c r="F47" s="250">
        <v>49</v>
      </c>
      <c r="G47" s="250">
        <v>9</v>
      </c>
      <c r="H47" s="250">
        <v>11</v>
      </c>
      <c r="I47" s="45">
        <v>12</v>
      </c>
      <c r="K47" s="250">
        <v>98</v>
      </c>
      <c r="L47" s="252">
        <f t="shared" si="4"/>
        <v>-3</v>
      </c>
      <c r="M47" s="149">
        <f t="shared" si="5"/>
        <v>-3.0612244897959218E-2</v>
      </c>
    </row>
    <row r="48" spans="1:13">
      <c r="A48" s="174"/>
      <c r="B48" s="514"/>
      <c r="C48" s="514"/>
      <c r="D48" s="514"/>
      <c r="E48" s="514"/>
      <c r="F48" s="12"/>
      <c r="G48" s="12"/>
    </row>
    <row r="49" spans="1:9">
      <c r="A49" s="123" t="s">
        <v>48</v>
      </c>
    </row>
    <row r="50" spans="1:9" ht="14.25" customHeight="1">
      <c r="A50" s="505" t="s">
        <v>247</v>
      </c>
      <c r="B50" s="506"/>
      <c r="C50" s="506"/>
      <c r="D50" s="506"/>
      <c r="E50" s="506"/>
      <c r="F50" s="506"/>
      <c r="G50" s="506"/>
      <c r="H50" s="506"/>
      <c r="I50" s="507"/>
    </row>
    <row r="51" spans="1:9" ht="14.25" customHeight="1">
      <c r="A51" s="508"/>
      <c r="B51" s="509"/>
      <c r="C51" s="509"/>
      <c r="D51" s="509"/>
      <c r="E51" s="509"/>
      <c r="F51" s="509"/>
      <c r="G51" s="509"/>
      <c r="H51" s="509"/>
      <c r="I51" s="510"/>
    </row>
    <row r="52" spans="1:9" ht="14.25" customHeight="1">
      <c r="A52" s="508"/>
      <c r="B52" s="509"/>
      <c r="C52" s="509"/>
      <c r="D52" s="509"/>
      <c r="E52" s="509"/>
      <c r="F52" s="509"/>
      <c r="G52" s="509"/>
      <c r="H52" s="509"/>
      <c r="I52" s="510"/>
    </row>
    <row r="53" spans="1:9" ht="14.25" customHeight="1">
      <c r="A53" s="508"/>
      <c r="B53" s="509"/>
      <c r="C53" s="509"/>
      <c r="D53" s="509"/>
      <c r="E53" s="509"/>
      <c r="F53" s="509"/>
      <c r="G53" s="509"/>
      <c r="H53" s="509"/>
      <c r="I53" s="510"/>
    </row>
    <row r="54" spans="1:9" ht="36" customHeight="1">
      <c r="A54" s="511"/>
      <c r="B54" s="512"/>
      <c r="C54" s="512"/>
      <c r="D54" s="512"/>
      <c r="E54" s="512"/>
      <c r="F54" s="512"/>
      <c r="G54" s="512"/>
      <c r="H54" s="512"/>
      <c r="I54" s="513"/>
    </row>
  </sheetData>
  <sheetProtection selectLockedCells="1"/>
  <sortState ref="A16:I47">
    <sortCondition ref="A16:A47"/>
  </sortState>
  <mergeCells count="8">
    <mergeCell ref="A50:I54"/>
    <mergeCell ref="A4:I4"/>
    <mergeCell ref="A6:I6"/>
    <mergeCell ref="A11:A12"/>
    <mergeCell ref="B11:C12"/>
    <mergeCell ref="D11:D12"/>
    <mergeCell ref="B48:C48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65"/>
  <sheetViews>
    <sheetView tabSelected="1" view="pageBreakPreview" zoomScaleNormal="84" zoomScaleSheetLayoutView="100" zoomScalePageLayoutView="112" workbookViewId="0">
      <selection activeCell="K12" sqref="K12"/>
    </sheetView>
  </sheetViews>
  <sheetFormatPr baseColWidth="10" defaultRowHeight="15"/>
  <cols>
    <col min="1" max="1" width="20.28515625" customWidth="1"/>
    <col min="2" max="9" width="9" customWidth="1"/>
    <col min="253" max="253" width="8" customWidth="1"/>
    <col min="254" max="254" width="13.140625" customWidth="1"/>
    <col min="255" max="260" width="7.7109375" customWidth="1"/>
    <col min="261" max="261" width="9.140625" customWidth="1"/>
    <col min="509" max="509" width="8" customWidth="1"/>
    <col min="510" max="510" width="13.140625" customWidth="1"/>
    <col min="511" max="516" width="7.7109375" customWidth="1"/>
    <col min="517" max="517" width="9.140625" customWidth="1"/>
    <col min="765" max="765" width="8" customWidth="1"/>
    <col min="766" max="766" width="13.140625" customWidth="1"/>
    <col min="767" max="772" width="7.7109375" customWidth="1"/>
    <col min="773" max="773" width="9.140625" customWidth="1"/>
    <col min="1021" max="1021" width="8" customWidth="1"/>
    <col min="1022" max="1022" width="13.140625" customWidth="1"/>
    <col min="1023" max="1028" width="7.7109375" customWidth="1"/>
    <col min="1029" max="1029" width="9.140625" customWidth="1"/>
    <col min="1277" max="1277" width="8" customWidth="1"/>
    <col min="1278" max="1278" width="13.140625" customWidth="1"/>
    <col min="1279" max="1284" width="7.7109375" customWidth="1"/>
    <col min="1285" max="1285" width="9.140625" customWidth="1"/>
    <col min="1533" max="1533" width="8" customWidth="1"/>
    <col min="1534" max="1534" width="13.140625" customWidth="1"/>
    <col min="1535" max="1540" width="7.7109375" customWidth="1"/>
    <col min="1541" max="1541" width="9.140625" customWidth="1"/>
    <col min="1789" max="1789" width="8" customWidth="1"/>
    <col min="1790" max="1790" width="13.140625" customWidth="1"/>
    <col min="1791" max="1796" width="7.7109375" customWidth="1"/>
    <col min="1797" max="1797" width="9.140625" customWidth="1"/>
    <col min="2045" max="2045" width="8" customWidth="1"/>
    <col min="2046" max="2046" width="13.140625" customWidth="1"/>
    <col min="2047" max="2052" width="7.7109375" customWidth="1"/>
    <col min="2053" max="2053" width="9.140625" customWidth="1"/>
    <col min="2301" max="2301" width="8" customWidth="1"/>
    <col min="2302" max="2302" width="13.140625" customWidth="1"/>
    <col min="2303" max="2308" width="7.7109375" customWidth="1"/>
    <col min="2309" max="2309" width="9.140625" customWidth="1"/>
    <col min="2557" max="2557" width="8" customWidth="1"/>
    <col min="2558" max="2558" width="13.140625" customWidth="1"/>
    <col min="2559" max="2564" width="7.7109375" customWidth="1"/>
    <col min="2565" max="2565" width="9.140625" customWidth="1"/>
    <col min="2813" max="2813" width="8" customWidth="1"/>
    <col min="2814" max="2814" width="13.140625" customWidth="1"/>
    <col min="2815" max="2820" width="7.7109375" customWidth="1"/>
    <col min="2821" max="2821" width="9.140625" customWidth="1"/>
    <col min="3069" max="3069" width="8" customWidth="1"/>
    <col min="3070" max="3070" width="13.140625" customWidth="1"/>
    <col min="3071" max="3076" width="7.7109375" customWidth="1"/>
    <col min="3077" max="3077" width="9.140625" customWidth="1"/>
    <col min="3325" max="3325" width="8" customWidth="1"/>
    <col min="3326" max="3326" width="13.140625" customWidth="1"/>
    <col min="3327" max="3332" width="7.7109375" customWidth="1"/>
    <col min="3333" max="3333" width="9.140625" customWidth="1"/>
    <col min="3581" max="3581" width="8" customWidth="1"/>
    <col min="3582" max="3582" width="13.140625" customWidth="1"/>
    <col min="3583" max="3588" width="7.7109375" customWidth="1"/>
    <col min="3589" max="3589" width="9.140625" customWidth="1"/>
    <col min="3837" max="3837" width="8" customWidth="1"/>
    <col min="3838" max="3838" width="13.140625" customWidth="1"/>
    <col min="3839" max="3844" width="7.7109375" customWidth="1"/>
    <col min="3845" max="3845" width="9.140625" customWidth="1"/>
    <col min="4093" max="4093" width="8" customWidth="1"/>
    <col min="4094" max="4094" width="13.140625" customWidth="1"/>
    <col min="4095" max="4100" width="7.7109375" customWidth="1"/>
    <col min="4101" max="4101" width="9.140625" customWidth="1"/>
    <col min="4349" max="4349" width="8" customWidth="1"/>
    <col min="4350" max="4350" width="13.140625" customWidth="1"/>
    <col min="4351" max="4356" width="7.7109375" customWidth="1"/>
    <col min="4357" max="4357" width="9.140625" customWidth="1"/>
    <col min="4605" max="4605" width="8" customWidth="1"/>
    <col min="4606" max="4606" width="13.140625" customWidth="1"/>
    <col min="4607" max="4612" width="7.7109375" customWidth="1"/>
    <col min="4613" max="4613" width="9.140625" customWidth="1"/>
    <col min="4861" max="4861" width="8" customWidth="1"/>
    <col min="4862" max="4862" width="13.140625" customWidth="1"/>
    <col min="4863" max="4868" width="7.7109375" customWidth="1"/>
    <col min="4869" max="4869" width="9.140625" customWidth="1"/>
    <col min="5117" max="5117" width="8" customWidth="1"/>
    <col min="5118" max="5118" width="13.140625" customWidth="1"/>
    <col min="5119" max="5124" width="7.7109375" customWidth="1"/>
    <col min="5125" max="5125" width="9.140625" customWidth="1"/>
    <col min="5373" max="5373" width="8" customWidth="1"/>
    <col min="5374" max="5374" width="13.140625" customWidth="1"/>
    <col min="5375" max="5380" width="7.7109375" customWidth="1"/>
    <col min="5381" max="5381" width="9.140625" customWidth="1"/>
    <col min="5629" max="5629" width="8" customWidth="1"/>
    <col min="5630" max="5630" width="13.140625" customWidth="1"/>
    <col min="5631" max="5636" width="7.7109375" customWidth="1"/>
    <col min="5637" max="5637" width="9.140625" customWidth="1"/>
    <col min="5885" max="5885" width="8" customWidth="1"/>
    <col min="5886" max="5886" width="13.140625" customWidth="1"/>
    <col min="5887" max="5892" width="7.7109375" customWidth="1"/>
    <col min="5893" max="5893" width="9.140625" customWidth="1"/>
    <col min="6141" max="6141" width="8" customWidth="1"/>
    <col min="6142" max="6142" width="13.140625" customWidth="1"/>
    <col min="6143" max="6148" width="7.7109375" customWidth="1"/>
    <col min="6149" max="6149" width="9.140625" customWidth="1"/>
    <col min="6397" max="6397" width="8" customWidth="1"/>
    <col min="6398" max="6398" width="13.140625" customWidth="1"/>
    <col min="6399" max="6404" width="7.7109375" customWidth="1"/>
    <col min="6405" max="6405" width="9.140625" customWidth="1"/>
    <col min="6653" max="6653" width="8" customWidth="1"/>
    <col min="6654" max="6654" width="13.140625" customWidth="1"/>
    <col min="6655" max="6660" width="7.7109375" customWidth="1"/>
    <col min="6661" max="6661" width="9.140625" customWidth="1"/>
    <col min="6909" max="6909" width="8" customWidth="1"/>
    <col min="6910" max="6910" width="13.140625" customWidth="1"/>
    <col min="6911" max="6916" width="7.7109375" customWidth="1"/>
    <col min="6917" max="6917" width="9.140625" customWidth="1"/>
    <col min="7165" max="7165" width="8" customWidth="1"/>
    <col min="7166" max="7166" width="13.140625" customWidth="1"/>
    <col min="7167" max="7172" width="7.7109375" customWidth="1"/>
    <col min="7173" max="7173" width="9.140625" customWidth="1"/>
    <col min="7421" max="7421" width="8" customWidth="1"/>
    <col min="7422" max="7422" width="13.140625" customWidth="1"/>
    <col min="7423" max="7428" width="7.7109375" customWidth="1"/>
    <col min="7429" max="7429" width="9.140625" customWidth="1"/>
    <col min="7677" max="7677" width="8" customWidth="1"/>
    <col min="7678" max="7678" width="13.140625" customWidth="1"/>
    <col min="7679" max="7684" width="7.7109375" customWidth="1"/>
    <col min="7685" max="7685" width="9.140625" customWidth="1"/>
    <col min="7933" max="7933" width="8" customWidth="1"/>
    <col min="7934" max="7934" width="13.140625" customWidth="1"/>
    <col min="7935" max="7940" width="7.7109375" customWidth="1"/>
    <col min="7941" max="7941" width="9.140625" customWidth="1"/>
    <col min="8189" max="8189" width="8" customWidth="1"/>
    <col min="8190" max="8190" width="13.140625" customWidth="1"/>
    <col min="8191" max="8196" width="7.7109375" customWidth="1"/>
    <col min="8197" max="8197" width="9.140625" customWidth="1"/>
    <col min="8445" max="8445" width="8" customWidth="1"/>
    <col min="8446" max="8446" width="13.140625" customWidth="1"/>
    <col min="8447" max="8452" width="7.7109375" customWidth="1"/>
    <col min="8453" max="8453" width="9.140625" customWidth="1"/>
    <col min="8701" max="8701" width="8" customWidth="1"/>
    <col min="8702" max="8702" width="13.140625" customWidth="1"/>
    <col min="8703" max="8708" width="7.7109375" customWidth="1"/>
    <col min="8709" max="8709" width="9.140625" customWidth="1"/>
    <col min="8957" max="8957" width="8" customWidth="1"/>
    <col min="8958" max="8958" width="13.140625" customWidth="1"/>
    <col min="8959" max="8964" width="7.7109375" customWidth="1"/>
    <col min="8965" max="8965" width="9.140625" customWidth="1"/>
    <col min="9213" max="9213" width="8" customWidth="1"/>
    <col min="9214" max="9214" width="13.140625" customWidth="1"/>
    <col min="9215" max="9220" width="7.7109375" customWidth="1"/>
    <col min="9221" max="9221" width="9.140625" customWidth="1"/>
    <col min="9469" max="9469" width="8" customWidth="1"/>
    <col min="9470" max="9470" width="13.140625" customWidth="1"/>
    <col min="9471" max="9476" width="7.7109375" customWidth="1"/>
    <col min="9477" max="9477" width="9.140625" customWidth="1"/>
    <col min="9725" max="9725" width="8" customWidth="1"/>
    <col min="9726" max="9726" width="13.140625" customWidth="1"/>
    <col min="9727" max="9732" width="7.7109375" customWidth="1"/>
    <col min="9733" max="9733" width="9.140625" customWidth="1"/>
    <col min="9981" max="9981" width="8" customWidth="1"/>
    <col min="9982" max="9982" width="13.140625" customWidth="1"/>
    <col min="9983" max="9988" width="7.7109375" customWidth="1"/>
    <col min="9989" max="9989" width="9.140625" customWidth="1"/>
    <col min="10237" max="10237" width="8" customWidth="1"/>
    <col min="10238" max="10238" width="13.140625" customWidth="1"/>
    <col min="10239" max="10244" width="7.7109375" customWidth="1"/>
    <col min="10245" max="10245" width="9.140625" customWidth="1"/>
    <col min="10493" max="10493" width="8" customWidth="1"/>
    <col min="10494" max="10494" width="13.140625" customWidth="1"/>
    <col min="10495" max="10500" width="7.7109375" customWidth="1"/>
    <col min="10501" max="10501" width="9.140625" customWidth="1"/>
    <col min="10749" max="10749" width="8" customWidth="1"/>
    <col min="10750" max="10750" width="13.140625" customWidth="1"/>
    <col min="10751" max="10756" width="7.7109375" customWidth="1"/>
    <col min="10757" max="10757" width="9.140625" customWidth="1"/>
    <col min="11005" max="11005" width="8" customWidth="1"/>
    <col min="11006" max="11006" width="13.140625" customWidth="1"/>
    <col min="11007" max="11012" width="7.7109375" customWidth="1"/>
    <col min="11013" max="11013" width="9.140625" customWidth="1"/>
    <col min="11261" max="11261" width="8" customWidth="1"/>
    <col min="11262" max="11262" width="13.140625" customWidth="1"/>
    <col min="11263" max="11268" width="7.7109375" customWidth="1"/>
    <col min="11269" max="11269" width="9.140625" customWidth="1"/>
    <col min="11517" max="11517" width="8" customWidth="1"/>
    <col min="11518" max="11518" width="13.140625" customWidth="1"/>
    <col min="11519" max="11524" width="7.7109375" customWidth="1"/>
    <col min="11525" max="11525" width="9.140625" customWidth="1"/>
    <col min="11773" max="11773" width="8" customWidth="1"/>
    <col min="11774" max="11774" width="13.140625" customWidth="1"/>
    <col min="11775" max="11780" width="7.7109375" customWidth="1"/>
    <col min="11781" max="11781" width="9.140625" customWidth="1"/>
    <col min="12029" max="12029" width="8" customWidth="1"/>
    <col min="12030" max="12030" width="13.140625" customWidth="1"/>
    <col min="12031" max="12036" width="7.7109375" customWidth="1"/>
    <col min="12037" max="12037" width="9.140625" customWidth="1"/>
    <col min="12285" max="12285" width="8" customWidth="1"/>
    <col min="12286" max="12286" width="13.140625" customWidth="1"/>
    <col min="12287" max="12292" width="7.7109375" customWidth="1"/>
    <col min="12293" max="12293" width="9.140625" customWidth="1"/>
    <col min="12541" max="12541" width="8" customWidth="1"/>
    <col min="12542" max="12542" width="13.140625" customWidth="1"/>
    <col min="12543" max="12548" width="7.7109375" customWidth="1"/>
    <col min="12549" max="12549" width="9.140625" customWidth="1"/>
    <col min="12797" max="12797" width="8" customWidth="1"/>
    <col min="12798" max="12798" width="13.140625" customWidth="1"/>
    <col min="12799" max="12804" width="7.7109375" customWidth="1"/>
    <col min="12805" max="12805" width="9.140625" customWidth="1"/>
    <col min="13053" max="13053" width="8" customWidth="1"/>
    <col min="13054" max="13054" width="13.140625" customWidth="1"/>
    <col min="13055" max="13060" width="7.7109375" customWidth="1"/>
    <col min="13061" max="13061" width="9.140625" customWidth="1"/>
    <col min="13309" max="13309" width="8" customWidth="1"/>
    <col min="13310" max="13310" width="13.140625" customWidth="1"/>
    <col min="13311" max="13316" width="7.7109375" customWidth="1"/>
    <col min="13317" max="13317" width="9.140625" customWidth="1"/>
    <col min="13565" max="13565" width="8" customWidth="1"/>
    <col min="13566" max="13566" width="13.140625" customWidth="1"/>
    <col min="13567" max="13572" width="7.7109375" customWidth="1"/>
    <col min="13573" max="13573" width="9.140625" customWidth="1"/>
    <col min="13821" max="13821" width="8" customWidth="1"/>
    <col min="13822" max="13822" width="13.140625" customWidth="1"/>
    <col min="13823" max="13828" width="7.7109375" customWidth="1"/>
    <col min="13829" max="13829" width="9.140625" customWidth="1"/>
    <col min="14077" max="14077" width="8" customWidth="1"/>
    <col min="14078" max="14078" width="13.140625" customWidth="1"/>
    <col min="14079" max="14084" width="7.7109375" customWidth="1"/>
    <col min="14085" max="14085" width="9.140625" customWidth="1"/>
    <col min="14333" max="14333" width="8" customWidth="1"/>
    <col min="14334" max="14334" width="13.140625" customWidth="1"/>
    <col min="14335" max="14340" width="7.7109375" customWidth="1"/>
    <col min="14341" max="14341" width="9.140625" customWidth="1"/>
    <col min="14589" max="14589" width="8" customWidth="1"/>
    <col min="14590" max="14590" width="13.140625" customWidth="1"/>
    <col min="14591" max="14596" width="7.7109375" customWidth="1"/>
    <col min="14597" max="14597" width="9.140625" customWidth="1"/>
    <col min="14845" max="14845" width="8" customWidth="1"/>
    <col min="14846" max="14846" width="13.140625" customWidth="1"/>
    <col min="14847" max="14852" width="7.7109375" customWidth="1"/>
    <col min="14853" max="14853" width="9.140625" customWidth="1"/>
    <col min="15101" max="15101" width="8" customWidth="1"/>
    <col min="15102" max="15102" width="13.140625" customWidth="1"/>
    <col min="15103" max="15108" width="7.7109375" customWidth="1"/>
    <col min="15109" max="15109" width="9.140625" customWidth="1"/>
    <col min="15357" max="15357" width="8" customWidth="1"/>
    <col min="15358" max="15358" width="13.140625" customWidth="1"/>
    <col min="15359" max="15364" width="7.7109375" customWidth="1"/>
    <col min="15365" max="15365" width="9.140625" customWidth="1"/>
    <col min="15613" max="15613" width="8" customWidth="1"/>
    <col min="15614" max="15614" width="13.140625" customWidth="1"/>
    <col min="15615" max="15620" width="7.7109375" customWidth="1"/>
    <col min="15621" max="15621" width="9.140625" customWidth="1"/>
    <col min="15869" max="15869" width="8" customWidth="1"/>
    <col min="15870" max="15870" width="13.140625" customWidth="1"/>
    <col min="15871" max="15876" width="7.7109375" customWidth="1"/>
    <col min="15877" max="15877" width="9.140625" customWidth="1"/>
    <col min="16125" max="16125" width="8" customWidth="1"/>
    <col min="16126" max="16126" width="13.140625" customWidth="1"/>
    <col min="16127" max="16132" width="7.7109375" customWidth="1"/>
    <col min="16133" max="16133" width="9.140625" customWidth="1"/>
  </cols>
  <sheetData>
    <row r="4" spans="1:9" ht="8.25" customHeight="1"/>
    <row r="5" spans="1:9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39"/>
    </row>
    <row r="6" spans="1:9" ht="21.95" customHeight="1">
      <c r="A6" s="566" t="s">
        <v>84</v>
      </c>
      <c r="B6" s="566"/>
      <c r="C6" s="566"/>
      <c r="D6" s="566"/>
      <c r="E6" s="566"/>
      <c r="F6" s="566"/>
      <c r="G6" s="566"/>
      <c r="H6" s="566"/>
      <c r="I6" s="566"/>
    </row>
    <row r="7" spans="1:9" ht="8.25" customHeight="1">
      <c r="A7" s="275"/>
      <c r="B7" s="275"/>
      <c r="C7" s="275"/>
      <c r="D7" s="275"/>
      <c r="E7" s="275"/>
      <c r="F7" s="275"/>
      <c r="G7" s="275"/>
      <c r="H7" s="275"/>
      <c r="I7" s="275"/>
    </row>
    <row r="8" spans="1:9" ht="40.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  <c r="I8" s="275"/>
    </row>
    <row r="9" spans="1:9" ht="13.5" customHeight="1" thickTop="1">
      <c r="A9" s="278" t="s">
        <v>199</v>
      </c>
      <c r="B9" s="346">
        <v>5.96</v>
      </c>
      <c r="C9" s="275"/>
      <c r="D9" s="275"/>
      <c r="E9" s="275"/>
      <c r="F9" s="275"/>
      <c r="G9" s="275"/>
      <c r="H9" s="275"/>
      <c r="I9" s="275"/>
    </row>
    <row r="10" spans="1:9" ht="13.5" customHeight="1">
      <c r="A10" s="281" t="s">
        <v>214</v>
      </c>
      <c r="B10" s="345">
        <v>13.05</v>
      </c>
      <c r="C10" s="275"/>
      <c r="D10" s="275"/>
      <c r="E10" s="275"/>
      <c r="F10" s="275"/>
      <c r="G10" s="275"/>
      <c r="H10" s="275"/>
      <c r="I10" s="275"/>
    </row>
    <row r="11" spans="1:9" ht="13.5" customHeight="1">
      <c r="A11" s="278" t="s">
        <v>202</v>
      </c>
      <c r="B11" s="346">
        <v>7.7320764237344477</v>
      </c>
      <c r="C11" s="275"/>
      <c r="D11" s="275"/>
      <c r="E11" s="275"/>
      <c r="F11" s="275"/>
      <c r="G11" s="275"/>
      <c r="H11" s="275"/>
      <c r="I11" s="275"/>
    </row>
    <row r="12" spans="1:9" ht="13.5" customHeight="1">
      <c r="A12" s="281" t="s">
        <v>233</v>
      </c>
      <c r="B12" s="345">
        <v>16.649999999999999</v>
      </c>
      <c r="C12" s="275"/>
      <c r="D12" s="275"/>
      <c r="E12" s="275"/>
      <c r="F12" s="275"/>
      <c r="G12" s="275"/>
      <c r="H12" s="275"/>
      <c r="I12" s="275"/>
    </row>
    <row r="13" spans="1:9" ht="13.5" customHeight="1">
      <c r="A13" s="278" t="s">
        <v>234</v>
      </c>
      <c r="B13" s="346">
        <v>7.8211392945731273</v>
      </c>
      <c r="C13" s="275"/>
      <c r="D13" s="275"/>
      <c r="E13" s="275"/>
      <c r="F13" s="275"/>
      <c r="G13" s="275"/>
      <c r="H13" s="275"/>
      <c r="I13" s="275"/>
    </row>
    <row r="14" spans="1:9" ht="13.5" customHeight="1">
      <c r="A14" s="281" t="s">
        <v>274</v>
      </c>
      <c r="B14" s="345">
        <f>Becas_conalep!D51</f>
        <v>20.093771378038809</v>
      </c>
      <c r="C14" s="275"/>
      <c r="D14" s="275"/>
      <c r="E14" s="275"/>
      <c r="F14" s="275"/>
      <c r="G14" s="275"/>
      <c r="H14" s="275"/>
      <c r="I14" s="275"/>
    </row>
    <row r="15" spans="1:9" ht="13.5" customHeight="1">
      <c r="A15" s="278" t="s">
        <v>275</v>
      </c>
      <c r="B15" s="346">
        <f>Becas_conalep!G51</f>
        <v>4.4885961892281099</v>
      </c>
      <c r="C15" s="275"/>
      <c r="D15" s="275"/>
      <c r="E15" s="275"/>
      <c r="F15" s="275"/>
      <c r="G15" s="275"/>
      <c r="H15" s="275"/>
      <c r="I15" s="275"/>
    </row>
    <row r="16" spans="1:9" ht="12.75" customHeight="1">
      <c r="A16" s="283"/>
      <c r="B16" s="275"/>
      <c r="C16" s="275"/>
      <c r="D16" s="275"/>
      <c r="E16" s="275"/>
      <c r="F16" s="275"/>
      <c r="G16" s="275"/>
      <c r="H16" s="275"/>
      <c r="I16" s="275"/>
    </row>
    <row r="17" spans="1:10" ht="22.5" customHeight="1">
      <c r="A17" s="275"/>
      <c r="B17" s="515">
        <v>2009</v>
      </c>
      <c r="C17" s="515"/>
      <c r="D17" s="515">
        <v>2010</v>
      </c>
      <c r="E17" s="515"/>
      <c r="F17" s="515">
        <v>2011</v>
      </c>
      <c r="G17" s="515"/>
      <c r="H17" s="370">
        <v>2012</v>
      </c>
      <c r="I17" s="275"/>
    </row>
    <row r="18" spans="1:10" ht="56.25" customHeight="1">
      <c r="A18" s="285" t="s">
        <v>51</v>
      </c>
      <c r="B18" s="285" t="s">
        <v>301</v>
      </c>
      <c r="C18" s="285" t="s">
        <v>305</v>
      </c>
      <c r="D18" s="285" t="s">
        <v>302</v>
      </c>
      <c r="E18" s="285" t="s">
        <v>306</v>
      </c>
      <c r="F18" s="285" t="s">
        <v>303</v>
      </c>
      <c r="G18" s="285" t="s">
        <v>307</v>
      </c>
      <c r="H18" s="285" t="s">
        <v>304</v>
      </c>
      <c r="I18" s="285" t="s">
        <v>273</v>
      </c>
    </row>
    <row r="19" spans="1:10" ht="13.5" customHeight="1">
      <c r="A19" s="286" t="s">
        <v>25</v>
      </c>
      <c r="B19" s="350">
        <v>6.5893516078017926</v>
      </c>
      <c r="C19" s="350">
        <v>11.255411255411255</v>
      </c>
      <c r="D19" s="350">
        <v>4.9599198396793591</v>
      </c>
      <c r="E19" s="350">
        <v>11.3047363717605</v>
      </c>
      <c r="F19" s="350">
        <v>7.5088787417554537</v>
      </c>
      <c r="G19" s="350">
        <f>Becas_conalep!D28</f>
        <v>31.162196679438058</v>
      </c>
      <c r="H19" s="350">
        <f>Becas_conalep!G28</f>
        <v>10.62618595825427</v>
      </c>
      <c r="I19" s="351">
        <f>Tabla3[[#This Row],[1er. Sem. 2012]]-Tabla3[[#This Row],[1er. Sem. 2011]]</f>
        <v>3.1173072164988165</v>
      </c>
      <c r="J19" s="40"/>
    </row>
    <row r="20" spans="1:10" ht="13.5" customHeight="1">
      <c r="A20" s="286" t="s">
        <v>18</v>
      </c>
      <c r="B20" s="350">
        <v>9.0795241077019426</v>
      </c>
      <c r="C20" s="350">
        <v>8.598028477546551</v>
      </c>
      <c r="D20" s="350">
        <v>20.132610006027726</v>
      </c>
      <c r="E20" s="350">
        <v>20.535714285714285</v>
      </c>
      <c r="F20" s="350">
        <v>9.3589743589743595</v>
      </c>
      <c r="G20" s="350">
        <f>Becas_conalep!D21</f>
        <v>30.277942046126554</v>
      </c>
      <c r="H20" s="350">
        <f>Becas_conalep!G21</f>
        <v>10.107391029690461</v>
      </c>
      <c r="I20" s="351">
        <f>Tabla3[[#This Row],[1er. Sem. 2012]]-Tabla3[[#This Row],[1er. Sem. 2011]]</f>
        <v>0.74841667071610196</v>
      </c>
    </row>
    <row r="21" spans="1:10" ht="13.5" customHeight="1">
      <c r="A21" s="286" t="s">
        <v>19</v>
      </c>
      <c r="B21" s="350">
        <v>8.186687069625096</v>
      </c>
      <c r="C21" s="350">
        <v>7.8406169665809768</v>
      </c>
      <c r="D21" s="350">
        <v>26.448170731707314</v>
      </c>
      <c r="E21" s="350">
        <v>22.620519159456119</v>
      </c>
      <c r="F21" s="350">
        <v>10.801393728222997</v>
      </c>
      <c r="G21" s="350">
        <f>Becas_conalep!D22</f>
        <v>27.708803611738148</v>
      </c>
      <c r="H21" s="350">
        <f>Becas_conalep!G22</f>
        <v>8.0301129234629851</v>
      </c>
      <c r="I21" s="351">
        <f>Tabla3[[#This Row],[1er. Sem. 2012]]-Tabla3[[#This Row],[1er. Sem. 2011]]</f>
        <v>-2.7712808047600124</v>
      </c>
    </row>
    <row r="22" spans="1:10" ht="13.5" customHeight="1">
      <c r="A22" s="286" t="s">
        <v>47</v>
      </c>
      <c r="B22" s="350">
        <v>9.7493036211699167</v>
      </c>
      <c r="C22" s="350">
        <v>7.3154800783801432</v>
      </c>
      <c r="D22" s="350">
        <v>17.318900915903416</v>
      </c>
      <c r="E22" s="350">
        <v>15.731070496083552</v>
      </c>
      <c r="F22" s="350">
        <v>9.5051060487038477</v>
      </c>
      <c r="G22" s="350">
        <f>Becas_conalep!D50</f>
        <v>29.030226700251887</v>
      </c>
      <c r="H22" s="350">
        <f>Becas_conalep!G50</f>
        <v>8.0246913580246915</v>
      </c>
      <c r="I22" s="351">
        <f>Tabla3[[#This Row],[1er. Sem. 2012]]-Tabla3[[#This Row],[1er. Sem. 2011]]</f>
        <v>-1.4804146906791562</v>
      </c>
    </row>
    <row r="23" spans="1:10" ht="13.5" customHeight="1">
      <c r="A23" s="286" t="s">
        <v>37</v>
      </c>
      <c r="B23" s="350">
        <v>9.5136518771331051</v>
      </c>
      <c r="C23" s="350">
        <v>10.644792064097674</v>
      </c>
      <c r="D23" s="350">
        <v>13.640065146579804</v>
      </c>
      <c r="E23" s="350">
        <v>17.607223476297968</v>
      </c>
      <c r="F23" s="350">
        <v>9.5594020456333606</v>
      </c>
      <c r="G23" s="350">
        <f>Becas_conalep!D40</f>
        <v>26.38984214138641</v>
      </c>
      <c r="H23" s="350">
        <f>Becas_conalep!G40</f>
        <v>7.4556641331885638</v>
      </c>
      <c r="I23" s="351">
        <f>Tabla3[[#This Row],[1er. Sem. 2012]]-Tabla3[[#This Row],[1er. Sem. 2011]]</f>
        <v>-2.1037379124447968</v>
      </c>
    </row>
    <row r="24" spans="1:10" ht="13.5" customHeight="1">
      <c r="A24" s="286" t="s">
        <v>22</v>
      </c>
      <c r="B24" s="350">
        <v>6.5980346279831545</v>
      </c>
      <c r="C24" s="350">
        <v>7.2553506528469507</v>
      </c>
      <c r="D24" s="350">
        <v>6.0569167554405725</v>
      </c>
      <c r="E24" s="350">
        <v>19.723786537945831</v>
      </c>
      <c r="F24" s="350">
        <v>9.3967869051227648</v>
      </c>
      <c r="G24" s="350">
        <f>Becas_conalep!D25</f>
        <v>25.015800783718873</v>
      </c>
      <c r="H24" s="350">
        <f>Becas_conalep!G25</f>
        <v>7.1279699874947893</v>
      </c>
      <c r="I24" s="351">
        <f>Tabla3[[#This Row],[1er. Sem. 2012]]-Tabla3[[#This Row],[1er. Sem. 2011]]</f>
        <v>-2.2688169176279755</v>
      </c>
    </row>
    <row r="25" spans="1:10" ht="13.5" customHeight="1">
      <c r="A25" s="286" t="s">
        <v>16</v>
      </c>
      <c r="B25" s="350">
        <v>6.9673237915203883</v>
      </c>
      <c r="C25" s="350">
        <v>7.8671328671328675</v>
      </c>
      <c r="D25" s="350">
        <v>8.71358597576695</v>
      </c>
      <c r="E25" s="350">
        <v>16.85313020709355</v>
      </c>
      <c r="F25" s="350">
        <v>9.6675191815856785</v>
      </c>
      <c r="G25" s="350">
        <f>Becas_conalep!D19</f>
        <v>24.055415617128464</v>
      </c>
      <c r="H25" s="350">
        <f>Becas_conalep!G19</f>
        <v>6.9684864624944511</v>
      </c>
      <c r="I25" s="351">
        <f>Tabla3[[#This Row],[1er. Sem. 2012]]-Tabla3[[#This Row],[1er. Sem. 2011]]</f>
        <v>-2.6990327190912273</v>
      </c>
    </row>
    <row r="26" spans="1:10" ht="13.5" customHeight="1">
      <c r="A26" s="286" t="s">
        <v>23</v>
      </c>
      <c r="B26" s="350">
        <v>7.2957198443579774</v>
      </c>
      <c r="C26" s="350">
        <v>7.2612470402525648</v>
      </c>
      <c r="D26" s="350">
        <v>4.9464138499587795</v>
      </c>
      <c r="E26" s="350">
        <v>6.099110546378653</v>
      </c>
      <c r="F26" s="350">
        <v>6.25</v>
      </c>
      <c r="G26" s="350">
        <f>Becas_conalep!D26</f>
        <v>13.76770538243626</v>
      </c>
      <c r="H26" s="350">
        <f>Becas_conalep!G26</f>
        <v>6.9398545935228029</v>
      </c>
      <c r="I26" s="351">
        <f>Tabla3[[#This Row],[1er. Sem. 2012]]-Tabla3[[#This Row],[1er. Sem. 2011]]</f>
        <v>0.68985459352280287</v>
      </c>
    </row>
    <row r="27" spans="1:10" ht="13.5" customHeight="1">
      <c r="A27" s="286" t="s">
        <v>46</v>
      </c>
      <c r="B27" s="350">
        <v>7.2112825971261314</v>
      </c>
      <c r="C27" s="350">
        <v>7.0734463276836159</v>
      </c>
      <c r="D27" s="350">
        <v>22.164179104477615</v>
      </c>
      <c r="E27" s="350">
        <v>24.719605204127411</v>
      </c>
      <c r="F27" s="350">
        <v>10.1620029455081</v>
      </c>
      <c r="G27" s="350">
        <f>Becas_conalep!D49</f>
        <v>26.273172810568933</v>
      </c>
      <c r="H27" s="350">
        <f>Becas_conalep!G49</f>
        <v>6.6884176182707993</v>
      </c>
      <c r="I27" s="351">
        <f>Tabla3[[#This Row],[1er. Sem. 2012]]-Tabla3[[#This Row],[1er. Sem. 2011]]</f>
        <v>-3.4735853272373003</v>
      </c>
    </row>
    <row r="28" spans="1:10" ht="13.5" customHeight="1">
      <c r="A28" s="286" t="s">
        <v>44</v>
      </c>
      <c r="B28" s="350">
        <v>7.8080903104421449</v>
      </c>
      <c r="C28" s="350">
        <v>7.5021312872975283</v>
      </c>
      <c r="D28" s="350">
        <v>15.522800552740673</v>
      </c>
      <c r="E28" s="350">
        <v>23.312152501985704</v>
      </c>
      <c r="F28" s="350">
        <v>8.5060449050086362</v>
      </c>
      <c r="G28" s="350">
        <f>Becas_conalep!D47</f>
        <v>35.755701584847316</v>
      </c>
      <c r="H28" s="350">
        <f>Becas_conalep!G47</f>
        <v>6.3337393422655293</v>
      </c>
      <c r="I28" s="351">
        <f>Tabla3[[#This Row],[1er. Sem. 2012]]-Tabla3[[#This Row],[1er. Sem. 2011]]</f>
        <v>-2.1723055627431069</v>
      </c>
    </row>
    <row r="29" spans="1:10" ht="13.5" customHeight="1">
      <c r="A29" s="286" t="s">
        <v>42</v>
      </c>
      <c r="B29" s="350">
        <v>8.1762295081967213</v>
      </c>
      <c r="C29" s="350">
        <v>8.7409336061000555</v>
      </c>
      <c r="D29" s="350">
        <v>12.677850923763007</v>
      </c>
      <c r="E29" s="350">
        <v>12.804521535763008</v>
      </c>
      <c r="F29" s="350">
        <v>11.551082914023189</v>
      </c>
      <c r="G29" s="350">
        <f>Becas_conalep!D45</f>
        <v>19.583333333333332</v>
      </c>
      <c r="H29" s="350">
        <f>Becas_conalep!G45</f>
        <v>6.225848003434951</v>
      </c>
      <c r="I29" s="351">
        <f>Tabla3[[#This Row],[1er. Sem. 2012]]-Tabla3[[#This Row],[1er. Sem. 2011]]</f>
        <v>-5.3252349105882377</v>
      </c>
    </row>
    <row r="30" spans="1:10" ht="13.5" customHeight="1">
      <c r="A30" s="286" t="s">
        <v>40</v>
      </c>
      <c r="B30" s="350">
        <v>7.2134533116978901</v>
      </c>
      <c r="C30" s="350">
        <v>6.8468698202218539</v>
      </c>
      <c r="D30" s="350">
        <v>5.4035844225845571</v>
      </c>
      <c r="E30" s="350">
        <v>20.410098376200068</v>
      </c>
      <c r="F30" s="350">
        <v>9.0474392852648791</v>
      </c>
      <c r="G30" s="350">
        <f>Becas_conalep!D43</f>
        <v>22.929515418502202</v>
      </c>
      <c r="H30" s="350">
        <f>Becas_conalep!G43</f>
        <v>5.8753568030447196</v>
      </c>
      <c r="I30" s="351">
        <f>Tabla3[[#This Row],[1er. Sem. 2012]]-Tabla3[[#This Row],[1er. Sem. 2011]]</f>
        <v>-3.1720824822201594</v>
      </c>
    </row>
    <row r="31" spans="1:10" ht="13.5" customHeight="1">
      <c r="A31" s="286" t="s">
        <v>39</v>
      </c>
      <c r="B31" s="350">
        <v>5.9648288973384034</v>
      </c>
      <c r="C31" s="350">
        <v>9.5660559305689485</v>
      </c>
      <c r="D31" s="350">
        <v>5.0552551140371502</v>
      </c>
      <c r="E31" s="350">
        <v>10.983670295489892</v>
      </c>
      <c r="F31" s="350">
        <v>8.9743589743589745</v>
      </c>
      <c r="G31" s="350">
        <f>Becas_conalep!D42</f>
        <v>16.605504587155963</v>
      </c>
      <c r="H31" s="350">
        <f>Becas_conalep!G42</f>
        <v>5.7946672265378956</v>
      </c>
      <c r="I31" s="351">
        <f>Tabla3[[#This Row],[1er. Sem. 2012]]-Tabla3[[#This Row],[1er. Sem. 2011]]</f>
        <v>-3.1796917478210789</v>
      </c>
    </row>
    <row r="32" spans="1:10" ht="13.5" customHeight="1">
      <c r="A32" s="286" t="s">
        <v>32</v>
      </c>
      <c r="B32" s="350">
        <v>2.6621866115275266</v>
      </c>
      <c r="C32" s="350">
        <v>21.706783369803063</v>
      </c>
      <c r="D32" s="350">
        <v>2.0161290322580645</v>
      </c>
      <c r="E32" s="350">
        <v>18.726513569937371</v>
      </c>
      <c r="F32" s="350">
        <v>3.5152636447733578</v>
      </c>
      <c r="G32" s="350">
        <f>Becas_conalep!D35</f>
        <v>28.172639081370026</v>
      </c>
      <c r="H32" s="350">
        <f>Becas_conalep!G35</f>
        <v>5.7451403887688981</v>
      </c>
      <c r="I32" s="351">
        <f>Tabla3[[#This Row],[1er. Sem. 2012]]-Tabla3[[#This Row],[1er. Sem. 2011]]</f>
        <v>2.2298767439955403</v>
      </c>
    </row>
    <row r="33" spans="1:9" ht="13.5" customHeight="1">
      <c r="A33" s="286" t="s">
        <v>21</v>
      </c>
      <c r="B33" s="350">
        <v>7.5768304772695085</v>
      </c>
      <c r="C33" s="350">
        <v>23.439474349254485</v>
      </c>
      <c r="D33" s="350">
        <v>6.0127931769722816</v>
      </c>
      <c r="E33" s="350">
        <v>23.490017690169321</v>
      </c>
      <c r="F33" s="350">
        <v>9.4323516858728134</v>
      </c>
      <c r="G33" s="350">
        <f>Becas_conalep!D24</f>
        <v>22.747878646983612</v>
      </c>
      <c r="H33" s="350">
        <f>Becas_conalep!G24</f>
        <v>5.5860805860805867</v>
      </c>
      <c r="I33" s="351">
        <f>Tabla3[[#This Row],[1er. Sem. 2012]]-Tabla3[[#This Row],[1er. Sem. 2011]]</f>
        <v>-3.8462710997922267</v>
      </c>
    </row>
    <row r="34" spans="1:9" ht="13.5" customHeight="1">
      <c r="A34" s="286" t="s">
        <v>43</v>
      </c>
      <c r="B34" s="350">
        <v>8.0754282424067938</v>
      </c>
      <c r="C34" s="350">
        <v>7.4400695565768231</v>
      </c>
      <c r="D34" s="350">
        <v>9.6969696969696972</v>
      </c>
      <c r="E34" s="350">
        <v>12.236973947895793</v>
      </c>
      <c r="F34" s="350">
        <v>10.461975835110165</v>
      </c>
      <c r="G34" s="350">
        <f>Becas_conalep!D46</f>
        <v>19.334719334719335</v>
      </c>
      <c r="H34" s="350">
        <f>Becas_conalep!G46</f>
        <v>5.5806537337230937</v>
      </c>
      <c r="I34" s="351">
        <f>Tabla3[[#This Row],[1er. Sem. 2012]]-Tabla3[[#This Row],[1er. Sem. 2011]]</f>
        <v>-4.8813221013870711</v>
      </c>
    </row>
    <row r="35" spans="1:9" ht="13.5" customHeight="1">
      <c r="A35" s="286" t="s">
        <v>41</v>
      </c>
      <c r="B35" s="350">
        <v>8.6123436869705525</v>
      </c>
      <c r="C35" s="350">
        <v>8.4284071813920587</v>
      </c>
      <c r="D35" s="350">
        <v>6.6597831698502832</v>
      </c>
      <c r="E35" s="350">
        <v>10.921063884375268</v>
      </c>
      <c r="F35" s="350">
        <v>10.222792701934537</v>
      </c>
      <c r="G35" s="350">
        <f>Becas_conalep!D44</f>
        <v>18.145986507996664</v>
      </c>
      <c r="H35" s="350">
        <f>Becas_conalep!G44</f>
        <v>5.5219563502498028</v>
      </c>
      <c r="I35" s="351">
        <f>Tabla3[[#This Row],[1er. Sem. 2012]]-Tabla3[[#This Row],[1er. Sem. 2011]]</f>
        <v>-4.7008363516847345</v>
      </c>
    </row>
    <row r="36" spans="1:9" ht="13.5" customHeight="1">
      <c r="A36" s="286" t="s">
        <v>28</v>
      </c>
      <c r="B36" s="350">
        <v>6.5513801130695049</v>
      </c>
      <c r="C36" s="350">
        <v>17.479127390250472</v>
      </c>
      <c r="D36" s="350">
        <v>4.8304542546385161</v>
      </c>
      <c r="E36" s="350">
        <v>14.991284137129576</v>
      </c>
      <c r="F36" s="350">
        <v>6.9610054785691267</v>
      </c>
      <c r="G36" s="350">
        <f>Becas_conalep!D31</f>
        <v>20.465619924201409</v>
      </c>
      <c r="H36" s="350">
        <f>Becas_conalep!G31</f>
        <v>5.4265902924329215</v>
      </c>
      <c r="I36" s="351">
        <f>Tabla3[[#This Row],[1er. Sem. 2012]]-Tabla3[[#This Row],[1er. Sem. 2011]]</f>
        <v>-1.5344151861362052</v>
      </c>
    </row>
    <row r="37" spans="1:9" ht="13.5" customHeight="1">
      <c r="A37" s="286" t="s">
        <v>33</v>
      </c>
      <c r="B37" s="350">
        <v>6.9907407407407405</v>
      </c>
      <c r="C37" s="350">
        <v>13.96240889911776</v>
      </c>
      <c r="D37" s="350">
        <v>5.6619838229033634</v>
      </c>
      <c r="E37" s="350">
        <v>17.029494382022474</v>
      </c>
      <c r="F37" s="350">
        <v>7.5751808146174344</v>
      </c>
      <c r="G37" s="350">
        <f>Becas_conalep!D36</f>
        <v>20.171673819742487</v>
      </c>
      <c r="H37" s="350">
        <f>Becas_conalep!G36</f>
        <v>5.1705170517051702</v>
      </c>
      <c r="I37" s="351">
        <f>Tabla3[[#This Row],[1er. Sem. 2012]]-Tabla3[[#This Row],[1er. Sem. 2011]]</f>
        <v>-2.4046637629122642</v>
      </c>
    </row>
    <row r="38" spans="1:9" ht="13.5" customHeight="1">
      <c r="A38" s="286" t="s">
        <v>27</v>
      </c>
      <c r="B38" s="350">
        <v>7.059716599190283</v>
      </c>
      <c r="C38" s="350">
        <v>18.66122159090909</v>
      </c>
      <c r="D38" s="350">
        <v>6.000830564784053</v>
      </c>
      <c r="E38" s="350">
        <v>25.148260939253085</v>
      </c>
      <c r="F38" s="350">
        <v>9.8464796188459509</v>
      </c>
      <c r="G38" s="350">
        <f>Becas_conalep!D30</f>
        <v>23.093190469476948</v>
      </c>
      <c r="H38" s="350">
        <f>Becas_conalep!G30</f>
        <v>4.7335471064284622</v>
      </c>
      <c r="I38" s="351">
        <f>Tabla3[[#This Row],[1er. Sem. 2012]]-Tabla3[[#This Row],[1er. Sem. 2011]]</f>
        <v>-5.1129325124174887</v>
      </c>
    </row>
    <row r="39" spans="1:9" ht="13.5" customHeight="1">
      <c r="A39" s="286" t="s">
        <v>45</v>
      </c>
      <c r="B39" s="350">
        <v>4.5730027548209362</v>
      </c>
      <c r="C39" s="350">
        <v>22.533737838686054</v>
      </c>
      <c r="D39" s="350">
        <v>4.7790396941414599</v>
      </c>
      <c r="E39" s="350">
        <v>22.875306714253849</v>
      </c>
      <c r="F39" s="350">
        <v>10.50153049211208</v>
      </c>
      <c r="G39" s="350">
        <f>Becas_conalep!D48</f>
        <v>19.941665766447013</v>
      </c>
      <c r="H39" s="350">
        <f>Becas_conalep!G48</f>
        <v>4.4877711121365946</v>
      </c>
      <c r="I39" s="351">
        <f>Tabla3[[#This Row],[1er. Sem. 2012]]-Tabla3[[#This Row],[1er. Sem. 2011]]</f>
        <v>-6.0137593799754852</v>
      </c>
    </row>
    <row r="40" spans="1:9" ht="13.5" customHeight="1">
      <c r="A40" s="286" t="s">
        <v>34</v>
      </c>
      <c r="B40" s="350">
        <v>6.130777261080004</v>
      </c>
      <c r="C40" s="350">
        <v>5.336599124174275</v>
      </c>
      <c r="D40" s="350">
        <v>6.3985837126960039</v>
      </c>
      <c r="E40" s="350">
        <v>6.0092890317970697</v>
      </c>
      <c r="F40" s="350">
        <v>7.4743527112848067</v>
      </c>
      <c r="G40" s="350">
        <f>Becas_conalep!D37</f>
        <v>15.36154397861381</v>
      </c>
      <c r="H40" s="350">
        <f>Becas_conalep!G37</f>
        <v>4.3851981351981353</v>
      </c>
      <c r="I40" s="351">
        <f>Tabla3[[#This Row],[1er. Sem. 2012]]-Tabla3[[#This Row],[1er. Sem. 2011]]</f>
        <v>-3.0891545760866714</v>
      </c>
    </row>
    <row r="41" spans="1:9" ht="13.5" customHeight="1">
      <c r="A41" s="286" t="s">
        <v>17</v>
      </c>
      <c r="B41" s="350">
        <v>5.778401122019635</v>
      </c>
      <c r="C41" s="350">
        <v>5.2670349907918972</v>
      </c>
      <c r="D41" s="350">
        <v>8.8065843621399171</v>
      </c>
      <c r="E41" s="350">
        <v>9.8786828422876951</v>
      </c>
      <c r="F41" s="350">
        <v>7.7299412915851269</v>
      </c>
      <c r="G41" s="350">
        <f>Becas_conalep!D20</f>
        <v>24.94916875971774</v>
      </c>
      <c r="H41" s="350">
        <f>Becas_conalep!G20</f>
        <v>4.3081465575090592</v>
      </c>
      <c r="I41" s="351">
        <f>Tabla3[[#This Row],[1er. Sem. 2012]]-Tabla3[[#This Row],[1er. Sem. 2011]]</f>
        <v>-3.4217947340760677</v>
      </c>
    </row>
    <row r="42" spans="1:9" ht="13.5" customHeight="1">
      <c r="A42" s="286" t="s">
        <v>29</v>
      </c>
      <c r="B42" s="350">
        <v>5.358865879907964</v>
      </c>
      <c r="C42" s="350">
        <v>5.70031482349789</v>
      </c>
      <c r="D42" s="350">
        <v>16.831757466606632</v>
      </c>
      <c r="E42" s="350">
        <v>17.336993822923816</v>
      </c>
      <c r="F42" s="350">
        <v>8.9659833295787337</v>
      </c>
      <c r="G42" s="350">
        <f>Becas_conalep!D32</f>
        <v>17.656722302536469</v>
      </c>
      <c r="H42" s="350">
        <f>Becas_conalep!G32</f>
        <v>4.2694983522519223</v>
      </c>
      <c r="I42" s="351">
        <f>Tabla3[[#This Row],[1er. Sem. 2012]]-Tabla3[[#This Row],[1er. Sem. 2011]]</f>
        <v>-4.6964849773268114</v>
      </c>
    </row>
    <row r="43" spans="1:9" ht="13.5" customHeight="1">
      <c r="A43" s="286" t="s">
        <v>26</v>
      </c>
      <c r="B43" s="350">
        <v>7.6533241711046207</v>
      </c>
      <c r="C43" s="350">
        <v>6.5306420944858861</v>
      </c>
      <c r="D43" s="350">
        <v>17.998756025501478</v>
      </c>
      <c r="E43" s="350">
        <v>16.344864574953071</v>
      </c>
      <c r="F43" s="350">
        <v>9.38064609380646</v>
      </c>
      <c r="G43" s="350">
        <f>Becas_conalep!D29</f>
        <v>19.115987460815049</v>
      </c>
      <c r="H43" s="350">
        <f>Becas_conalep!G29</f>
        <v>4.2547480034896985</v>
      </c>
      <c r="I43" s="351">
        <f>Tabla3[[#This Row],[1er. Sem. 2012]]-Tabla3[[#This Row],[1er. Sem. 2011]]</f>
        <v>-5.1258980903167615</v>
      </c>
    </row>
    <row r="44" spans="1:9" ht="13.5" customHeight="1">
      <c r="A44" s="286" t="s">
        <v>31</v>
      </c>
      <c r="B44" s="350">
        <v>8.1808885353937058</v>
      </c>
      <c r="C44" s="350">
        <v>7.124471410185695</v>
      </c>
      <c r="D44" s="350">
        <v>10.782681099084096</v>
      </c>
      <c r="E44" s="350">
        <v>10.572650289259663</v>
      </c>
      <c r="F44" s="350">
        <v>9.346519294163274</v>
      </c>
      <c r="G44" s="350">
        <f>Becas_conalep!D34</f>
        <v>15.07429235494314</v>
      </c>
      <c r="H44" s="350">
        <f>Becas_conalep!G34</f>
        <v>4.1589648798521255</v>
      </c>
      <c r="I44" s="351">
        <f>Tabla3[[#This Row],[1er. Sem. 2012]]-Tabla3[[#This Row],[1er. Sem. 2011]]</f>
        <v>-5.1875544143111485</v>
      </c>
    </row>
    <row r="45" spans="1:9" ht="13.5" customHeight="1">
      <c r="A45" s="286" t="s">
        <v>36</v>
      </c>
      <c r="B45" s="350">
        <v>4.6952736318407959</v>
      </c>
      <c r="C45" s="350">
        <v>5.6082362503386616</v>
      </c>
      <c r="D45" s="350">
        <v>19.217611185482671</v>
      </c>
      <c r="E45" s="350">
        <v>22.721598002496879</v>
      </c>
      <c r="F45" s="350">
        <v>7.8951310861423218</v>
      </c>
      <c r="G45" s="350">
        <f>Becas_conalep!D39</f>
        <v>22.006767308693391</v>
      </c>
      <c r="H45" s="350">
        <f>Becas_conalep!G39</f>
        <v>4.1000694927032661</v>
      </c>
      <c r="I45" s="351">
        <f>Tabla3[[#This Row],[1er. Sem. 2012]]-Tabla3[[#This Row],[1er. Sem. 2011]]</f>
        <v>-3.7950615934390557</v>
      </c>
    </row>
    <row r="46" spans="1:9" ht="13.5" customHeight="1">
      <c r="A46" s="286" t="s">
        <v>35</v>
      </c>
      <c r="B46" s="350">
        <v>7.4271121515216008</v>
      </c>
      <c r="C46" s="350">
        <v>12.074947952810549</v>
      </c>
      <c r="D46" s="350">
        <v>6.1185468451242828</v>
      </c>
      <c r="E46" s="350">
        <v>9.3781012239497183</v>
      </c>
      <c r="F46" s="350">
        <v>8.4961462627711057</v>
      </c>
      <c r="G46" s="350">
        <f>Becas_conalep!D38</f>
        <v>13.785659213569776</v>
      </c>
      <c r="H46" s="350">
        <f>Becas_conalep!G38</f>
        <v>3.8031693077564639</v>
      </c>
      <c r="I46" s="351">
        <f>Tabla3[[#This Row],[1er. Sem. 2012]]-Tabla3[[#This Row],[1er. Sem. 2011]]</f>
        <v>-4.6929769550146414</v>
      </c>
    </row>
    <row r="47" spans="1:9" ht="13.5" customHeight="1">
      <c r="A47" s="286" t="s">
        <v>20</v>
      </c>
      <c r="B47" s="350">
        <v>4.2259594652867616</v>
      </c>
      <c r="C47" s="350">
        <v>13.67443554260743</v>
      </c>
      <c r="D47" s="350">
        <v>3.1950783885691605</v>
      </c>
      <c r="E47" s="350">
        <v>11.704834605597965</v>
      </c>
      <c r="F47" s="350">
        <v>6.7997934239972455</v>
      </c>
      <c r="G47" s="350">
        <f>Becas_conalep!D23</f>
        <v>14.114114114114114</v>
      </c>
      <c r="H47" s="350">
        <f>Becas_conalep!G23</f>
        <v>3.7358435063979996</v>
      </c>
      <c r="I47" s="351">
        <f>Tabla3[[#This Row],[1er. Sem. 2012]]-Tabla3[[#This Row],[1er. Sem. 2011]]</f>
        <v>-3.063949917599246</v>
      </c>
    </row>
    <row r="48" spans="1:9" ht="13.5" customHeight="1">
      <c r="A48" s="286" t="s">
        <v>30</v>
      </c>
      <c r="B48" s="350">
        <v>5.3173576710022203</v>
      </c>
      <c r="C48" s="350">
        <v>24.63759276202094</v>
      </c>
      <c r="D48" s="350">
        <v>4.3042383451391997</v>
      </c>
      <c r="E48" s="350">
        <v>24.005644592279005</v>
      </c>
      <c r="F48" s="350">
        <v>6.9979276109692039</v>
      </c>
      <c r="G48" s="350">
        <f>Becas_conalep!D33</f>
        <v>19.352380167672564</v>
      </c>
      <c r="H48" s="350">
        <f>Becas_conalep!G33</f>
        <v>3.7103377686796315</v>
      </c>
      <c r="I48" s="351">
        <f>Tabla3[[#This Row],[1er. Sem. 2012]]-Tabla3[[#This Row],[1er. Sem. 2011]]</f>
        <v>-3.2875898422895724</v>
      </c>
    </row>
    <row r="49" spans="1:9" ht="13.5" customHeight="1">
      <c r="A49" s="286" t="s">
        <v>38</v>
      </c>
      <c r="B49" s="350">
        <v>5.1030585106382986</v>
      </c>
      <c r="C49" s="350">
        <v>7.358806123761739</v>
      </c>
      <c r="D49" s="350">
        <v>4.5712621924588737</v>
      </c>
      <c r="E49" s="350">
        <v>8.518100964549669</v>
      </c>
      <c r="F49" s="350">
        <v>6.4689303449201443</v>
      </c>
      <c r="G49" s="350">
        <f>Becas_conalep!D41</f>
        <v>13.618254255704453</v>
      </c>
      <c r="H49" s="350">
        <f>Becas_conalep!G41</f>
        <v>3.2392894461859978</v>
      </c>
      <c r="I49" s="351">
        <f>Tabla3[[#This Row],[1er. Sem. 2012]]-Tabla3[[#This Row],[1er. Sem. 2011]]</f>
        <v>-3.2296408987341465</v>
      </c>
    </row>
    <row r="50" spans="1:9" ht="13.5" customHeight="1">
      <c r="A50" s="286" t="s">
        <v>24</v>
      </c>
      <c r="B50" s="350">
        <v>3.6446407887293595</v>
      </c>
      <c r="C50" s="350">
        <v>13.770639110412219</v>
      </c>
      <c r="D50" s="350">
        <v>2.5417708196289959</v>
      </c>
      <c r="E50" s="350">
        <v>14.093304260924866</v>
      </c>
      <c r="F50" s="350">
        <v>4.1313670118188472</v>
      </c>
      <c r="G50" s="350">
        <f>Becas_conalep!D27</f>
        <v>21.032509055135716</v>
      </c>
      <c r="H50" s="350">
        <f>Becas_conalep!G27</f>
        <v>2.2519532247357401</v>
      </c>
      <c r="I50" s="351">
        <f>Tabla3[[#This Row],[1er. Sem. 2012]]-Tabla3[[#This Row],[1er. Sem. 2011]]</f>
        <v>-1.8794137870831071</v>
      </c>
    </row>
    <row r="51" spans="1:9" ht="13.5" customHeight="1">
      <c r="A51" s="275"/>
      <c r="B51" s="275"/>
      <c r="C51" s="275"/>
      <c r="D51" s="275"/>
      <c r="E51" s="275"/>
      <c r="F51" s="275"/>
      <c r="G51" s="275"/>
      <c r="H51" s="275"/>
      <c r="I51" s="275"/>
    </row>
    <row r="52" spans="1:9" ht="15.75">
      <c r="A52" s="275"/>
      <c r="B52" s="275"/>
      <c r="C52" s="275"/>
      <c r="D52" s="275"/>
      <c r="E52" s="275"/>
      <c r="F52" s="275"/>
      <c r="G52" s="275"/>
      <c r="H52" s="275"/>
      <c r="I52" s="275"/>
    </row>
    <row r="53" spans="1:9" ht="15.75">
      <c r="A53" s="275"/>
      <c r="B53" s="275"/>
      <c r="C53" s="275"/>
      <c r="D53" s="275"/>
      <c r="E53" s="275"/>
      <c r="F53" s="275"/>
      <c r="G53" s="275"/>
      <c r="H53" s="275"/>
      <c r="I53" s="275"/>
    </row>
    <row r="54" spans="1:9" ht="15.75">
      <c r="A54" s="275"/>
      <c r="B54" s="275"/>
      <c r="C54" s="275"/>
      <c r="D54" s="275"/>
      <c r="E54" s="275"/>
      <c r="F54" s="275"/>
      <c r="G54" s="275"/>
      <c r="H54" s="275"/>
      <c r="I54" s="275"/>
    </row>
    <row r="55" spans="1:9" ht="15.75">
      <c r="A55" s="275"/>
      <c r="B55" s="275"/>
      <c r="C55" s="275"/>
      <c r="D55" s="275"/>
      <c r="E55" s="275"/>
      <c r="F55" s="275"/>
      <c r="G55" s="275"/>
      <c r="H55" s="275"/>
      <c r="I55" s="275"/>
    </row>
    <row r="56" spans="1:9" ht="15.75">
      <c r="A56" s="275"/>
      <c r="B56" s="275"/>
      <c r="C56" s="275"/>
      <c r="D56" s="275"/>
      <c r="E56" s="275"/>
      <c r="F56" s="275"/>
      <c r="G56" s="275"/>
      <c r="H56" s="275"/>
      <c r="I56" s="275"/>
    </row>
    <row r="57" spans="1:9" ht="15.75">
      <c r="A57" s="275"/>
      <c r="B57" s="275"/>
      <c r="C57" s="275"/>
      <c r="D57" s="275"/>
      <c r="E57" s="275"/>
      <c r="F57" s="275"/>
      <c r="G57" s="275"/>
      <c r="H57" s="275"/>
      <c r="I57" s="275"/>
    </row>
    <row r="58" spans="1:9" ht="15.75">
      <c r="A58" s="275"/>
      <c r="B58" s="275"/>
      <c r="C58" s="275"/>
      <c r="D58" s="275"/>
      <c r="E58" s="275"/>
      <c r="F58" s="275"/>
      <c r="G58" s="275"/>
      <c r="H58" s="275"/>
      <c r="I58" s="275"/>
    </row>
    <row r="59" spans="1:9" ht="15.75">
      <c r="A59" s="275"/>
      <c r="B59" s="275"/>
      <c r="C59" s="275"/>
      <c r="D59" s="275"/>
      <c r="E59" s="275"/>
      <c r="F59" s="275"/>
      <c r="G59" s="275"/>
      <c r="H59" s="275"/>
      <c r="I59" s="275"/>
    </row>
    <row r="60" spans="1:9" ht="15.75">
      <c r="A60" s="275"/>
      <c r="B60" s="275"/>
      <c r="C60" s="275"/>
      <c r="D60" s="275"/>
      <c r="E60" s="275"/>
      <c r="F60" s="275"/>
      <c r="G60" s="275"/>
      <c r="H60" s="275"/>
      <c r="I60" s="275"/>
    </row>
    <row r="61" spans="1:9" ht="15.75">
      <c r="A61" s="275"/>
      <c r="B61" s="275"/>
      <c r="C61" s="275"/>
      <c r="D61" s="275"/>
      <c r="E61" s="275"/>
      <c r="F61" s="275"/>
      <c r="G61" s="275"/>
      <c r="H61" s="275"/>
      <c r="I61" s="275"/>
    </row>
    <row r="62" spans="1:9" ht="15.75">
      <c r="A62" s="275"/>
      <c r="B62" s="275"/>
      <c r="C62" s="275"/>
      <c r="D62" s="275"/>
      <c r="E62" s="275"/>
      <c r="F62" s="275"/>
      <c r="G62" s="275"/>
      <c r="H62" s="275"/>
      <c r="I62" s="275"/>
    </row>
    <row r="63" spans="1:9" ht="15.75">
      <c r="A63" s="275"/>
      <c r="B63" s="275"/>
      <c r="C63" s="275"/>
      <c r="D63" s="275"/>
      <c r="E63" s="275"/>
      <c r="F63" s="275"/>
      <c r="G63" s="275"/>
      <c r="H63" s="275"/>
      <c r="I63" s="275"/>
    </row>
    <row r="64" spans="1:9" ht="15.75">
      <c r="A64" s="275"/>
      <c r="B64" s="275"/>
      <c r="C64" s="275"/>
      <c r="D64" s="275"/>
      <c r="E64" s="275"/>
      <c r="F64" s="275"/>
      <c r="G64" s="275"/>
      <c r="H64" s="275"/>
      <c r="I64" s="275"/>
    </row>
    <row r="65" spans="1:9" ht="15.75">
      <c r="A65" s="275"/>
      <c r="B65" s="275"/>
      <c r="C65" s="275"/>
      <c r="D65" s="275"/>
      <c r="E65" s="275"/>
      <c r="F65" s="275"/>
      <c r="G65" s="275"/>
      <c r="H65" s="275"/>
      <c r="I65" s="275"/>
    </row>
    <row r="66" spans="1:9" ht="15.75">
      <c r="A66" s="275"/>
      <c r="B66" s="275"/>
      <c r="C66" s="275"/>
      <c r="D66" s="275"/>
      <c r="E66" s="275"/>
      <c r="F66" s="275"/>
      <c r="G66" s="275"/>
      <c r="H66" s="275"/>
      <c r="I66" s="275"/>
    </row>
    <row r="67" spans="1:9" ht="15.75">
      <c r="A67" s="275"/>
      <c r="B67" s="275"/>
      <c r="C67" s="275"/>
      <c r="D67" s="275"/>
      <c r="E67" s="275"/>
      <c r="F67" s="275"/>
      <c r="G67" s="275"/>
      <c r="H67" s="275"/>
      <c r="I67" s="275"/>
    </row>
    <row r="68" spans="1:9" ht="15.75">
      <c r="A68" s="275"/>
      <c r="B68" s="275"/>
      <c r="C68" s="275"/>
      <c r="D68" s="275"/>
      <c r="E68" s="275"/>
      <c r="F68" s="275"/>
      <c r="G68" s="275"/>
      <c r="H68" s="275"/>
      <c r="I68" s="275"/>
    </row>
    <row r="69" spans="1:9" ht="15.75">
      <c r="A69" s="275"/>
      <c r="B69" s="275"/>
      <c r="C69" s="275"/>
      <c r="D69" s="275"/>
      <c r="E69" s="275"/>
      <c r="F69" s="275"/>
      <c r="G69" s="275"/>
      <c r="H69" s="275"/>
      <c r="I69" s="275"/>
    </row>
    <row r="70" spans="1:9" ht="15.75">
      <c r="A70" s="275"/>
      <c r="B70" s="275"/>
      <c r="C70" s="275"/>
      <c r="D70" s="275"/>
      <c r="E70" s="275"/>
      <c r="F70" s="275"/>
      <c r="G70" s="275"/>
      <c r="H70" s="275"/>
      <c r="I70" s="275"/>
    </row>
    <row r="71" spans="1:9" ht="15.75">
      <c r="A71" s="275"/>
      <c r="B71" s="275"/>
      <c r="C71" s="275"/>
      <c r="D71" s="275"/>
      <c r="E71" s="275"/>
      <c r="F71" s="275"/>
      <c r="G71" s="275"/>
      <c r="H71" s="275"/>
      <c r="I71" s="275"/>
    </row>
    <row r="72" spans="1:9" ht="15.75">
      <c r="A72" s="275"/>
      <c r="B72" s="275"/>
      <c r="C72" s="275"/>
      <c r="D72" s="275"/>
      <c r="E72" s="275"/>
      <c r="F72" s="275"/>
      <c r="G72" s="275"/>
      <c r="H72" s="275"/>
      <c r="I72" s="275"/>
    </row>
    <row r="73" spans="1:9" ht="15.75">
      <c r="A73" s="275"/>
      <c r="B73" s="275"/>
      <c r="C73" s="275"/>
      <c r="D73" s="275"/>
      <c r="E73" s="275"/>
      <c r="F73" s="275"/>
      <c r="G73" s="275"/>
      <c r="H73" s="275"/>
      <c r="I73" s="275"/>
    </row>
    <row r="74" spans="1:9" ht="15.75">
      <c r="A74" s="275"/>
      <c r="B74" s="275"/>
      <c r="C74" s="275"/>
      <c r="D74" s="275"/>
      <c r="E74" s="275"/>
      <c r="F74" s="275"/>
      <c r="G74" s="275"/>
      <c r="H74" s="275"/>
      <c r="I74" s="275"/>
    </row>
    <row r="75" spans="1:9" ht="15.75">
      <c r="A75" s="275"/>
      <c r="B75" s="275"/>
      <c r="C75" s="275"/>
      <c r="D75" s="275"/>
      <c r="E75" s="275"/>
      <c r="F75" s="275"/>
      <c r="G75" s="275"/>
      <c r="H75" s="275"/>
      <c r="I75" s="275"/>
    </row>
    <row r="76" spans="1:9" ht="15.75">
      <c r="A76" s="275"/>
      <c r="B76" s="275"/>
      <c r="C76" s="275"/>
      <c r="D76" s="275"/>
      <c r="E76" s="275"/>
      <c r="F76" s="275"/>
      <c r="G76" s="275"/>
      <c r="H76" s="275"/>
      <c r="I76" s="275"/>
    </row>
    <row r="77" spans="1:9" ht="15.75">
      <c r="A77" s="275"/>
      <c r="B77" s="275"/>
      <c r="C77" s="275"/>
      <c r="D77" s="275"/>
      <c r="E77" s="275"/>
      <c r="F77" s="275"/>
      <c r="G77" s="275"/>
      <c r="H77" s="275"/>
      <c r="I77" s="275"/>
    </row>
    <row r="78" spans="1:9" ht="15.75">
      <c r="A78" s="275"/>
      <c r="B78" s="275"/>
      <c r="C78" s="275"/>
      <c r="D78" s="275"/>
      <c r="E78" s="275"/>
      <c r="F78" s="275"/>
      <c r="G78" s="275"/>
      <c r="H78" s="275"/>
      <c r="I78" s="275"/>
    </row>
    <row r="79" spans="1:9" ht="15.75">
      <c r="A79" s="275"/>
      <c r="B79" s="275"/>
      <c r="C79" s="275"/>
      <c r="D79" s="275"/>
      <c r="E79" s="275"/>
      <c r="F79" s="275"/>
      <c r="G79" s="275"/>
      <c r="H79" s="275"/>
      <c r="I79" s="275"/>
    </row>
    <row r="80" spans="1:9" ht="15.75">
      <c r="A80" s="275"/>
      <c r="B80" s="275"/>
      <c r="C80" s="275"/>
      <c r="D80" s="275"/>
      <c r="E80" s="275"/>
      <c r="F80" s="275"/>
      <c r="G80" s="275"/>
      <c r="H80" s="275"/>
      <c r="I80" s="275"/>
    </row>
    <row r="81" spans="1:9" ht="15.75">
      <c r="A81" s="275"/>
      <c r="B81" s="275"/>
      <c r="C81" s="275"/>
      <c r="D81" s="275"/>
      <c r="E81" s="275"/>
      <c r="F81" s="275"/>
      <c r="G81" s="275"/>
      <c r="H81" s="275"/>
      <c r="I81" s="275"/>
    </row>
    <row r="82" spans="1:9" ht="15.75">
      <c r="A82" s="275"/>
      <c r="B82" s="275"/>
      <c r="C82" s="275"/>
      <c r="D82" s="275"/>
      <c r="E82" s="275"/>
      <c r="F82" s="275"/>
      <c r="G82" s="275"/>
      <c r="H82" s="275"/>
      <c r="I82" s="275"/>
    </row>
    <row r="83" spans="1:9" ht="15.75">
      <c r="A83" s="275"/>
      <c r="B83" s="275"/>
      <c r="C83" s="275"/>
      <c r="D83" s="275"/>
      <c r="E83" s="275"/>
      <c r="F83" s="275"/>
      <c r="G83" s="275"/>
      <c r="H83" s="275"/>
      <c r="I83" s="275"/>
    </row>
    <row r="84" spans="1:9" ht="15.75">
      <c r="A84" s="275"/>
      <c r="B84" s="275"/>
      <c r="C84" s="275"/>
      <c r="D84" s="275"/>
      <c r="E84" s="275"/>
      <c r="F84" s="275"/>
      <c r="G84" s="275"/>
      <c r="H84" s="275"/>
      <c r="I84" s="275"/>
    </row>
    <row r="85" spans="1:9" ht="15.75">
      <c r="A85" s="275"/>
      <c r="B85" s="275"/>
      <c r="C85" s="275"/>
      <c r="D85" s="275"/>
      <c r="E85" s="275"/>
      <c r="F85" s="275"/>
      <c r="G85" s="275"/>
      <c r="H85" s="275"/>
      <c r="I85" s="275"/>
    </row>
    <row r="86" spans="1:9" ht="15.75">
      <c r="A86" s="275"/>
      <c r="B86" s="275"/>
      <c r="C86" s="275"/>
      <c r="D86" s="275"/>
      <c r="E86" s="275"/>
      <c r="F86" s="275"/>
      <c r="G86" s="275"/>
      <c r="H86" s="275"/>
      <c r="I86" s="275"/>
    </row>
    <row r="87" spans="1:9" ht="15.75">
      <c r="A87" s="275"/>
      <c r="B87" s="275"/>
      <c r="C87" s="275"/>
      <c r="D87" s="275"/>
      <c r="E87" s="275"/>
      <c r="F87" s="275"/>
      <c r="G87" s="275"/>
      <c r="H87" s="275"/>
      <c r="I87" s="275"/>
    </row>
    <row r="88" spans="1:9" ht="15.75">
      <c r="A88" s="275"/>
      <c r="B88" s="275"/>
      <c r="C88" s="275"/>
      <c r="D88" s="275"/>
      <c r="E88" s="275"/>
      <c r="F88" s="275"/>
      <c r="G88" s="275"/>
      <c r="H88" s="275"/>
      <c r="I88" s="275"/>
    </row>
    <row r="89" spans="1:9" ht="15.75">
      <c r="A89" s="275"/>
      <c r="B89" s="275"/>
      <c r="C89" s="275"/>
      <c r="D89" s="275"/>
      <c r="E89" s="275"/>
      <c r="F89" s="275"/>
      <c r="G89" s="275"/>
      <c r="H89" s="275"/>
      <c r="I89" s="275"/>
    </row>
    <row r="90" spans="1:9" ht="15.75">
      <c r="A90" s="275"/>
      <c r="B90" s="275"/>
      <c r="C90" s="275"/>
      <c r="D90" s="275"/>
      <c r="E90" s="275"/>
      <c r="F90" s="275"/>
      <c r="G90" s="275"/>
      <c r="H90" s="275"/>
      <c r="I90" s="275"/>
    </row>
    <row r="91" spans="1:9" ht="15.75">
      <c r="A91" s="275"/>
      <c r="B91" s="275"/>
      <c r="C91" s="275"/>
      <c r="D91" s="275"/>
      <c r="E91" s="275"/>
      <c r="F91" s="275"/>
      <c r="G91" s="275"/>
      <c r="H91" s="275"/>
      <c r="I91" s="275"/>
    </row>
    <row r="92" spans="1:9" ht="15.75">
      <c r="A92" s="275"/>
      <c r="B92" s="275"/>
      <c r="C92" s="275"/>
      <c r="D92" s="275"/>
      <c r="E92" s="275"/>
      <c r="F92" s="275"/>
      <c r="G92" s="275"/>
      <c r="H92" s="275"/>
      <c r="I92" s="275"/>
    </row>
    <row r="93" spans="1:9" ht="15.75">
      <c r="A93" s="275"/>
      <c r="B93" s="275"/>
      <c r="C93" s="275"/>
      <c r="D93" s="275"/>
      <c r="E93" s="275"/>
      <c r="F93" s="275"/>
      <c r="G93" s="275"/>
      <c r="H93" s="275"/>
      <c r="I93" s="275"/>
    </row>
    <row r="94" spans="1:9" ht="15.75">
      <c r="A94" s="275"/>
      <c r="B94" s="275"/>
      <c r="C94" s="275"/>
      <c r="D94" s="275"/>
      <c r="E94" s="275"/>
      <c r="F94" s="275"/>
      <c r="G94" s="275"/>
      <c r="H94" s="275"/>
      <c r="I94" s="275"/>
    </row>
    <row r="95" spans="1:9" ht="15.75">
      <c r="A95" s="275"/>
      <c r="B95" s="275"/>
      <c r="C95" s="275"/>
      <c r="D95" s="275"/>
      <c r="E95" s="275"/>
      <c r="F95" s="275"/>
      <c r="G95" s="275"/>
      <c r="H95" s="275"/>
      <c r="I95" s="275"/>
    </row>
    <row r="96" spans="1:9" ht="15.75">
      <c r="A96" s="275"/>
      <c r="B96" s="275"/>
      <c r="C96" s="275"/>
      <c r="D96" s="275"/>
      <c r="E96" s="275"/>
      <c r="F96" s="275"/>
      <c r="G96" s="275"/>
      <c r="H96" s="275"/>
      <c r="I96" s="275"/>
    </row>
    <row r="97" spans="1:9" ht="15.75">
      <c r="A97" s="275"/>
      <c r="B97" s="275"/>
      <c r="C97" s="275"/>
      <c r="D97" s="275"/>
      <c r="E97" s="275"/>
      <c r="F97" s="275"/>
      <c r="G97" s="275"/>
      <c r="H97" s="275"/>
      <c r="I97" s="275"/>
    </row>
    <row r="98" spans="1:9" ht="15.75">
      <c r="A98" s="275"/>
      <c r="B98" s="275"/>
      <c r="C98" s="275"/>
      <c r="D98" s="275"/>
      <c r="E98" s="275"/>
      <c r="F98" s="275"/>
      <c r="G98" s="275"/>
      <c r="H98" s="275"/>
      <c r="I98" s="275"/>
    </row>
    <row r="99" spans="1:9" ht="15.75">
      <c r="A99" s="275"/>
      <c r="B99" s="275"/>
      <c r="C99" s="275"/>
      <c r="D99" s="275"/>
      <c r="E99" s="275"/>
      <c r="F99" s="275"/>
      <c r="G99" s="275"/>
      <c r="H99" s="275"/>
      <c r="I99" s="275"/>
    </row>
    <row r="100" spans="1:9" ht="15.75">
      <c r="A100" s="275"/>
      <c r="B100" s="275"/>
      <c r="C100" s="275"/>
      <c r="D100" s="275"/>
      <c r="E100" s="275"/>
      <c r="F100" s="275"/>
      <c r="G100" s="275"/>
      <c r="H100" s="275"/>
      <c r="I100" s="275"/>
    </row>
    <row r="101" spans="1:9" ht="15.75">
      <c r="A101" s="275"/>
      <c r="B101" s="275"/>
      <c r="C101" s="275"/>
      <c r="D101" s="275"/>
      <c r="E101" s="275"/>
      <c r="F101" s="275"/>
      <c r="G101" s="275"/>
      <c r="H101" s="275"/>
      <c r="I101" s="275"/>
    </row>
    <row r="102" spans="1:9" ht="15.75">
      <c r="A102" s="275"/>
      <c r="B102" s="275"/>
      <c r="C102" s="275"/>
      <c r="D102" s="275"/>
      <c r="E102" s="275"/>
      <c r="F102" s="275"/>
      <c r="G102" s="275"/>
      <c r="H102" s="275"/>
      <c r="I102" s="275"/>
    </row>
    <row r="103" spans="1:9" ht="15.75">
      <c r="A103" s="275"/>
      <c r="B103" s="275"/>
      <c r="C103" s="275"/>
      <c r="D103" s="275"/>
      <c r="E103" s="275"/>
      <c r="F103" s="275"/>
      <c r="G103" s="275"/>
      <c r="H103" s="275"/>
      <c r="I103" s="275"/>
    </row>
    <row r="104" spans="1:9" ht="15.75">
      <c r="A104" s="275"/>
      <c r="B104" s="275"/>
      <c r="C104" s="275"/>
      <c r="D104" s="275"/>
      <c r="E104" s="275"/>
      <c r="F104" s="275"/>
      <c r="G104" s="275"/>
      <c r="H104" s="275"/>
      <c r="I104" s="275"/>
    </row>
    <row r="105" spans="1:9" ht="15.75">
      <c r="A105" s="275"/>
      <c r="B105" s="275"/>
      <c r="C105" s="275"/>
      <c r="D105" s="275"/>
      <c r="E105" s="275"/>
      <c r="F105" s="275"/>
      <c r="G105" s="275"/>
      <c r="H105" s="275"/>
      <c r="I105" s="275"/>
    </row>
    <row r="106" spans="1:9" ht="15.75">
      <c r="A106" s="275"/>
      <c r="B106" s="275"/>
      <c r="C106" s="275"/>
      <c r="D106" s="275"/>
      <c r="E106" s="275"/>
      <c r="F106" s="275"/>
      <c r="G106" s="275"/>
      <c r="H106" s="275"/>
      <c r="I106" s="275"/>
    </row>
    <row r="107" spans="1:9" ht="15.75">
      <c r="A107" s="275"/>
      <c r="B107" s="275"/>
      <c r="C107" s="275"/>
      <c r="D107" s="275"/>
      <c r="E107" s="275"/>
      <c r="F107" s="275"/>
      <c r="G107" s="275"/>
      <c r="H107" s="275"/>
      <c r="I107" s="275"/>
    </row>
    <row r="108" spans="1:9" ht="15.75">
      <c r="A108" s="275"/>
      <c r="B108" s="275"/>
      <c r="C108" s="275"/>
      <c r="D108" s="275"/>
      <c r="E108" s="275"/>
      <c r="F108" s="275"/>
      <c r="G108" s="275"/>
      <c r="H108" s="275"/>
      <c r="I108" s="275"/>
    </row>
    <row r="109" spans="1:9" ht="15.75">
      <c r="A109" s="275"/>
      <c r="B109" s="275"/>
      <c r="C109" s="275"/>
      <c r="D109" s="275"/>
      <c r="E109" s="275"/>
      <c r="F109" s="275"/>
      <c r="G109" s="275"/>
      <c r="H109" s="275"/>
      <c r="I109" s="275"/>
    </row>
    <row r="110" spans="1:9" ht="15.75">
      <c r="A110" s="275"/>
      <c r="B110" s="275"/>
      <c r="C110" s="275"/>
      <c r="D110" s="275"/>
      <c r="E110" s="275"/>
      <c r="F110" s="275"/>
      <c r="G110" s="275"/>
      <c r="H110" s="275"/>
      <c r="I110" s="275"/>
    </row>
    <row r="111" spans="1:9" ht="15.75">
      <c r="A111" s="275"/>
      <c r="B111" s="275"/>
      <c r="C111" s="275"/>
      <c r="D111" s="275"/>
      <c r="E111" s="275"/>
      <c r="F111" s="275"/>
      <c r="G111" s="275"/>
      <c r="H111" s="275"/>
      <c r="I111" s="275"/>
    </row>
    <row r="112" spans="1:9" ht="15.75">
      <c r="A112" s="275"/>
      <c r="B112" s="275"/>
      <c r="C112" s="275"/>
      <c r="D112" s="275"/>
      <c r="E112" s="275"/>
      <c r="F112" s="275"/>
      <c r="G112" s="275"/>
      <c r="H112" s="275"/>
      <c r="I112" s="275"/>
    </row>
    <row r="113" spans="1:9" ht="15.75">
      <c r="A113" s="275"/>
      <c r="B113" s="275"/>
      <c r="C113" s="275"/>
      <c r="D113" s="275"/>
      <c r="E113" s="275"/>
      <c r="F113" s="275"/>
      <c r="G113" s="275"/>
      <c r="H113" s="275"/>
      <c r="I113" s="275"/>
    </row>
    <row r="114" spans="1:9" ht="15.75">
      <c r="A114" s="275"/>
      <c r="B114" s="275"/>
      <c r="C114" s="275"/>
      <c r="D114" s="275"/>
      <c r="E114" s="275"/>
      <c r="F114" s="275"/>
      <c r="G114" s="275"/>
      <c r="H114" s="275"/>
      <c r="I114" s="275"/>
    </row>
    <row r="115" spans="1:9" ht="15.75">
      <c r="A115" s="275"/>
      <c r="B115" s="275"/>
      <c r="C115" s="275"/>
      <c r="D115" s="275"/>
      <c r="E115" s="275"/>
      <c r="F115" s="275"/>
      <c r="G115" s="275"/>
      <c r="H115" s="275"/>
      <c r="I115" s="275"/>
    </row>
    <row r="116" spans="1:9" ht="15.75">
      <c r="A116" s="275"/>
      <c r="B116" s="275"/>
      <c r="C116" s="275"/>
      <c r="D116" s="275"/>
      <c r="E116" s="275"/>
      <c r="F116" s="275"/>
      <c r="G116" s="275"/>
      <c r="H116" s="275"/>
      <c r="I116" s="275"/>
    </row>
    <row r="117" spans="1:9" ht="15.75">
      <c r="A117" s="275"/>
      <c r="B117" s="275"/>
      <c r="C117" s="275"/>
      <c r="D117" s="275"/>
      <c r="E117" s="275"/>
      <c r="F117" s="275"/>
      <c r="G117" s="275"/>
      <c r="H117" s="275"/>
      <c r="I117" s="275"/>
    </row>
    <row r="118" spans="1:9" ht="15.75">
      <c r="A118" s="275"/>
      <c r="B118" s="275"/>
      <c r="C118" s="275"/>
      <c r="D118" s="275"/>
      <c r="E118" s="275"/>
      <c r="F118" s="275"/>
      <c r="G118" s="275"/>
      <c r="H118" s="275"/>
      <c r="I118" s="275"/>
    </row>
    <row r="119" spans="1:9" ht="15.75">
      <c r="A119" s="275"/>
      <c r="B119" s="275"/>
      <c r="C119" s="275"/>
      <c r="D119" s="275"/>
      <c r="E119" s="275"/>
      <c r="F119" s="275"/>
      <c r="G119" s="275"/>
      <c r="H119" s="275"/>
      <c r="I119" s="275"/>
    </row>
    <row r="120" spans="1:9" ht="15.75">
      <c r="A120" s="275"/>
      <c r="B120" s="275"/>
      <c r="C120" s="275"/>
      <c r="D120" s="275"/>
      <c r="E120" s="275"/>
      <c r="F120" s="275"/>
      <c r="G120" s="275"/>
      <c r="H120" s="275"/>
      <c r="I120" s="275"/>
    </row>
    <row r="121" spans="1:9" ht="15.75">
      <c r="A121" s="275"/>
      <c r="B121" s="275"/>
      <c r="C121" s="275"/>
      <c r="D121" s="275"/>
      <c r="E121" s="275"/>
      <c r="F121" s="275"/>
      <c r="G121" s="275"/>
      <c r="H121" s="275"/>
      <c r="I121" s="275"/>
    </row>
    <row r="122" spans="1:9" ht="15.75">
      <c r="A122" s="275"/>
      <c r="B122" s="275"/>
      <c r="C122" s="275"/>
      <c r="D122" s="275"/>
      <c r="E122" s="275"/>
      <c r="F122" s="275"/>
      <c r="G122" s="275"/>
      <c r="H122" s="275"/>
      <c r="I122" s="275"/>
    </row>
    <row r="123" spans="1:9" ht="15.75">
      <c r="A123" s="275"/>
      <c r="B123" s="275"/>
      <c r="C123" s="275"/>
      <c r="D123" s="275"/>
      <c r="E123" s="275"/>
      <c r="F123" s="275"/>
      <c r="G123" s="275"/>
      <c r="H123" s="275"/>
      <c r="I123" s="275"/>
    </row>
    <row r="124" spans="1:9" ht="15.75">
      <c r="A124" s="275"/>
      <c r="B124" s="275"/>
      <c r="C124" s="275"/>
      <c r="D124" s="275"/>
      <c r="E124" s="275"/>
      <c r="F124" s="275"/>
      <c r="G124" s="275"/>
      <c r="H124" s="275"/>
      <c r="I124" s="275"/>
    </row>
    <row r="125" spans="1:9" ht="15.75">
      <c r="A125" s="275"/>
      <c r="B125" s="275"/>
      <c r="C125" s="275"/>
      <c r="D125" s="275"/>
      <c r="E125" s="275"/>
      <c r="F125" s="275"/>
      <c r="G125" s="275"/>
      <c r="H125" s="275"/>
      <c r="I125" s="275"/>
    </row>
    <row r="126" spans="1:9" ht="15.75">
      <c r="A126" s="275"/>
      <c r="B126" s="275"/>
      <c r="C126" s="275"/>
      <c r="D126" s="275"/>
      <c r="E126" s="275"/>
      <c r="F126" s="275"/>
      <c r="G126" s="275"/>
      <c r="H126" s="275"/>
      <c r="I126" s="275"/>
    </row>
    <row r="127" spans="1:9" ht="15.75">
      <c r="A127" s="275"/>
      <c r="B127" s="275"/>
      <c r="C127" s="275"/>
      <c r="D127" s="275"/>
      <c r="E127" s="275"/>
      <c r="F127" s="275"/>
      <c r="G127" s="275"/>
      <c r="H127" s="275"/>
      <c r="I127" s="275"/>
    </row>
    <row r="128" spans="1:9" ht="15.75">
      <c r="A128" s="275"/>
      <c r="B128" s="275"/>
      <c r="C128" s="275"/>
      <c r="D128" s="275"/>
      <c r="E128" s="275"/>
      <c r="F128" s="275"/>
      <c r="G128" s="275"/>
      <c r="H128" s="275"/>
      <c r="I128" s="275"/>
    </row>
    <row r="129" spans="1:9" ht="15.75">
      <c r="A129" s="275"/>
      <c r="B129" s="275"/>
      <c r="C129" s="275"/>
      <c r="D129" s="275"/>
      <c r="E129" s="275"/>
      <c r="F129" s="275"/>
      <c r="G129" s="275"/>
      <c r="H129" s="275"/>
      <c r="I129" s="275"/>
    </row>
    <row r="130" spans="1:9" ht="15.75">
      <c r="A130" s="275"/>
      <c r="B130" s="275"/>
      <c r="C130" s="275"/>
      <c r="D130" s="275"/>
      <c r="E130" s="275"/>
      <c r="F130" s="275"/>
      <c r="G130" s="275"/>
      <c r="H130" s="275"/>
      <c r="I130" s="275"/>
    </row>
    <row r="131" spans="1:9" ht="15.75">
      <c r="A131" s="275"/>
      <c r="B131" s="275"/>
      <c r="C131" s="275"/>
      <c r="D131" s="275"/>
      <c r="E131" s="275"/>
      <c r="F131" s="275"/>
      <c r="G131" s="275"/>
      <c r="H131" s="275"/>
      <c r="I131" s="275"/>
    </row>
    <row r="132" spans="1:9" ht="15.75">
      <c r="A132" s="275"/>
      <c r="B132" s="275"/>
      <c r="C132" s="275"/>
      <c r="D132" s="275"/>
      <c r="E132" s="275"/>
      <c r="F132" s="275"/>
      <c r="G132" s="275"/>
      <c r="H132" s="275"/>
      <c r="I132" s="275"/>
    </row>
    <row r="133" spans="1:9" ht="15.75">
      <c r="A133" s="275"/>
      <c r="B133" s="275"/>
      <c r="C133" s="275"/>
      <c r="D133" s="275"/>
      <c r="E133" s="275"/>
      <c r="F133" s="275"/>
      <c r="G133" s="275"/>
      <c r="H133" s="275"/>
      <c r="I133" s="275"/>
    </row>
    <row r="134" spans="1:9" ht="15.75">
      <c r="A134" s="275"/>
      <c r="B134" s="275"/>
      <c r="C134" s="275"/>
      <c r="D134" s="275"/>
      <c r="E134" s="275"/>
      <c r="F134" s="275"/>
      <c r="G134" s="275"/>
      <c r="H134" s="275"/>
      <c r="I134" s="275"/>
    </row>
    <row r="135" spans="1:9" ht="15.75">
      <c r="A135" s="275"/>
      <c r="B135" s="275"/>
      <c r="C135" s="275"/>
      <c r="D135" s="275"/>
      <c r="E135" s="275"/>
      <c r="F135" s="275"/>
      <c r="G135" s="275"/>
      <c r="H135" s="275"/>
      <c r="I135" s="275"/>
    </row>
    <row r="136" spans="1:9" ht="15.75">
      <c r="A136" s="275"/>
      <c r="B136" s="275"/>
      <c r="C136" s="275"/>
      <c r="D136" s="275"/>
      <c r="E136" s="275"/>
      <c r="F136" s="275"/>
      <c r="G136" s="275"/>
      <c r="H136" s="275"/>
      <c r="I136" s="275"/>
    </row>
    <row r="137" spans="1:9" ht="15.75">
      <c r="A137" s="275"/>
      <c r="B137" s="275"/>
      <c r="C137" s="275"/>
      <c r="D137" s="275"/>
      <c r="E137" s="275"/>
      <c r="F137" s="275"/>
      <c r="G137" s="275"/>
      <c r="H137" s="275"/>
      <c r="I137" s="275"/>
    </row>
    <row r="138" spans="1:9" ht="15.75">
      <c r="A138" s="275"/>
      <c r="B138" s="275"/>
      <c r="C138" s="275"/>
      <c r="D138" s="275"/>
      <c r="E138" s="275"/>
      <c r="F138" s="275"/>
      <c r="G138" s="275"/>
      <c r="H138" s="275"/>
      <c r="I138" s="275"/>
    </row>
    <row r="139" spans="1:9" ht="15.75">
      <c r="A139" s="275"/>
      <c r="B139" s="275"/>
      <c r="C139" s="275"/>
      <c r="D139" s="275"/>
      <c r="E139" s="275"/>
      <c r="F139" s="275"/>
      <c r="G139" s="275"/>
      <c r="H139" s="275"/>
      <c r="I139" s="275"/>
    </row>
    <row r="140" spans="1:9" ht="15.75">
      <c r="A140" s="275"/>
      <c r="B140" s="275"/>
      <c r="C140" s="275"/>
      <c r="D140" s="275"/>
      <c r="E140" s="275"/>
      <c r="F140" s="275"/>
      <c r="G140" s="275"/>
      <c r="H140" s="275"/>
      <c r="I140" s="275"/>
    </row>
    <row r="141" spans="1:9" ht="15.75">
      <c r="A141" s="275"/>
      <c r="B141" s="275"/>
      <c r="C141" s="275"/>
      <c r="D141" s="275"/>
      <c r="E141" s="275"/>
      <c r="F141" s="275"/>
      <c r="G141" s="275"/>
      <c r="H141" s="275"/>
      <c r="I141" s="275"/>
    </row>
    <row r="142" spans="1:9" ht="15.75">
      <c r="A142" s="275"/>
      <c r="B142" s="275"/>
      <c r="C142" s="275"/>
      <c r="D142" s="275"/>
      <c r="E142" s="275"/>
      <c r="F142" s="275"/>
      <c r="G142" s="275"/>
      <c r="H142" s="275"/>
      <c r="I142" s="275"/>
    </row>
    <row r="143" spans="1:9" ht="15.75">
      <c r="A143" s="275"/>
      <c r="B143" s="275"/>
      <c r="C143" s="275"/>
      <c r="D143" s="275"/>
      <c r="E143" s="275"/>
      <c r="F143" s="275"/>
      <c r="G143" s="275"/>
      <c r="H143" s="275"/>
      <c r="I143" s="275"/>
    </row>
    <row r="144" spans="1:9" ht="15.75">
      <c r="A144" s="275"/>
      <c r="B144" s="275"/>
      <c r="C144" s="275"/>
      <c r="D144" s="275"/>
      <c r="E144" s="275"/>
      <c r="F144" s="275"/>
      <c r="G144" s="275"/>
      <c r="H144" s="275"/>
      <c r="I144" s="275"/>
    </row>
    <row r="145" spans="1:9" ht="15.75">
      <c r="A145" s="275"/>
      <c r="B145" s="275"/>
      <c r="C145" s="275"/>
      <c r="D145" s="275"/>
      <c r="E145" s="275"/>
      <c r="F145" s="275"/>
      <c r="G145" s="275"/>
      <c r="H145" s="275"/>
      <c r="I145" s="275"/>
    </row>
    <row r="146" spans="1:9" ht="15.75">
      <c r="A146" s="275"/>
      <c r="B146" s="275"/>
      <c r="C146" s="275"/>
      <c r="D146" s="275"/>
      <c r="E146" s="275"/>
      <c r="F146" s="275"/>
      <c r="G146" s="275"/>
      <c r="H146" s="275"/>
      <c r="I146" s="275"/>
    </row>
    <row r="147" spans="1:9" ht="15.75">
      <c r="A147" s="275"/>
      <c r="B147" s="275"/>
      <c r="C147" s="275"/>
      <c r="D147" s="275"/>
      <c r="E147" s="275"/>
      <c r="F147" s="275"/>
      <c r="G147" s="275"/>
      <c r="H147" s="275"/>
      <c r="I147" s="275"/>
    </row>
    <row r="148" spans="1:9" ht="15.75">
      <c r="A148" s="275"/>
      <c r="B148" s="275"/>
      <c r="C148" s="275"/>
      <c r="D148" s="275"/>
      <c r="E148" s="275"/>
      <c r="F148" s="275"/>
      <c r="G148" s="275"/>
      <c r="H148" s="275"/>
      <c r="I148" s="275"/>
    </row>
    <row r="149" spans="1:9" ht="15.75">
      <c r="A149" s="275"/>
      <c r="B149" s="275"/>
      <c r="C149" s="275"/>
      <c r="D149" s="275"/>
      <c r="E149" s="275"/>
      <c r="F149" s="275"/>
      <c r="G149" s="275"/>
      <c r="H149" s="275"/>
      <c r="I149" s="275"/>
    </row>
    <row r="150" spans="1:9" ht="15.75">
      <c r="A150" s="275"/>
      <c r="B150" s="275"/>
      <c r="C150" s="275"/>
      <c r="D150" s="275"/>
      <c r="E150" s="275"/>
      <c r="F150" s="275"/>
      <c r="G150" s="275"/>
      <c r="H150" s="275"/>
      <c r="I150" s="275"/>
    </row>
    <row r="151" spans="1:9" ht="15.75">
      <c r="A151" s="275"/>
      <c r="B151" s="275"/>
      <c r="C151" s="275"/>
      <c r="D151" s="275"/>
      <c r="E151" s="275"/>
      <c r="F151" s="275"/>
      <c r="G151" s="275"/>
      <c r="H151" s="275"/>
      <c r="I151" s="275"/>
    </row>
    <row r="152" spans="1:9" ht="15.75">
      <c r="A152" s="275"/>
      <c r="B152" s="275"/>
      <c r="C152" s="275"/>
      <c r="D152" s="275"/>
      <c r="E152" s="275"/>
      <c r="F152" s="275"/>
      <c r="G152" s="275"/>
      <c r="H152" s="275"/>
      <c r="I152" s="275"/>
    </row>
    <row r="153" spans="1:9" ht="15.75">
      <c r="A153" s="275"/>
      <c r="B153" s="275"/>
      <c r="C153" s="275"/>
      <c r="D153" s="275"/>
      <c r="E153" s="275"/>
      <c r="F153" s="275"/>
      <c r="G153" s="275"/>
      <c r="H153" s="275"/>
      <c r="I153" s="275"/>
    </row>
    <row r="154" spans="1:9" ht="15.75">
      <c r="A154" s="275"/>
      <c r="B154" s="275"/>
      <c r="C154" s="275"/>
      <c r="D154" s="275"/>
      <c r="E154" s="275"/>
      <c r="F154" s="275"/>
      <c r="G154" s="275"/>
      <c r="H154" s="275"/>
      <c r="I154" s="275"/>
    </row>
    <row r="155" spans="1:9" ht="15.75">
      <c r="A155" s="275"/>
      <c r="B155" s="275"/>
      <c r="C155" s="275"/>
      <c r="D155" s="275"/>
      <c r="E155" s="275"/>
      <c r="F155" s="275"/>
      <c r="G155" s="275"/>
      <c r="H155" s="275"/>
      <c r="I155" s="275"/>
    </row>
    <row r="156" spans="1:9" ht="15.75">
      <c r="A156" s="275"/>
      <c r="B156" s="275"/>
      <c r="C156" s="275"/>
      <c r="D156" s="275"/>
      <c r="E156" s="275"/>
      <c r="F156" s="275"/>
      <c r="G156" s="275"/>
      <c r="H156" s="275"/>
      <c r="I156" s="275"/>
    </row>
    <row r="157" spans="1:9" ht="15.75">
      <c r="A157" s="275"/>
      <c r="B157" s="275"/>
      <c r="C157" s="275"/>
      <c r="D157" s="275"/>
      <c r="E157" s="275"/>
      <c r="F157" s="275"/>
      <c r="G157" s="275"/>
      <c r="H157" s="275"/>
      <c r="I157" s="275"/>
    </row>
    <row r="158" spans="1:9" ht="15.75">
      <c r="A158" s="275"/>
      <c r="B158" s="275"/>
      <c r="C158" s="275"/>
      <c r="D158" s="275"/>
      <c r="E158" s="275"/>
      <c r="F158" s="275"/>
      <c r="G158" s="275"/>
      <c r="H158" s="275"/>
      <c r="I158" s="275"/>
    </row>
    <row r="159" spans="1:9" ht="15.75">
      <c r="A159" s="275"/>
      <c r="B159" s="275"/>
      <c r="C159" s="275"/>
      <c r="D159" s="275"/>
      <c r="E159" s="275"/>
      <c r="F159" s="275"/>
      <c r="G159" s="275"/>
      <c r="H159" s="275"/>
      <c r="I159" s="275"/>
    </row>
    <row r="160" spans="1:9" ht="15.75">
      <c r="A160" s="275"/>
      <c r="B160" s="275"/>
      <c r="C160" s="275"/>
      <c r="D160" s="275"/>
      <c r="E160" s="275"/>
      <c r="F160" s="275"/>
      <c r="G160" s="275"/>
      <c r="H160" s="275"/>
      <c r="I160" s="275"/>
    </row>
    <row r="161" spans="1:9" ht="15.75">
      <c r="A161" s="275"/>
      <c r="B161" s="275"/>
      <c r="C161" s="275"/>
      <c r="D161" s="275"/>
      <c r="E161" s="275"/>
      <c r="F161" s="275"/>
      <c r="G161" s="275"/>
      <c r="H161" s="275"/>
      <c r="I161" s="275"/>
    </row>
    <row r="162" spans="1:9" ht="15.75">
      <c r="A162" s="275"/>
      <c r="B162" s="275"/>
      <c r="C162" s="275"/>
      <c r="D162" s="275"/>
      <c r="E162" s="275"/>
      <c r="F162" s="275"/>
      <c r="G162" s="275"/>
      <c r="H162" s="275"/>
      <c r="I162" s="275"/>
    </row>
    <row r="163" spans="1:9" ht="15.75">
      <c r="A163" s="275"/>
      <c r="B163" s="275"/>
      <c r="C163" s="275"/>
      <c r="D163" s="275"/>
      <c r="E163" s="275"/>
      <c r="F163" s="275"/>
      <c r="G163" s="275"/>
      <c r="H163" s="275"/>
      <c r="I163" s="275"/>
    </row>
    <row r="164" spans="1:9" ht="15.75">
      <c r="A164" s="275"/>
      <c r="B164" s="275"/>
      <c r="C164" s="275"/>
      <c r="D164" s="275"/>
      <c r="E164" s="275"/>
      <c r="F164" s="275"/>
      <c r="G164" s="275"/>
      <c r="H164" s="275"/>
      <c r="I164" s="275"/>
    </row>
    <row r="165" spans="1:9" ht="15.75">
      <c r="A165" s="275"/>
      <c r="B165" s="275"/>
      <c r="C165" s="275"/>
      <c r="D165" s="275"/>
      <c r="E165" s="275"/>
      <c r="F165" s="275"/>
      <c r="G165" s="275"/>
      <c r="H165" s="275"/>
      <c r="I165" s="275"/>
    </row>
  </sheetData>
  <sortState ref="J22:K53">
    <sortCondition ref="K22:K53"/>
  </sortState>
  <dataConsolidate/>
  <mergeCells count="4">
    <mergeCell ref="D17:E17"/>
    <mergeCell ref="B17:C17"/>
    <mergeCell ref="F17:G17"/>
    <mergeCell ref="A6:I6"/>
  </mergeCells>
  <conditionalFormatting sqref="I19:I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57"/>
  <sheetViews>
    <sheetView view="pageBreakPreview" topLeftCell="A19" zoomScale="85" zoomScaleSheetLayoutView="85" workbookViewId="0">
      <selection activeCell="I26" activeCellId="3" sqref="I28 I21 I35 I26"/>
    </sheetView>
  </sheetViews>
  <sheetFormatPr baseColWidth="10" defaultRowHeight="14.25"/>
  <cols>
    <col min="1" max="1" width="15.5703125" style="75" customWidth="1"/>
    <col min="2" max="7" width="10.7109375" style="75" customWidth="1"/>
    <col min="8" max="16384" width="11.42578125" style="46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5"/>
    </row>
    <row r="4" spans="1:8">
      <c r="A4" s="47"/>
      <c r="B4" s="47"/>
      <c r="C4" s="47"/>
      <c r="D4" s="47"/>
      <c r="E4" s="47"/>
      <c r="F4" s="47"/>
      <c r="G4" s="47"/>
      <c r="H4" s="47"/>
    </row>
    <row r="5" spans="1:8">
      <c r="A5" s="7"/>
      <c r="B5" s="7"/>
      <c r="C5" s="7"/>
      <c r="D5" s="7"/>
      <c r="E5" s="7"/>
      <c r="F5" s="7"/>
      <c r="G5" s="7"/>
      <c r="H5" s="7"/>
    </row>
    <row r="6" spans="1:8" ht="17.25" customHeight="1">
      <c r="A6" s="48" t="s">
        <v>53</v>
      </c>
      <c r="B6" s="49"/>
      <c r="C6" s="49"/>
      <c r="D6" s="49"/>
      <c r="E6" s="49"/>
      <c r="F6" s="49"/>
      <c r="G6" s="49"/>
      <c r="H6" s="50"/>
    </row>
    <row r="7" spans="1:8" ht="17.25" customHeight="1">
      <c r="A7" s="48"/>
      <c r="B7" s="49"/>
      <c r="C7" s="49"/>
      <c r="D7" s="49"/>
      <c r="E7" s="49"/>
      <c r="F7" s="49"/>
      <c r="G7" s="49"/>
      <c r="H7" s="50"/>
    </row>
    <row r="8" spans="1:8" ht="17.25" customHeight="1">
      <c r="A8" s="46"/>
      <c r="B8" s="46"/>
      <c r="C8" s="46"/>
      <c r="D8" s="46"/>
      <c r="E8" s="49"/>
      <c r="F8" s="49"/>
      <c r="G8" s="49"/>
      <c r="H8" s="50"/>
    </row>
    <row r="9" spans="1:8" ht="17.25" customHeight="1">
      <c r="A9" s="46"/>
      <c r="B9" s="46"/>
      <c r="C9" s="46"/>
      <c r="D9" s="46"/>
      <c r="E9" s="49"/>
      <c r="F9" s="49"/>
      <c r="G9" s="49"/>
      <c r="H9" s="50"/>
    </row>
    <row r="10" spans="1:8" ht="17.25" customHeight="1">
      <c r="A10" s="48"/>
      <c r="B10" s="49"/>
      <c r="C10" s="49"/>
      <c r="D10" s="49"/>
      <c r="E10" s="49"/>
      <c r="F10" s="49"/>
      <c r="G10" s="49"/>
      <c r="H10" s="50"/>
    </row>
    <row r="11" spans="1:8" ht="15">
      <c r="A11" s="51"/>
      <c r="B11" s="51"/>
      <c r="C11" s="7"/>
      <c r="D11" s="51"/>
      <c r="E11" s="51"/>
      <c r="F11" s="51"/>
      <c r="G11" s="52" t="s">
        <v>54</v>
      </c>
      <c r="H11" s="50"/>
    </row>
    <row r="12" spans="1:8" ht="12.75" customHeight="1">
      <c r="A12" s="53" t="s">
        <v>6</v>
      </c>
      <c r="B12" s="54"/>
      <c r="C12" s="55" t="s">
        <v>55</v>
      </c>
      <c r="D12" s="55"/>
      <c r="E12" s="56"/>
      <c r="F12" s="56"/>
      <c r="G12" s="57"/>
      <c r="H12" s="50"/>
    </row>
    <row r="13" spans="1:8" ht="9.75" customHeight="1">
      <c r="A13" s="58"/>
      <c r="B13" s="58"/>
      <c r="C13" s="58"/>
      <c r="D13" s="58"/>
      <c r="E13" s="58"/>
      <c r="F13" s="58"/>
      <c r="G13" s="58"/>
    </row>
    <row r="14" spans="1:8" ht="12.75" customHeight="1">
      <c r="A14" s="474" t="s">
        <v>56</v>
      </c>
      <c r="B14" s="59" t="s">
        <v>57</v>
      </c>
      <c r="C14" s="59">
        <f>D51</f>
        <v>20.093771378038809</v>
      </c>
      <c r="D14" s="60"/>
      <c r="E14" s="469" t="s">
        <v>58</v>
      </c>
      <c r="F14" s="471"/>
      <c r="G14" s="61">
        <v>1.1999999999999999E-3</v>
      </c>
    </row>
    <row r="15" spans="1:8" ht="12.75" customHeight="1">
      <c r="A15" s="475"/>
      <c r="B15" s="59" t="s">
        <v>59</v>
      </c>
      <c r="C15" s="59">
        <f>G51</f>
        <v>4.4885961892281099</v>
      </c>
      <c r="D15" s="60"/>
      <c r="E15" s="62"/>
      <c r="F15" s="50"/>
      <c r="G15" s="52"/>
    </row>
    <row r="16" spans="1:8" ht="10.5" customHeight="1">
      <c r="A16" s="58"/>
      <c r="B16" s="58"/>
      <c r="C16" s="58"/>
      <c r="D16" s="58"/>
      <c r="E16" s="58"/>
      <c r="F16" s="58"/>
      <c r="G16" s="58"/>
    </row>
    <row r="17" spans="1:13" ht="10.5" customHeight="1">
      <c r="A17" s="474" t="s">
        <v>12</v>
      </c>
      <c r="B17" s="63" t="s">
        <v>230</v>
      </c>
      <c r="C17" s="64"/>
      <c r="D17" s="65"/>
      <c r="E17" s="63" t="s">
        <v>279</v>
      </c>
      <c r="F17" s="64"/>
      <c r="G17" s="65"/>
    </row>
    <row r="18" spans="1:13" ht="33.75" customHeight="1">
      <c r="A18" s="475"/>
      <c r="B18" s="66" t="s">
        <v>276</v>
      </c>
      <c r="C18" s="67" t="s">
        <v>61</v>
      </c>
      <c r="D18" s="67" t="s">
        <v>62</v>
      </c>
      <c r="E18" s="66" t="s">
        <v>277</v>
      </c>
      <c r="F18" s="67" t="s">
        <v>278</v>
      </c>
      <c r="G18" s="68" t="s">
        <v>60</v>
      </c>
    </row>
    <row r="19" spans="1:13" ht="12.75" customHeight="1">
      <c r="A19" s="27" t="s">
        <v>16</v>
      </c>
      <c r="B19" s="69">
        <v>4764</v>
      </c>
      <c r="C19" s="69">
        <v>1146</v>
      </c>
      <c r="D19" s="70">
        <f>IF(B19=0,0,(C19/B19*100))</f>
        <v>24.055415617128464</v>
      </c>
      <c r="E19" s="70">
        <v>4506</v>
      </c>
      <c r="F19" s="69">
        <v>314</v>
      </c>
      <c r="G19" s="70">
        <f>IF(E19=0,0,(F19/E19*100))</f>
        <v>6.9684864624944511</v>
      </c>
      <c r="H19" s="91">
        <v>378</v>
      </c>
      <c r="I19" s="135">
        <f>F19-H19</f>
        <v>-64</v>
      </c>
      <c r="K19" s="149"/>
      <c r="L19" s="149"/>
      <c r="M19" s="267"/>
    </row>
    <row r="20" spans="1:13" ht="12.75" customHeight="1">
      <c r="A20" s="27" t="s">
        <v>17</v>
      </c>
      <c r="B20" s="69">
        <v>8361</v>
      </c>
      <c r="C20" s="69">
        <v>2086</v>
      </c>
      <c r="D20" s="70">
        <f t="shared" ref="D20:D50" si="0">IF(B20=0,0,(C20/B20*100))</f>
        <v>24.94916875971774</v>
      </c>
      <c r="E20" s="69">
        <v>7451</v>
      </c>
      <c r="F20" s="69">
        <v>321</v>
      </c>
      <c r="G20" s="70">
        <f t="shared" ref="G20:G50" si="1">IF(E20=0,0,(F20/E20*100))</f>
        <v>4.3081465575090592</v>
      </c>
      <c r="H20" s="91">
        <v>553</v>
      </c>
      <c r="I20" s="135">
        <f t="shared" ref="I20:I50" si="2">F20-H20</f>
        <v>-232</v>
      </c>
    </row>
    <row r="21" spans="1:13" ht="12.75" customHeight="1">
      <c r="A21" s="27" t="s">
        <v>18</v>
      </c>
      <c r="B21" s="69">
        <v>1691</v>
      </c>
      <c r="C21" s="69">
        <v>512</v>
      </c>
      <c r="D21" s="70">
        <f t="shared" si="0"/>
        <v>30.277942046126554</v>
      </c>
      <c r="E21" s="69">
        <v>1583</v>
      </c>
      <c r="F21" s="69">
        <v>160</v>
      </c>
      <c r="G21" s="70">
        <f t="shared" si="1"/>
        <v>10.107391029690461</v>
      </c>
      <c r="H21" s="91">
        <v>146</v>
      </c>
      <c r="I21" s="135">
        <f t="shared" si="2"/>
        <v>14</v>
      </c>
    </row>
    <row r="22" spans="1:13" ht="12.75" customHeight="1">
      <c r="A22" s="27" t="s">
        <v>19</v>
      </c>
      <c r="B22" s="69">
        <v>1772</v>
      </c>
      <c r="C22" s="69">
        <v>491</v>
      </c>
      <c r="D22" s="70">
        <f t="shared" si="0"/>
        <v>27.708803611738148</v>
      </c>
      <c r="E22" s="69">
        <v>1594</v>
      </c>
      <c r="F22" s="69">
        <v>128</v>
      </c>
      <c r="G22" s="70">
        <f t="shared" si="1"/>
        <v>8.0301129234629851</v>
      </c>
      <c r="H22" s="91">
        <v>155</v>
      </c>
      <c r="I22" s="135">
        <f t="shared" si="2"/>
        <v>-27</v>
      </c>
    </row>
    <row r="23" spans="1:13" ht="12.75" customHeight="1">
      <c r="A23" s="27" t="s">
        <v>20</v>
      </c>
      <c r="B23" s="69">
        <v>7326</v>
      </c>
      <c r="C23" s="69">
        <v>1034</v>
      </c>
      <c r="D23" s="70">
        <f t="shared" si="0"/>
        <v>14.114114114114114</v>
      </c>
      <c r="E23" s="69">
        <v>6799</v>
      </c>
      <c r="F23" s="69">
        <v>254</v>
      </c>
      <c r="G23" s="70">
        <f t="shared" si="1"/>
        <v>3.7358435063979996</v>
      </c>
      <c r="H23" s="91">
        <v>395</v>
      </c>
      <c r="I23" s="135">
        <f t="shared" si="2"/>
        <v>-141</v>
      </c>
    </row>
    <row r="24" spans="1:13" ht="12.75" customHeight="1">
      <c r="A24" s="27" t="s">
        <v>21</v>
      </c>
      <c r="B24" s="69">
        <v>8603</v>
      </c>
      <c r="C24" s="69">
        <v>1957</v>
      </c>
      <c r="D24" s="70">
        <f t="shared" si="0"/>
        <v>22.747878646983612</v>
      </c>
      <c r="E24" s="69">
        <v>7644</v>
      </c>
      <c r="F24" s="69">
        <v>427</v>
      </c>
      <c r="G24" s="70">
        <f t="shared" si="1"/>
        <v>5.5860805860805867</v>
      </c>
      <c r="H24" s="91">
        <v>663</v>
      </c>
      <c r="I24" s="135">
        <f t="shared" si="2"/>
        <v>-236</v>
      </c>
    </row>
    <row r="25" spans="1:13" ht="12.75" customHeight="1">
      <c r="A25" s="27" t="s">
        <v>22</v>
      </c>
      <c r="B25" s="69">
        <v>7911</v>
      </c>
      <c r="C25" s="69">
        <v>1979</v>
      </c>
      <c r="D25" s="70">
        <f t="shared" si="0"/>
        <v>25.015800783718873</v>
      </c>
      <c r="E25" s="69">
        <v>7197</v>
      </c>
      <c r="F25" s="69">
        <v>513</v>
      </c>
      <c r="G25" s="70">
        <f t="shared" si="1"/>
        <v>7.1279699874947893</v>
      </c>
      <c r="H25" s="91">
        <v>620</v>
      </c>
      <c r="I25" s="135">
        <f t="shared" si="2"/>
        <v>-107</v>
      </c>
    </row>
    <row r="26" spans="1:13" ht="12.75" customHeight="1">
      <c r="A26" s="27" t="s">
        <v>23</v>
      </c>
      <c r="B26" s="69">
        <v>1765</v>
      </c>
      <c r="C26" s="69">
        <v>243</v>
      </c>
      <c r="D26" s="70">
        <f t="shared" si="0"/>
        <v>13.76770538243626</v>
      </c>
      <c r="E26" s="69">
        <v>1513</v>
      </c>
      <c r="F26" s="69">
        <v>105</v>
      </c>
      <c r="G26" s="70">
        <f t="shared" si="1"/>
        <v>6.9398545935228029</v>
      </c>
      <c r="H26" s="91">
        <v>85</v>
      </c>
      <c r="I26" s="135">
        <f t="shared" si="2"/>
        <v>20</v>
      </c>
    </row>
    <row r="27" spans="1:13" ht="12.75" customHeight="1">
      <c r="A27" s="27" t="s">
        <v>24</v>
      </c>
      <c r="B27" s="69">
        <v>44726</v>
      </c>
      <c r="C27" s="69">
        <v>9407</v>
      </c>
      <c r="D27" s="70">
        <f t="shared" si="0"/>
        <v>21.032509055135716</v>
      </c>
      <c r="E27" s="69">
        <v>39166</v>
      </c>
      <c r="F27" s="69">
        <v>882</v>
      </c>
      <c r="G27" s="70">
        <f t="shared" si="1"/>
        <v>2.2519532247357401</v>
      </c>
      <c r="H27" s="91">
        <v>1580</v>
      </c>
      <c r="I27" s="135">
        <f t="shared" si="2"/>
        <v>-698</v>
      </c>
    </row>
    <row r="28" spans="1:13" ht="12.75" customHeight="1">
      <c r="A28" s="27" t="s">
        <v>25</v>
      </c>
      <c r="B28" s="69">
        <v>2349</v>
      </c>
      <c r="C28" s="69">
        <v>732</v>
      </c>
      <c r="D28" s="70">
        <f t="shared" si="0"/>
        <v>31.162196679438058</v>
      </c>
      <c r="E28" s="69">
        <v>2108</v>
      </c>
      <c r="F28" s="69">
        <v>224</v>
      </c>
      <c r="G28" s="70">
        <f t="shared" si="1"/>
        <v>10.62618595825427</v>
      </c>
      <c r="H28" s="91">
        <v>148</v>
      </c>
      <c r="I28" s="135">
        <f t="shared" si="2"/>
        <v>76</v>
      </c>
    </row>
    <row r="29" spans="1:13" ht="12.75" customHeight="1">
      <c r="A29" s="27" t="s">
        <v>26</v>
      </c>
      <c r="B29" s="69">
        <v>15950</v>
      </c>
      <c r="C29" s="69">
        <v>3049</v>
      </c>
      <c r="D29" s="70">
        <f t="shared" si="0"/>
        <v>19.115987460815049</v>
      </c>
      <c r="E29" s="69">
        <v>14901</v>
      </c>
      <c r="F29" s="69">
        <v>634</v>
      </c>
      <c r="G29" s="70">
        <f t="shared" si="1"/>
        <v>4.2547480034896985</v>
      </c>
      <c r="H29" s="91">
        <v>1298</v>
      </c>
      <c r="I29" s="135">
        <f t="shared" si="2"/>
        <v>-664</v>
      </c>
    </row>
    <row r="30" spans="1:13" ht="12.75" customHeight="1">
      <c r="A30" s="27" t="s">
        <v>27</v>
      </c>
      <c r="B30" s="69">
        <v>7093</v>
      </c>
      <c r="C30" s="69">
        <v>1638</v>
      </c>
      <c r="D30" s="70">
        <f t="shared" si="0"/>
        <v>23.093190469476948</v>
      </c>
      <c r="E30" s="69">
        <v>6549</v>
      </c>
      <c r="F30" s="69">
        <v>310</v>
      </c>
      <c r="G30" s="70">
        <f t="shared" si="1"/>
        <v>4.7335471064284622</v>
      </c>
      <c r="H30" s="91">
        <v>558</v>
      </c>
      <c r="I30" s="135">
        <f t="shared" si="2"/>
        <v>-248</v>
      </c>
    </row>
    <row r="31" spans="1:13" ht="12.75" customHeight="1">
      <c r="A31" s="27" t="s">
        <v>28</v>
      </c>
      <c r="B31" s="69">
        <v>3694</v>
      </c>
      <c r="C31" s="69">
        <v>756</v>
      </c>
      <c r="D31" s="70">
        <f t="shared" si="0"/>
        <v>20.465619924201409</v>
      </c>
      <c r="E31" s="69">
        <v>3317</v>
      </c>
      <c r="F31" s="69">
        <v>180</v>
      </c>
      <c r="G31" s="70">
        <f t="shared" si="1"/>
        <v>5.4265902924329215</v>
      </c>
      <c r="H31" s="91">
        <v>216</v>
      </c>
      <c r="I31" s="135">
        <f t="shared" si="2"/>
        <v>-36</v>
      </c>
    </row>
    <row r="32" spans="1:13" ht="12.75" customHeight="1">
      <c r="A32" s="27" t="s">
        <v>29</v>
      </c>
      <c r="B32" s="69">
        <v>15218</v>
      </c>
      <c r="C32" s="69">
        <v>2687</v>
      </c>
      <c r="D32" s="70">
        <f t="shared" si="0"/>
        <v>17.656722302536469</v>
      </c>
      <c r="E32" s="69">
        <v>13655</v>
      </c>
      <c r="F32" s="69">
        <v>583</v>
      </c>
      <c r="G32" s="70">
        <f t="shared" si="1"/>
        <v>4.2694983522519223</v>
      </c>
      <c r="H32" s="91">
        <v>1194</v>
      </c>
      <c r="I32" s="135">
        <f t="shared" si="2"/>
        <v>-611</v>
      </c>
    </row>
    <row r="33" spans="1:9" ht="12.75" customHeight="1">
      <c r="A33" s="27" t="s">
        <v>30</v>
      </c>
      <c r="B33" s="69">
        <v>48547</v>
      </c>
      <c r="C33" s="69">
        <v>9395</v>
      </c>
      <c r="D33" s="70">
        <f t="shared" si="0"/>
        <v>19.352380167672564</v>
      </c>
      <c r="E33" s="69">
        <v>42988</v>
      </c>
      <c r="F33" s="69">
        <v>1595</v>
      </c>
      <c r="G33" s="70">
        <f t="shared" si="1"/>
        <v>3.7103377686796315</v>
      </c>
      <c r="H33" s="91">
        <v>2904</v>
      </c>
      <c r="I33" s="135">
        <f t="shared" si="2"/>
        <v>-1309</v>
      </c>
    </row>
    <row r="34" spans="1:9" ht="12.75" customHeight="1">
      <c r="A34" s="27" t="s">
        <v>31</v>
      </c>
      <c r="B34" s="69">
        <v>12047</v>
      </c>
      <c r="C34" s="69">
        <v>1816</v>
      </c>
      <c r="D34" s="70">
        <f t="shared" si="0"/>
        <v>15.07429235494314</v>
      </c>
      <c r="E34" s="69">
        <v>10820</v>
      </c>
      <c r="F34" s="69">
        <v>450</v>
      </c>
      <c r="G34" s="70">
        <f t="shared" si="1"/>
        <v>4.1589648798521255</v>
      </c>
      <c r="H34" s="91">
        <v>964</v>
      </c>
      <c r="I34" s="135">
        <f t="shared" si="2"/>
        <v>-514</v>
      </c>
    </row>
    <row r="35" spans="1:9" ht="12.75" customHeight="1">
      <c r="A35" s="27" t="s">
        <v>32</v>
      </c>
      <c r="B35" s="69">
        <v>5051</v>
      </c>
      <c r="C35" s="69">
        <v>1423</v>
      </c>
      <c r="D35" s="70">
        <f t="shared" si="0"/>
        <v>28.172639081370026</v>
      </c>
      <c r="E35" s="69">
        <v>4630</v>
      </c>
      <c r="F35" s="69">
        <v>266</v>
      </c>
      <c r="G35" s="70">
        <f t="shared" si="1"/>
        <v>5.7451403887688981</v>
      </c>
      <c r="H35" s="91">
        <v>152</v>
      </c>
      <c r="I35" s="135">
        <f t="shared" si="2"/>
        <v>114</v>
      </c>
    </row>
    <row r="36" spans="1:9" ht="12.75" customHeight="1">
      <c r="A36" s="27" t="s">
        <v>33</v>
      </c>
      <c r="B36" s="69">
        <v>3029</v>
      </c>
      <c r="C36" s="69">
        <v>611</v>
      </c>
      <c r="D36" s="70">
        <f t="shared" si="0"/>
        <v>20.171673819742487</v>
      </c>
      <c r="E36" s="69">
        <v>2727</v>
      </c>
      <c r="F36" s="69">
        <v>141</v>
      </c>
      <c r="G36" s="70">
        <f t="shared" si="1"/>
        <v>5.1705170517051702</v>
      </c>
      <c r="H36" s="91">
        <v>199</v>
      </c>
      <c r="I36" s="135">
        <f t="shared" si="2"/>
        <v>-58</v>
      </c>
    </row>
    <row r="37" spans="1:9" ht="12.75" customHeight="1">
      <c r="A37" s="27" t="s">
        <v>34</v>
      </c>
      <c r="B37" s="69">
        <v>15337</v>
      </c>
      <c r="C37" s="69">
        <v>2356</v>
      </c>
      <c r="D37" s="70">
        <f t="shared" si="0"/>
        <v>15.36154397861381</v>
      </c>
      <c r="E37" s="69">
        <v>13728</v>
      </c>
      <c r="F37" s="69">
        <v>602</v>
      </c>
      <c r="G37" s="70">
        <f t="shared" si="1"/>
        <v>4.3851981351981353</v>
      </c>
      <c r="H37" s="91">
        <v>918</v>
      </c>
      <c r="I37" s="135">
        <f t="shared" si="2"/>
        <v>-316</v>
      </c>
    </row>
    <row r="38" spans="1:9" ht="12.75" customHeight="1">
      <c r="A38" s="27" t="s">
        <v>35</v>
      </c>
      <c r="B38" s="69">
        <v>6485</v>
      </c>
      <c r="C38" s="69">
        <v>894</v>
      </c>
      <c r="D38" s="70">
        <f t="shared" si="0"/>
        <v>13.785659213569776</v>
      </c>
      <c r="E38" s="69">
        <v>5995</v>
      </c>
      <c r="F38" s="69">
        <v>228</v>
      </c>
      <c r="G38" s="70">
        <f t="shared" si="1"/>
        <v>3.8031693077564639</v>
      </c>
      <c r="H38" s="91">
        <v>474</v>
      </c>
      <c r="I38" s="135">
        <f t="shared" si="2"/>
        <v>-246</v>
      </c>
    </row>
    <row r="39" spans="1:9" ht="12.75" customHeight="1">
      <c r="A39" s="27" t="s">
        <v>36</v>
      </c>
      <c r="B39" s="69">
        <v>7684</v>
      </c>
      <c r="C39" s="69">
        <v>1691</v>
      </c>
      <c r="D39" s="70">
        <f t="shared" si="0"/>
        <v>22.006767308693391</v>
      </c>
      <c r="E39" s="69">
        <v>7195</v>
      </c>
      <c r="F39" s="69">
        <v>295</v>
      </c>
      <c r="G39" s="70">
        <f t="shared" si="1"/>
        <v>4.1000694927032661</v>
      </c>
      <c r="H39" s="91">
        <v>527</v>
      </c>
      <c r="I39" s="135">
        <f t="shared" si="2"/>
        <v>-232</v>
      </c>
    </row>
    <row r="40" spans="1:9" ht="12.75" customHeight="1">
      <c r="A40" s="27" t="s">
        <v>37</v>
      </c>
      <c r="B40" s="69">
        <v>2914</v>
      </c>
      <c r="C40" s="69">
        <v>769</v>
      </c>
      <c r="D40" s="70">
        <f t="shared" si="0"/>
        <v>26.38984214138641</v>
      </c>
      <c r="E40" s="69">
        <v>2763</v>
      </c>
      <c r="F40" s="69">
        <v>206</v>
      </c>
      <c r="G40" s="70">
        <f t="shared" si="1"/>
        <v>7.4556641331885638</v>
      </c>
      <c r="H40" s="91">
        <v>243</v>
      </c>
      <c r="I40" s="135">
        <f t="shared" si="2"/>
        <v>-37</v>
      </c>
    </row>
    <row r="41" spans="1:9" ht="12.75" customHeight="1">
      <c r="A41" s="27" t="s">
        <v>38</v>
      </c>
      <c r="B41" s="69">
        <v>8283</v>
      </c>
      <c r="C41" s="69">
        <v>1128</v>
      </c>
      <c r="D41" s="70">
        <f t="shared" si="0"/>
        <v>13.618254255704453</v>
      </c>
      <c r="E41" s="69">
        <v>7656</v>
      </c>
      <c r="F41" s="69">
        <v>248</v>
      </c>
      <c r="G41" s="70">
        <f t="shared" si="1"/>
        <v>3.2392894461859978</v>
      </c>
      <c r="H41" s="91">
        <v>482</v>
      </c>
      <c r="I41" s="135">
        <f t="shared" si="2"/>
        <v>-234</v>
      </c>
    </row>
    <row r="42" spans="1:9" ht="12.75" customHeight="1">
      <c r="A42" s="27" t="s">
        <v>39</v>
      </c>
      <c r="B42" s="69">
        <v>5450</v>
      </c>
      <c r="C42" s="69">
        <v>905</v>
      </c>
      <c r="D42" s="70">
        <f t="shared" si="0"/>
        <v>16.605504587155963</v>
      </c>
      <c r="E42" s="69">
        <v>4763</v>
      </c>
      <c r="F42" s="69">
        <v>276</v>
      </c>
      <c r="G42" s="70">
        <f t="shared" si="1"/>
        <v>5.7946672265378956</v>
      </c>
      <c r="H42" s="91">
        <v>385</v>
      </c>
      <c r="I42" s="135">
        <f t="shared" si="2"/>
        <v>-109</v>
      </c>
    </row>
    <row r="43" spans="1:9" ht="12.75" customHeight="1">
      <c r="A43" s="27" t="s">
        <v>40</v>
      </c>
      <c r="B43" s="69">
        <v>9080</v>
      </c>
      <c r="C43" s="69">
        <v>2082</v>
      </c>
      <c r="D43" s="70">
        <f t="shared" si="0"/>
        <v>22.929515418502202</v>
      </c>
      <c r="E43" s="69">
        <v>8408</v>
      </c>
      <c r="F43" s="69">
        <v>494</v>
      </c>
      <c r="G43" s="70">
        <f t="shared" si="1"/>
        <v>5.8753568030447196</v>
      </c>
      <c r="H43" s="91">
        <v>719</v>
      </c>
      <c r="I43" s="135">
        <f t="shared" si="2"/>
        <v>-225</v>
      </c>
    </row>
    <row r="44" spans="1:9" ht="12.75" customHeight="1">
      <c r="A44" s="27" t="s">
        <v>41</v>
      </c>
      <c r="B44" s="69">
        <v>13193</v>
      </c>
      <c r="C44" s="69">
        <v>2394</v>
      </c>
      <c r="D44" s="70">
        <f t="shared" si="0"/>
        <v>18.145986507996664</v>
      </c>
      <c r="E44" s="69">
        <v>11409</v>
      </c>
      <c r="F44" s="69">
        <v>630</v>
      </c>
      <c r="G44" s="70">
        <f t="shared" si="1"/>
        <v>5.5219563502498028</v>
      </c>
      <c r="H44" s="91">
        <v>1115</v>
      </c>
      <c r="I44" s="135">
        <f t="shared" si="2"/>
        <v>-485</v>
      </c>
    </row>
    <row r="45" spans="1:9" ht="12.75" customHeight="1">
      <c r="A45" s="27" t="s">
        <v>42</v>
      </c>
      <c r="B45" s="69">
        <v>5040</v>
      </c>
      <c r="C45" s="69">
        <v>987</v>
      </c>
      <c r="D45" s="70">
        <f t="shared" si="0"/>
        <v>19.583333333333332</v>
      </c>
      <c r="E45" s="69">
        <v>4658</v>
      </c>
      <c r="F45" s="69">
        <v>290</v>
      </c>
      <c r="G45" s="70">
        <f t="shared" si="1"/>
        <v>6.225848003434951</v>
      </c>
      <c r="H45" s="91">
        <v>528</v>
      </c>
      <c r="I45" s="135">
        <f t="shared" si="2"/>
        <v>-238</v>
      </c>
    </row>
    <row r="46" spans="1:9" ht="12.75" customHeight="1">
      <c r="A46" s="27" t="s">
        <v>43</v>
      </c>
      <c r="B46" s="69">
        <v>8177</v>
      </c>
      <c r="C46" s="69">
        <v>1581</v>
      </c>
      <c r="D46" s="70">
        <f t="shared" si="0"/>
        <v>19.334719334719335</v>
      </c>
      <c r="E46" s="69">
        <v>7526</v>
      </c>
      <c r="F46" s="69">
        <v>420</v>
      </c>
      <c r="G46" s="70">
        <f t="shared" si="1"/>
        <v>5.5806537337230937</v>
      </c>
      <c r="H46" s="91">
        <v>736</v>
      </c>
      <c r="I46" s="135">
        <f t="shared" si="2"/>
        <v>-316</v>
      </c>
    </row>
    <row r="47" spans="1:9" ht="12.75" customHeight="1">
      <c r="A47" s="27" t="s">
        <v>44</v>
      </c>
      <c r="B47" s="69">
        <v>2587</v>
      </c>
      <c r="C47" s="69">
        <v>925</v>
      </c>
      <c r="D47" s="70">
        <f t="shared" si="0"/>
        <v>35.755701584847316</v>
      </c>
      <c r="E47" s="69">
        <v>2463</v>
      </c>
      <c r="F47" s="69">
        <v>156</v>
      </c>
      <c r="G47" s="70">
        <f t="shared" si="1"/>
        <v>6.3337393422655293</v>
      </c>
      <c r="H47" s="91">
        <v>197</v>
      </c>
      <c r="I47" s="135">
        <f t="shared" si="2"/>
        <v>-41</v>
      </c>
    </row>
    <row r="48" spans="1:9" ht="12.75" customHeight="1">
      <c r="A48" s="27" t="s">
        <v>45</v>
      </c>
      <c r="B48" s="69">
        <v>9257</v>
      </c>
      <c r="C48" s="69">
        <v>1846</v>
      </c>
      <c r="D48" s="70">
        <f t="shared" si="0"/>
        <v>19.941665766447013</v>
      </c>
      <c r="E48" s="69">
        <v>8668</v>
      </c>
      <c r="F48" s="69">
        <v>389</v>
      </c>
      <c r="G48" s="70">
        <f t="shared" si="1"/>
        <v>4.4877711121365946</v>
      </c>
      <c r="H48" s="91">
        <v>892</v>
      </c>
      <c r="I48" s="135">
        <f t="shared" si="2"/>
        <v>-503</v>
      </c>
    </row>
    <row r="49" spans="1:10" ht="12.75" customHeight="1">
      <c r="A49" s="27" t="s">
        <v>46</v>
      </c>
      <c r="B49" s="69">
        <v>4693</v>
      </c>
      <c r="C49" s="69">
        <v>1233</v>
      </c>
      <c r="D49" s="70">
        <f t="shared" si="0"/>
        <v>26.273172810568933</v>
      </c>
      <c r="E49" s="69">
        <v>4291</v>
      </c>
      <c r="F49" s="69">
        <v>287</v>
      </c>
      <c r="G49" s="70">
        <f t="shared" si="1"/>
        <v>6.6884176182707993</v>
      </c>
      <c r="H49" s="91">
        <v>414</v>
      </c>
      <c r="I49" s="135">
        <f t="shared" si="2"/>
        <v>-127</v>
      </c>
      <c r="J49" s="135"/>
    </row>
    <row r="50" spans="1:10" ht="12.75" customHeight="1">
      <c r="A50" s="27" t="s">
        <v>47</v>
      </c>
      <c r="B50" s="69">
        <v>1588</v>
      </c>
      <c r="C50" s="69">
        <v>461</v>
      </c>
      <c r="D50" s="70">
        <f t="shared" si="0"/>
        <v>29.030226700251887</v>
      </c>
      <c r="E50" s="69">
        <v>1458</v>
      </c>
      <c r="F50" s="69">
        <v>117</v>
      </c>
      <c r="G50" s="70">
        <f t="shared" si="1"/>
        <v>8.0246913580246915</v>
      </c>
      <c r="H50" s="91">
        <v>121</v>
      </c>
      <c r="I50" s="135">
        <f t="shared" si="2"/>
        <v>-4</v>
      </c>
      <c r="J50" s="149"/>
    </row>
    <row r="51" spans="1:10">
      <c r="A51" s="43" t="s">
        <v>15</v>
      </c>
      <c r="B51" s="44">
        <f>SUM(B19:B50)</f>
        <v>299665</v>
      </c>
      <c r="C51" s="44">
        <f>SUM(C19:C50)</f>
        <v>60214</v>
      </c>
      <c r="D51" s="71">
        <f t="shared" ref="D51" si="3">C51/B51*100</f>
        <v>20.093771378038809</v>
      </c>
      <c r="E51" s="44">
        <f>SUM(E19:E50)</f>
        <v>270129</v>
      </c>
      <c r="F51" s="44">
        <f>SUM(F19:F50)</f>
        <v>12125</v>
      </c>
      <c r="G51" s="72">
        <f t="shared" ref="G51" si="4">F51/E51*100</f>
        <v>4.4885961892281099</v>
      </c>
      <c r="H51" s="135">
        <f>SUM(H19:H50)</f>
        <v>19959</v>
      </c>
    </row>
    <row r="52" spans="1:10">
      <c r="A52" s="516"/>
      <c r="B52" s="516"/>
      <c r="C52" s="516"/>
      <c r="D52" s="516"/>
      <c r="E52" s="516"/>
      <c r="F52" s="516"/>
      <c r="G52" s="516"/>
    </row>
    <row r="53" spans="1:10">
      <c r="A53" s="517"/>
      <c r="B53" s="517"/>
      <c r="C53" s="517"/>
      <c r="D53" s="517"/>
      <c r="E53" s="517"/>
      <c r="F53" s="517"/>
      <c r="G53" s="517"/>
    </row>
    <row r="54" spans="1:10">
      <c r="A54" s="517"/>
      <c r="B54" s="517"/>
      <c r="C54" s="517"/>
      <c r="D54" s="517"/>
      <c r="E54" s="517"/>
      <c r="F54" s="517"/>
      <c r="G54" s="517"/>
    </row>
    <row r="55" spans="1:10">
      <c r="A55" s="517"/>
      <c r="B55" s="517"/>
      <c r="C55" s="517"/>
      <c r="D55" s="517"/>
      <c r="E55" s="517"/>
      <c r="F55" s="517"/>
      <c r="G55" s="517"/>
      <c r="I55" s="135"/>
    </row>
    <row r="56" spans="1:10">
      <c r="A56" s="517"/>
      <c r="B56" s="517"/>
      <c r="C56" s="517"/>
      <c r="D56" s="517"/>
      <c r="E56" s="517"/>
      <c r="F56" s="517"/>
      <c r="G56" s="517"/>
    </row>
    <row r="57" spans="1:10">
      <c r="A57" s="517"/>
      <c r="B57" s="517"/>
      <c r="C57" s="517"/>
      <c r="D57" s="517"/>
      <c r="E57" s="517"/>
      <c r="F57" s="517"/>
      <c r="G57" s="517"/>
    </row>
  </sheetData>
  <sheetProtection selectLockedCells="1"/>
  <mergeCells count="4">
    <mergeCell ref="A14:A15"/>
    <mergeCell ref="E14:F14"/>
    <mergeCell ref="A17:A18"/>
    <mergeCell ref="A52:G5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164"/>
  <sheetViews>
    <sheetView tabSelected="1" view="pageBreakPreview" zoomScale="77" zoomScaleNormal="100" zoomScaleSheetLayoutView="77" workbookViewId="0">
      <selection activeCell="K12" sqref="K12"/>
    </sheetView>
  </sheetViews>
  <sheetFormatPr baseColWidth="10" defaultRowHeight="15"/>
  <cols>
    <col min="1" max="1" width="21" customWidth="1"/>
    <col min="2" max="8" width="9.7109375" customWidth="1"/>
    <col min="252" max="252" width="9.140625" customWidth="1"/>
    <col min="253" max="253" width="12.7109375" customWidth="1"/>
    <col min="254" max="259" width="8.140625" customWidth="1"/>
    <col min="260" max="260" width="7.7109375" customWidth="1"/>
    <col min="262" max="262" width="17.140625" customWidth="1"/>
    <col min="508" max="508" width="9.140625" customWidth="1"/>
    <col min="509" max="509" width="12.7109375" customWidth="1"/>
    <col min="510" max="515" width="8.140625" customWidth="1"/>
    <col min="516" max="516" width="7.7109375" customWidth="1"/>
    <col min="518" max="518" width="17.140625" customWidth="1"/>
    <col min="764" max="764" width="9.140625" customWidth="1"/>
    <col min="765" max="765" width="12.7109375" customWidth="1"/>
    <col min="766" max="771" width="8.140625" customWidth="1"/>
    <col min="772" max="772" width="7.7109375" customWidth="1"/>
    <col min="774" max="774" width="17.140625" customWidth="1"/>
    <col min="1020" max="1020" width="9.140625" customWidth="1"/>
    <col min="1021" max="1021" width="12.7109375" customWidth="1"/>
    <col min="1022" max="1027" width="8.140625" customWidth="1"/>
    <col min="1028" max="1028" width="7.7109375" customWidth="1"/>
    <col min="1030" max="1030" width="17.140625" customWidth="1"/>
    <col min="1276" max="1276" width="9.140625" customWidth="1"/>
    <col min="1277" max="1277" width="12.7109375" customWidth="1"/>
    <col min="1278" max="1283" width="8.140625" customWidth="1"/>
    <col min="1284" max="1284" width="7.7109375" customWidth="1"/>
    <col min="1286" max="1286" width="17.140625" customWidth="1"/>
    <col min="1532" max="1532" width="9.140625" customWidth="1"/>
    <col min="1533" max="1533" width="12.7109375" customWidth="1"/>
    <col min="1534" max="1539" width="8.140625" customWidth="1"/>
    <col min="1540" max="1540" width="7.7109375" customWidth="1"/>
    <col min="1542" max="1542" width="17.140625" customWidth="1"/>
    <col min="1788" max="1788" width="9.140625" customWidth="1"/>
    <col min="1789" max="1789" width="12.7109375" customWidth="1"/>
    <col min="1790" max="1795" width="8.140625" customWidth="1"/>
    <col min="1796" max="1796" width="7.7109375" customWidth="1"/>
    <col min="1798" max="1798" width="17.140625" customWidth="1"/>
    <col min="2044" max="2044" width="9.140625" customWidth="1"/>
    <col min="2045" max="2045" width="12.7109375" customWidth="1"/>
    <col min="2046" max="2051" width="8.140625" customWidth="1"/>
    <col min="2052" max="2052" width="7.7109375" customWidth="1"/>
    <col min="2054" max="2054" width="17.140625" customWidth="1"/>
    <col min="2300" max="2300" width="9.140625" customWidth="1"/>
    <col min="2301" max="2301" width="12.7109375" customWidth="1"/>
    <col min="2302" max="2307" width="8.140625" customWidth="1"/>
    <col min="2308" max="2308" width="7.7109375" customWidth="1"/>
    <col min="2310" max="2310" width="17.140625" customWidth="1"/>
    <col min="2556" max="2556" width="9.140625" customWidth="1"/>
    <col min="2557" max="2557" width="12.7109375" customWidth="1"/>
    <col min="2558" max="2563" width="8.140625" customWidth="1"/>
    <col min="2564" max="2564" width="7.7109375" customWidth="1"/>
    <col min="2566" max="2566" width="17.140625" customWidth="1"/>
    <col min="2812" max="2812" width="9.140625" customWidth="1"/>
    <col min="2813" max="2813" width="12.7109375" customWidth="1"/>
    <col min="2814" max="2819" width="8.140625" customWidth="1"/>
    <col min="2820" max="2820" width="7.7109375" customWidth="1"/>
    <col min="2822" max="2822" width="17.140625" customWidth="1"/>
    <col min="3068" max="3068" width="9.140625" customWidth="1"/>
    <col min="3069" max="3069" width="12.7109375" customWidth="1"/>
    <col min="3070" max="3075" width="8.140625" customWidth="1"/>
    <col min="3076" max="3076" width="7.7109375" customWidth="1"/>
    <col min="3078" max="3078" width="17.140625" customWidth="1"/>
    <col min="3324" max="3324" width="9.140625" customWidth="1"/>
    <col min="3325" max="3325" width="12.7109375" customWidth="1"/>
    <col min="3326" max="3331" width="8.140625" customWidth="1"/>
    <col min="3332" max="3332" width="7.7109375" customWidth="1"/>
    <col min="3334" max="3334" width="17.140625" customWidth="1"/>
    <col min="3580" max="3580" width="9.140625" customWidth="1"/>
    <col min="3581" max="3581" width="12.7109375" customWidth="1"/>
    <col min="3582" max="3587" width="8.140625" customWidth="1"/>
    <col min="3588" max="3588" width="7.7109375" customWidth="1"/>
    <col min="3590" max="3590" width="17.140625" customWidth="1"/>
    <col min="3836" max="3836" width="9.140625" customWidth="1"/>
    <col min="3837" max="3837" width="12.7109375" customWidth="1"/>
    <col min="3838" max="3843" width="8.140625" customWidth="1"/>
    <col min="3844" max="3844" width="7.7109375" customWidth="1"/>
    <col min="3846" max="3846" width="17.140625" customWidth="1"/>
    <col min="4092" max="4092" width="9.140625" customWidth="1"/>
    <col min="4093" max="4093" width="12.7109375" customWidth="1"/>
    <col min="4094" max="4099" width="8.140625" customWidth="1"/>
    <col min="4100" max="4100" width="7.7109375" customWidth="1"/>
    <col min="4102" max="4102" width="17.140625" customWidth="1"/>
    <col min="4348" max="4348" width="9.140625" customWidth="1"/>
    <col min="4349" max="4349" width="12.7109375" customWidth="1"/>
    <col min="4350" max="4355" width="8.140625" customWidth="1"/>
    <col min="4356" max="4356" width="7.7109375" customWidth="1"/>
    <col min="4358" max="4358" width="17.140625" customWidth="1"/>
    <col min="4604" max="4604" width="9.140625" customWidth="1"/>
    <col min="4605" max="4605" width="12.7109375" customWidth="1"/>
    <col min="4606" max="4611" width="8.140625" customWidth="1"/>
    <col min="4612" max="4612" width="7.7109375" customWidth="1"/>
    <col min="4614" max="4614" width="17.140625" customWidth="1"/>
    <col min="4860" max="4860" width="9.140625" customWidth="1"/>
    <col min="4861" max="4861" width="12.7109375" customWidth="1"/>
    <col min="4862" max="4867" width="8.140625" customWidth="1"/>
    <col min="4868" max="4868" width="7.7109375" customWidth="1"/>
    <col min="4870" max="4870" width="17.140625" customWidth="1"/>
    <col min="5116" max="5116" width="9.140625" customWidth="1"/>
    <col min="5117" max="5117" width="12.7109375" customWidth="1"/>
    <col min="5118" max="5123" width="8.140625" customWidth="1"/>
    <col min="5124" max="5124" width="7.7109375" customWidth="1"/>
    <col min="5126" max="5126" width="17.140625" customWidth="1"/>
    <col min="5372" max="5372" width="9.140625" customWidth="1"/>
    <col min="5373" max="5373" width="12.7109375" customWidth="1"/>
    <col min="5374" max="5379" width="8.140625" customWidth="1"/>
    <col min="5380" max="5380" width="7.7109375" customWidth="1"/>
    <col min="5382" max="5382" width="17.140625" customWidth="1"/>
    <col min="5628" max="5628" width="9.140625" customWidth="1"/>
    <col min="5629" max="5629" width="12.7109375" customWidth="1"/>
    <col min="5630" max="5635" width="8.140625" customWidth="1"/>
    <col min="5636" max="5636" width="7.7109375" customWidth="1"/>
    <col min="5638" max="5638" width="17.140625" customWidth="1"/>
    <col min="5884" max="5884" width="9.140625" customWidth="1"/>
    <col min="5885" max="5885" width="12.7109375" customWidth="1"/>
    <col min="5886" max="5891" width="8.140625" customWidth="1"/>
    <col min="5892" max="5892" width="7.7109375" customWidth="1"/>
    <col min="5894" max="5894" width="17.140625" customWidth="1"/>
    <col min="6140" max="6140" width="9.140625" customWidth="1"/>
    <col min="6141" max="6141" width="12.7109375" customWidth="1"/>
    <col min="6142" max="6147" width="8.140625" customWidth="1"/>
    <col min="6148" max="6148" width="7.7109375" customWidth="1"/>
    <col min="6150" max="6150" width="17.140625" customWidth="1"/>
    <col min="6396" max="6396" width="9.140625" customWidth="1"/>
    <col min="6397" max="6397" width="12.7109375" customWidth="1"/>
    <col min="6398" max="6403" width="8.140625" customWidth="1"/>
    <col min="6404" max="6404" width="7.7109375" customWidth="1"/>
    <col min="6406" max="6406" width="17.140625" customWidth="1"/>
    <col min="6652" max="6652" width="9.140625" customWidth="1"/>
    <col min="6653" max="6653" width="12.7109375" customWidth="1"/>
    <col min="6654" max="6659" width="8.140625" customWidth="1"/>
    <col min="6660" max="6660" width="7.7109375" customWidth="1"/>
    <col min="6662" max="6662" width="17.140625" customWidth="1"/>
    <col min="6908" max="6908" width="9.140625" customWidth="1"/>
    <col min="6909" max="6909" width="12.7109375" customWidth="1"/>
    <col min="6910" max="6915" width="8.140625" customWidth="1"/>
    <col min="6916" max="6916" width="7.7109375" customWidth="1"/>
    <col min="6918" max="6918" width="17.140625" customWidth="1"/>
    <col min="7164" max="7164" width="9.140625" customWidth="1"/>
    <col min="7165" max="7165" width="12.7109375" customWidth="1"/>
    <col min="7166" max="7171" width="8.140625" customWidth="1"/>
    <col min="7172" max="7172" width="7.7109375" customWidth="1"/>
    <col min="7174" max="7174" width="17.140625" customWidth="1"/>
    <col min="7420" max="7420" width="9.140625" customWidth="1"/>
    <col min="7421" max="7421" width="12.7109375" customWidth="1"/>
    <col min="7422" max="7427" width="8.140625" customWidth="1"/>
    <col min="7428" max="7428" width="7.7109375" customWidth="1"/>
    <col min="7430" max="7430" width="17.140625" customWidth="1"/>
    <col min="7676" max="7676" width="9.140625" customWidth="1"/>
    <col min="7677" max="7677" width="12.7109375" customWidth="1"/>
    <col min="7678" max="7683" width="8.140625" customWidth="1"/>
    <col min="7684" max="7684" width="7.7109375" customWidth="1"/>
    <col min="7686" max="7686" width="17.140625" customWidth="1"/>
    <col min="7932" max="7932" width="9.140625" customWidth="1"/>
    <col min="7933" max="7933" width="12.7109375" customWidth="1"/>
    <col min="7934" max="7939" width="8.140625" customWidth="1"/>
    <col min="7940" max="7940" width="7.7109375" customWidth="1"/>
    <col min="7942" max="7942" width="17.140625" customWidth="1"/>
    <col min="8188" max="8188" width="9.140625" customWidth="1"/>
    <col min="8189" max="8189" width="12.7109375" customWidth="1"/>
    <col min="8190" max="8195" width="8.140625" customWidth="1"/>
    <col min="8196" max="8196" width="7.7109375" customWidth="1"/>
    <col min="8198" max="8198" width="17.140625" customWidth="1"/>
    <col min="8444" max="8444" width="9.140625" customWidth="1"/>
    <col min="8445" max="8445" width="12.7109375" customWidth="1"/>
    <col min="8446" max="8451" width="8.140625" customWidth="1"/>
    <col min="8452" max="8452" width="7.7109375" customWidth="1"/>
    <col min="8454" max="8454" width="17.140625" customWidth="1"/>
    <col min="8700" max="8700" width="9.140625" customWidth="1"/>
    <col min="8701" max="8701" width="12.7109375" customWidth="1"/>
    <col min="8702" max="8707" width="8.140625" customWidth="1"/>
    <col min="8708" max="8708" width="7.7109375" customWidth="1"/>
    <col min="8710" max="8710" width="17.140625" customWidth="1"/>
    <col min="8956" max="8956" width="9.140625" customWidth="1"/>
    <col min="8957" max="8957" width="12.7109375" customWidth="1"/>
    <col min="8958" max="8963" width="8.140625" customWidth="1"/>
    <col min="8964" max="8964" width="7.7109375" customWidth="1"/>
    <col min="8966" max="8966" width="17.140625" customWidth="1"/>
    <col min="9212" max="9212" width="9.140625" customWidth="1"/>
    <col min="9213" max="9213" width="12.7109375" customWidth="1"/>
    <col min="9214" max="9219" width="8.140625" customWidth="1"/>
    <col min="9220" max="9220" width="7.7109375" customWidth="1"/>
    <col min="9222" max="9222" width="17.140625" customWidth="1"/>
    <col min="9468" max="9468" width="9.140625" customWidth="1"/>
    <col min="9469" max="9469" width="12.7109375" customWidth="1"/>
    <col min="9470" max="9475" width="8.140625" customWidth="1"/>
    <col min="9476" max="9476" width="7.7109375" customWidth="1"/>
    <col min="9478" max="9478" width="17.140625" customWidth="1"/>
    <col min="9724" max="9724" width="9.140625" customWidth="1"/>
    <col min="9725" max="9725" width="12.7109375" customWidth="1"/>
    <col min="9726" max="9731" width="8.140625" customWidth="1"/>
    <col min="9732" max="9732" width="7.7109375" customWidth="1"/>
    <col min="9734" max="9734" width="17.140625" customWidth="1"/>
    <col min="9980" max="9980" width="9.140625" customWidth="1"/>
    <col min="9981" max="9981" width="12.7109375" customWidth="1"/>
    <col min="9982" max="9987" width="8.140625" customWidth="1"/>
    <col min="9988" max="9988" width="7.7109375" customWidth="1"/>
    <col min="9990" max="9990" width="17.140625" customWidth="1"/>
    <col min="10236" max="10236" width="9.140625" customWidth="1"/>
    <col min="10237" max="10237" width="12.7109375" customWidth="1"/>
    <col min="10238" max="10243" width="8.140625" customWidth="1"/>
    <col min="10244" max="10244" width="7.7109375" customWidth="1"/>
    <col min="10246" max="10246" width="17.140625" customWidth="1"/>
    <col min="10492" max="10492" width="9.140625" customWidth="1"/>
    <col min="10493" max="10493" width="12.7109375" customWidth="1"/>
    <col min="10494" max="10499" width="8.140625" customWidth="1"/>
    <col min="10500" max="10500" width="7.7109375" customWidth="1"/>
    <col min="10502" max="10502" width="17.140625" customWidth="1"/>
    <col min="10748" max="10748" width="9.140625" customWidth="1"/>
    <col min="10749" max="10749" width="12.7109375" customWidth="1"/>
    <col min="10750" max="10755" width="8.140625" customWidth="1"/>
    <col min="10756" max="10756" width="7.7109375" customWidth="1"/>
    <col min="10758" max="10758" width="17.140625" customWidth="1"/>
    <col min="11004" max="11004" width="9.140625" customWidth="1"/>
    <col min="11005" max="11005" width="12.7109375" customWidth="1"/>
    <col min="11006" max="11011" width="8.140625" customWidth="1"/>
    <col min="11012" max="11012" width="7.7109375" customWidth="1"/>
    <col min="11014" max="11014" width="17.140625" customWidth="1"/>
    <col min="11260" max="11260" width="9.140625" customWidth="1"/>
    <col min="11261" max="11261" width="12.7109375" customWidth="1"/>
    <col min="11262" max="11267" width="8.140625" customWidth="1"/>
    <col min="11268" max="11268" width="7.7109375" customWidth="1"/>
    <col min="11270" max="11270" width="17.140625" customWidth="1"/>
    <col min="11516" max="11516" width="9.140625" customWidth="1"/>
    <col min="11517" max="11517" width="12.7109375" customWidth="1"/>
    <col min="11518" max="11523" width="8.140625" customWidth="1"/>
    <col min="11524" max="11524" width="7.7109375" customWidth="1"/>
    <col min="11526" max="11526" width="17.140625" customWidth="1"/>
    <col min="11772" max="11772" width="9.140625" customWidth="1"/>
    <col min="11773" max="11773" width="12.7109375" customWidth="1"/>
    <col min="11774" max="11779" width="8.140625" customWidth="1"/>
    <col min="11780" max="11780" width="7.7109375" customWidth="1"/>
    <col min="11782" max="11782" width="17.140625" customWidth="1"/>
    <col min="12028" max="12028" width="9.140625" customWidth="1"/>
    <col min="12029" max="12029" width="12.7109375" customWidth="1"/>
    <col min="12030" max="12035" width="8.140625" customWidth="1"/>
    <col min="12036" max="12036" width="7.7109375" customWidth="1"/>
    <col min="12038" max="12038" width="17.140625" customWidth="1"/>
    <col min="12284" max="12284" width="9.140625" customWidth="1"/>
    <col min="12285" max="12285" width="12.7109375" customWidth="1"/>
    <col min="12286" max="12291" width="8.140625" customWidth="1"/>
    <col min="12292" max="12292" width="7.7109375" customWidth="1"/>
    <col min="12294" max="12294" width="17.140625" customWidth="1"/>
    <col min="12540" max="12540" width="9.140625" customWidth="1"/>
    <col min="12541" max="12541" width="12.7109375" customWidth="1"/>
    <col min="12542" max="12547" width="8.140625" customWidth="1"/>
    <col min="12548" max="12548" width="7.7109375" customWidth="1"/>
    <col min="12550" max="12550" width="17.140625" customWidth="1"/>
    <col min="12796" max="12796" width="9.140625" customWidth="1"/>
    <col min="12797" max="12797" width="12.7109375" customWidth="1"/>
    <col min="12798" max="12803" width="8.140625" customWidth="1"/>
    <col min="12804" max="12804" width="7.7109375" customWidth="1"/>
    <col min="12806" max="12806" width="17.140625" customWidth="1"/>
    <col min="13052" max="13052" width="9.140625" customWidth="1"/>
    <col min="13053" max="13053" width="12.7109375" customWidth="1"/>
    <col min="13054" max="13059" width="8.140625" customWidth="1"/>
    <col min="13060" max="13060" width="7.7109375" customWidth="1"/>
    <col min="13062" max="13062" width="17.140625" customWidth="1"/>
    <col min="13308" max="13308" width="9.140625" customWidth="1"/>
    <col min="13309" max="13309" width="12.7109375" customWidth="1"/>
    <col min="13310" max="13315" width="8.140625" customWidth="1"/>
    <col min="13316" max="13316" width="7.7109375" customWidth="1"/>
    <col min="13318" max="13318" width="17.140625" customWidth="1"/>
    <col min="13564" max="13564" width="9.140625" customWidth="1"/>
    <col min="13565" max="13565" width="12.7109375" customWidth="1"/>
    <col min="13566" max="13571" width="8.140625" customWidth="1"/>
    <col min="13572" max="13572" width="7.7109375" customWidth="1"/>
    <col min="13574" max="13574" width="17.140625" customWidth="1"/>
    <col min="13820" max="13820" width="9.140625" customWidth="1"/>
    <col min="13821" max="13821" width="12.7109375" customWidth="1"/>
    <col min="13822" max="13827" width="8.140625" customWidth="1"/>
    <col min="13828" max="13828" width="7.7109375" customWidth="1"/>
    <col min="13830" max="13830" width="17.140625" customWidth="1"/>
    <col min="14076" max="14076" width="9.140625" customWidth="1"/>
    <col min="14077" max="14077" width="12.7109375" customWidth="1"/>
    <col min="14078" max="14083" width="8.140625" customWidth="1"/>
    <col min="14084" max="14084" width="7.7109375" customWidth="1"/>
    <col min="14086" max="14086" width="17.140625" customWidth="1"/>
    <col min="14332" max="14332" width="9.140625" customWidth="1"/>
    <col min="14333" max="14333" width="12.7109375" customWidth="1"/>
    <col min="14334" max="14339" width="8.140625" customWidth="1"/>
    <col min="14340" max="14340" width="7.7109375" customWidth="1"/>
    <col min="14342" max="14342" width="17.140625" customWidth="1"/>
    <col min="14588" max="14588" width="9.140625" customWidth="1"/>
    <col min="14589" max="14589" width="12.7109375" customWidth="1"/>
    <col min="14590" max="14595" width="8.140625" customWidth="1"/>
    <col min="14596" max="14596" width="7.7109375" customWidth="1"/>
    <col min="14598" max="14598" width="17.140625" customWidth="1"/>
    <col min="14844" max="14844" width="9.140625" customWidth="1"/>
    <col min="14845" max="14845" width="12.7109375" customWidth="1"/>
    <col min="14846" max="14851" width="8.140625" customWidth="1"/>
    <col min="14852" max="14852" width="7.7109375" customWidth="1"/>
    <col min="14854" max="14854" width="17.140625" customWidth="1"/>
    <col min="15100" max="15100" width="9.140625" customWidth="1"/>
    <col min="15101" max="15101" width="12.7109375" customWidth="1"/>
    <col min="15102" max="15107" width="8.140625" customWidth="1"/>
    <col min="15108" max="15108" width="7.7109375" customWidth="1"/>
    <col min="15110" max="15110" width="17.140625" customWidth="1"/>
    <col min="15356" max="15356" width="9.140625" customWidth="1"/>
    <col min="15357" max="15357" width="12.7109375" customWidth="1"/>
    <col min="15358" max="15363" width="8.140625" customWidth="1"/>
    <col min="15364" max="15364" width="7.7109375" customWidth="1"/>
    <col min="15366" max="15366" width="17.140625" customWidth="1"/>
    <col min="15612" max="15612" width="9.140625" customWidth="1"/>
    <col min="15613" max="15613" width="12.7109375" customWidth="1"/>
    <col min="15614" max="15619" width="8.140625" customWidth="1"/>
    <col min="15620" max="15620" width="7.7109375" customWidth="1"/>
    <col min="15622" max="15622" width="17.140625" customWidth="1"/>
    <col min="15868" max="15868" width="9.140625" customWidth="1"/>
    <col min="15869" max="15869" width="12.7109375" customWidth="1"/>
    <col min="15870" max="15875" width="8.140625" customWidth="1"/>
    <col min="15876" max="15876" width="7.7109375" customWidth="1"/>
    <col min="15878" max="15878" width="17.140625" customWidth="1"/>
    <col min="16124" max="16124" width="9.140625" customWidth="1"/>
    <col min="16125" max="16125" width="12.7109375" customWidth="1"/>
    <col min="16126" max="16131" width="8.140625" customWidth="1"/>
    <col min="16132" max="16132" width="7.7109375" customWidth="1"/>
    <col min="16134" max="16134" width="17.140625" customWidth="1"/>
  </cols>
  <sheetData>
    <row r="6" spans="1:8" ht="21.75" customHeight="1">
      <c r="A6" s="426" t="s">
        <v>317</v>
      </c>
      <c r="B6" s="39"/>
      <c r="C6" s="39"/>
      <c r="D6" s="39"/>
      <c r="E6" s="39"/>
      <c r="F6" s="39"/>
      <c r="G6" s="39"/>
      <c r="H6" s="39"/>
    </row>
    <row r="7" spans="1:8" ht="21.95" customHeight="1">
      <c r="A7" s="566" t="s">
        <v>256</v>
      </c>
      <c r="B7" s="566"/>
      <c r="C7" s="566"/>
      <c r="D7" s="566"/>
      <c r="E7" s="566"/>
      <c r="F7" s="566"/>
      <c r="G7" s="566"/>
      <c r="H7" s="566"/>
    </row>
    <row r="8" spans="1:8" ht="9" customHeight="1">
      <c r="A8" s="275"/>
      <c r="B8" s="275"/>
      <c r="C8" s="275"/>
      <c r="D8" s="275"/>
      <c r="E8" s="275"/>
      <c r="F8" s="275"/>
      <c r="G8" s="275"/>
      <c r="H8" s="275"/>
    </row>
    <row r="9" spans="1:8" ht="16.5" thickBot="1">
      <c r="A9" s="276" t="s">
        <v>50</v>
      </c>
      <c r="B9" s="277" t="s">
        <v>298</v>
      </c>
      <c r="C9" s="275"/>
      <c r="D9" s="275"/>
      <c r="E9" s="275"/>
      <c r="F9" s="275"/>
      <c r="G9" s="275"/>
      <c r="H9" s="275"/>
    </row>
    <row r="10" spans="1:8" ht="13.5" customHeight="1" thickTop="1">
      <c r="A10" s="278">
        <v>2007</v>
      </c>
      <c r="B10" s="279">
        <v>14.218133100016406</v>
      </c>
      <c r="C10" s="280"/>
      <c r="D10" s="275"/>
      <c r="E10" s="275"/>
      <c r="F10" s="275"/>
      <c r="G10" s="275"/>
      <c r="H10" s="275"/>
    </row>
    <row r="11" spans="1:8" ht="13.5" customHeight="1">
      <c r="A11" s="281">
        <v>2008</v>
      </c>
      <c r="B11" s="282">
        <v>15</v>
      </c>
      <c r="C11" s="280"/>
      <c r="D11" s="283"/>
      <c r="E11" s="275"/>
      <c r="F11" s="275"/>
      <c r="G11" s="275"/>
      <c r="H11" s="275"/>
    </row>
    <row r="12" spans="1:8" ht="13.5" customHeight="1">
      <c r="A12" s="278">
        <v>2009</v>
      </c>
      <c r="B12" s="279">
        <v>12.619840154575796</v>
      </c>
      <c r="C12" s="280"/>
      <c r="D12" s="275"/>
      <c r="E12" s="275"/>
      <c r="F12" s="275"/>
      <c r="G12" s="275"/>
      <c r="H12" s="275"/>
    </row>
    <row r="13" spans="1:8" ht="13.5" customHeight="1">
      <c r="A13" s="281">
        <v>2010</v>
      </c>
      <c r="B13" s="282">
        <v>13</v>
      </c>
      <c r="C13" s="280"/>
      <c r="D13" s="275"/>
      <c r="E13" s="275"/>
      <c r="F13" s="275"/>
      <c r="G13" s="275"/>
      <c r="H13" s="275"/>
    </row>
    <row r="14" spans="1:8" ht="13.5" customHeight="1">
      <c r="A14" s="278">
        <v>2011</v>
      </c>
      <c r="B14" s="279">
        <v>11.677455791851679</v>
      </c>
      <c r="C14" s="280"/>
      <c r="D14" s="275"/>
      <c r="E14" s="275"/>
      <c r="F14" s="275"/>
      <c r="G14" s="275"/>
      <c r="H14" s="275"/>
    </row>
    <row r="15" spans="1:8" ht="13.5" customHeight="1">
      <c r="A15" s="281">
        <v>2012</v>
      </c>
      <c r="B15" s="282">
        <f>Alumno_PC!D16</f>
        <v>10.828094932649135</v>
      </c>
      <c r="C15" s="284"/>
      <c r="D15" s="275"/>
      <c r="E15" s="275"/>
      <c r="F15" s="275"/>
      <c r="G15" s="275"/>
      <c r="H15" s="275"/>
    </row>
    <row r="16" spans="1:8" ht="9" customHeight="1">
      <c r="A16" s="275"/>
      <c r="B16" s="275"/>
      <c r="C16" s="275"/>
      <c r="D16" s="275"/>
      <c r="E16" s="275"/>
      <c r="F16" s="275"/>
      <c r="G16" s="275"/>
      <c r="H16" s="275"/>
    </row>
    <row r="17" spans="1:8" ht="4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</row>
    <row r="18" spans="1:8" ht="14.25" customHeight="1">
      <c r="A18" s="286" t="s">
        <v>45</v>
      </c>
      <c r="B18" s="287">
        <v>9.8190184049079754</v>
      </c>
      <c r="C18" s="287">
        <v>7.73943661971831</v>
      </c>
      <c r="D18" s="287">
        <v>7.3879443585780527</v>
      </c>
      <c r="E18" s="287">
        <v>6.5269286754002911</v>
      </c>
      <c r="F18" s="287">
        <v>6.9549211119459056</v>
      </c>
      <c r="G18" s="287">
        <f>Alumno_PC!D46</f>
        <v>6.8555555555555552</v>
      </c>
      <c r="H18" s="287">
        <f>Tabla8[[#This Row],[2012]]-Tabla8[[#This Row],[2011]]</f>
        <v>-9.9365556390350385E-2</v>
      </c>
    </row>
    <row r="19" spans="1:8" ht="14.25" customHeight="1">
      <c r="A19" s="286" t="s">
        <v>19</v>
      </c>
      <c r="B19" s="287">
        <v>12.102362204724409</v>
      </c>
      <c r="C19" s="287">
        <v>13.763157894736842</v>
      </c>
      <c r="D19" s="287">
        <v>10.038709677419355</v>
      </c>
      <c r="E19" s="287">
        <v>9.5739644970414197</v>
      </c>
      <c r="F19" s="287">
        <v>7.6753246753246751</v>
      </c>
      <c r="G19" s="287">
        <f>Alumno_PC!D20</f>
        <v>7.0568181818181817</v>
      </c>
      <c r="H19" s="287">
        <f>Tabla8[[#This Row],[2012]]-Tabla8[[#This Row],[2011]]</f>
        <v>-0.61850649350649345</v>
      </c>
    </row>
    <row r="20" spans="1:8" ht="14.25" customHeight="1">
      <c r="A20" s="286" t="s">
        <v>23</v>
      </c>
      <c r="B20" s="287">
        <v>10.509615384615385</v>
      </c>
      <c r="C20" s="287">
        <v>9.1162790697674421</v>
      </c>
      <c r="D20" s="287">
        <v>7.4529411764705884</v>
      </c>
      <c r="E20" s="287">
        <v>9.0459770114942533</v>
      </c>
      <c r="F20" s="287">
        <v>8.3254716981132084</v>
      </c>
      <c r="G20" s="287">
        <f>Alumno_PC!D24</f>
        <v>7.224806201550388</v>
      </c>
      <c r="H20" s="287">
        <f>Tabla8[[#This Row],[2012]]-Tabla8[[#This Row],[2011]]</f>
        <v>-1.1006654965628204</v>
      </c>
    </row>
    <row r="21" spans="1:8" ht="14.25" customHeight="1">
      <c r="A21" s="286" t="s">
        <v>36</v>
      </c>
      <c r="B21" s="287"/>
      <c r="C21" s="287"/>
      <c r="D21" s="287">
        <v>10.043537414965986</v>
      </c>
      <c r="E21" s="287">
        <v>7.9657458563535908</v>
      </c>
      <c r="F21" s="287">
        <v>8.1831735889243884</v>
      </c>
      <c r="G21" s="287">
        <f>Alumno_PC!D37</f>
        <v>7.2830917874396137</v>
      </c>
      <c r="H21" s="287">
        <f>Tabla8[[#This Row],[2012]]-Tabla8[[#This Row],[2011]]</f>
        <v>-0.90008180148477468</v>
      </c>
    </row>
    <row r="22" spans="1:8" ht="14.25" customHeight="1">
      <c r="A22" s="286" t="s">
        <v>44</v>
      </c>
      <c r="B22" s="287">
        <v>16.885135135135137</v>
      </c>
      <c r="C22" s="287">
        <v>16.22972972972973</v>
      </c>
      <c r="D22" s="287">
        <v>8.5934065934065931</v>
      </c>
      <c r="E22" s="287">
        <v>10.9004329004329</v>
      </c>
      <c r="F22" s="287">
        <v>8.4819672131147534</v>
      </c>
      <c r="G22" s="287">
        <f>Alumno_PC!D45</f>
        <v>7.7531172069825436</v>
      </c>
      <c r="H22" s="287">
        <f>Tabla8[[#This Row],[2012]]-Tabla8[[#This Row],[2011]]</f>
        <v>-0.72885000613220985</v>
      </c>
    </row>
    <row r="23" spans="1:8" ht="14.25" customHeight="1">
      <c r="A23" s="286" t="s">
        <v>29</v>
      </c>
      <c r="B23" s="287">
        <v>12.95945945945946</v>
      </c>
      <c r="C23" s="287">
        <v>14.396085740913326</v>
      </c>
      <c r="D23" s="287">
        <v>13.648722627737227</v>
      </c>
      <c r="E23" s="287">
        <v>11.932841932841933</v>
      </c>
      <c r="F23" s="287">
        <v>10.908960573476703</v>
      </c>
      <c r="G23" s="287">
        <f>Alumno_PC!D30</f>
        <v>8.1604872881355934</v>
      </c>
      <c r="H23" s="287">
        <f>Tabla8[[#This Row],[2012]]-Tabla8[[#This Row],[2011]]</f>
        <v>-2.7484732853411096</v>
      </c>
    </row>
    <row r="24" spans="1:8" ht="14.25" customHeight="1">
      <c r="A24" s="286" t="s">
        <v>18</v>
      </c>
      <c r="B24" s="287">
        <v>15.426356589147288</v>
      </c>
      <c r="C24" s="287">
        <v>13.198529411764707</v>
      </c>
      <c r="D24" s="287">
        <v>11.4125</v>
      </c>
      <c r="E24" s="287">
        <v>11.2</v>
      </c>
      <c r="F24" s="287">
        <v>10.248484848484848</v>
      </c>
      <c r="G24" s="287">
        <f>Alumno_PC!D19</f>
        <v>8.7649769585253452</v>
      </c>
      <c r="H24" s="287">
        <f>Tabla8[[#This Row],[2012]]-Tabla8[[#This Row],[2011]]</f>
        <v>-1.4835078899595029</v>
      </c>
    </row>
    <row r="25" spans="1:8" ht="14.25" customHeight="1">
      <c r="A25" s="286" t="s">
        <v>34</v>
      </c>
      <c r="B25" s="287">
        <v>14.847769028871392</v>
      </c>
      <c r="C25" s="287">
        <v>16.003886010362695</v>
      </c>
      <c r="D25" s="287">
        <v>10.591981132075471</v>
      </c>
      <c r="E25" s="287">
        <v>12.982374768089054</v>
      </c>
      <c r="F25" s="287">
        <v>8.8755787037037042</v>
      </c>
      <c r="G25" s="287">
        <f>Alumno_PC!D35</f>
        <v>8.9742747673782155</v>
      </c>
      <c r="H25" s="287">
        <f>Tabla8[[#This Row],[2012]]-Tabla8[[#This Row],[2011]]</f>
        <v>9.8696063674511336E-2</v>
      </c>
    </row>
    <row r="26" spans="1:8" ht="14.25" customHeight="1">
      <c r="A26" s="286" t="s">
        <v>33</v>
      </c>
      <c r="B26" s="287">
        <v>13.572222222222223</v>
      </c>
      <c r="C26" s="287">
        <v>13.383333333333333</v>
      </c>
      <c r="D26" s="287">
        <v>14.488888888888889</v>
      </c>
      <c r="E26" s="287">
        <v>9.8546712802768166</v>
      </c>
      <c r="F26" s="287">
        <v>9.4361370716510908</v>
      </c>
      <c r="G26" s="287">
        <f>Alumno_PC!D34</f>
        <v>9.1107784431137731</v>
      </c>
      <c r="H26" s="287">
        <f>Tabla8[[#This Row],[2012]]-Tabla8[[#This Row],[2011]]</f>
        <v>-0.32535862853731778</v>
      </c>
    </row>
    <row r="27" spans="1:8" ht="14.25" customHeight="1">
      <c r="A27" s="286" t="s">
        <v>26</v>
      </c>
      <c r="B27" s="287">
        <v>16.004000000000001</v>
      </c>
      <c r="C27" s="287">
        <v>10.265932336742722</v>
      </c>
      <c r="D27" s="287">
        <v>12.176156583629894</v>
      </c>
      <c r="E27" s="287">
        <v>11.283661119515886</v>
      </c>
      <c r="F27" s="287">
        <v>11.352062588904694</v>
      </c>
      <c r="G27" s="287">
        <f>Alumno_PC!D27</f>
        <v>9.2943480693900398</v>
      </c>
      <c r="H27" s="287">
        <f>Tabla8[[#This Row],[2012]]-Tabla8[[#This Row],[2011]]</f>
        <v>-2.0577145195146542</v>
      </c>
    </row>
    <row r="28" spans="1:8" ht="14.25" customHeight="1">
      <c r="A28" s="286" t="s">
        <v>43</v>
      </c>
      <c r="B28" s="287">
        <v>11.871428571428572</v>
      </c>
      <c r="C28" s="287">
        <v>13.01153212520593</v>
      </c>
      <c r="D28" s="287">
        <v>11.453769559032716</v>
      </c>
      <c r="E28" s="287">
        <v>12.673015873015872</v>
      </c>
      <c r="F28" s="287">
        <v>8.4039054470709154</v>
      </c>
      <c r="G28" s="287">
        <f>Alumno_PC!D44</f>
        <v>9.3141962421711906</v>
      </c>
      <c r="H28" s="287">
        <f>Tabla8[[#This Row],[2012]]-Tabla8[[#This Row],[2011]]</f>
        <v>0.91029079510027522</v>
      </c>
    </row>
    <row r="29" spans="1:8" ht="14.25" customHeight="1">
      <c r="A29" s="286" t="s">
        <v>25</v>
      </c>
      <c r="B29" s="287">
        <v>13.872483221476511</v>
      </c>
      <c r="C29" s="287">
        <v>13.900621118012422</v>
      </c>
      <c r="D29" s="287">
        <v>12.352941176470589</v>
      </c>
      <c r="E29" s="287">
        <v>13.087719298245615</v>
      </c>
      <c r="F29" s="287">
        <v>9.325396825396826</v>
      </c>
      <c r="G29" s="287">
        <f>Alumno_PC!D26</f>
        <v>9.3937007874015741</v>
      </c>
      <c r="H29" s="287">
        <f>Tabla8[[#This Row],[2012]]-Tabla8[[#This Row],[2011]]</f>
        <v>6.8303962004748087E-2</v>
      </c>
    </row>
    <row r="30" spans="1:8" ht="14.25" customHeight="1">
      <c r="A30" s="286" t="s">
        <v>32</v>
      </c>
      <c r="B30" s="287">
        <v>14.049668874172186</v>
      </c>
      <c r="C30" s="287">
        <v>15.992805755395683</v>
      </c>
      <c r="D30" s="287">
        <v>9.891774891774892</v>
      </c>
      <c r="E30" s="287">
        <v>10.367965367965368</v>
      </c>
      <c r="F30" s="287">
        <v>10.61344537815126</v>
      </c>
      <c r="G30" s="287">
        <f>Alumno_PC!D33</f>
        <v>9.7300970873786401</v>
      </c>
      <c r="H30" s="287">
        <f>Tabla8[[#This Row],[2012]]-Tabla8[[#This Row],[2011]]</f>
        <v>-0.88334829077262</v>
      </c>
    </row>
    <row r="31" spans="1:8" ht="14.25" customHeight="1">
      <c r="A31" s="286" t="s">
        <v>40</v>
      </c>
      <c r="B31" s="287">
        <v>11.963222416812609</v>
      </c>
      <c r="C31" s="287">
        <v>11.792144026186579</v>
      </c>
      <c r="D31" s="287">
        <v>11.671130952380953</v>
      </c>
      <c r="E31" s="287">
        <v>9.7312572087658591</v>
      </c>
      <c r="F31" s="287">
        <v>10.318181818181818</v>
      </c>
      <c r="G31" s="287">
        <f>Alumno_PC!D41</f>
        <v>9.9937304075235112</v>
      </c>
      <c r="H31" s="287">
        <f>Tabla8[[#This Row],[2012]]-Tabla8[[#This Row],[2011]]</f>
        <v>-0.32445141065830718</v>
      </c>
    </row>
    <row r="32" spans="1:8" ht="14.25" customHeight="1">
      <c r="A32" s="286" t="s">
        <v>22</v>
      </c>
      <c r="B32" s="287">
        <v>14.774122807017545</v>
      </c>
      <c r="C32" s="287">
        <v>15.519736842105264</v>
      </c>
      <c r="D32" s="287">
        <v>16.852607709750568</v>
      </c>
      <c r="E32" s="287">
        <v>15.440993788819876</v>
      </c>
      <c r="F32" s="287">
        <v>11.702662721893491</v>
      </c>
      <c r="G32" s="287">
        <f>Alumno_PC!D23</f>
        <v>10.422480620155039</v>
      </c>
      <c r="H32" s="287">
        <f>Tabla8[[#This Row],[2012]]-Tabla8[[#This Row],[2011]]</f>
        <v>-1.2801821017384523</v>
      </c>
    </row>
    <row r="33" spans="1:8" ht="14.25" customHeight="1">
      <c r="A33" s="286" t="s">
        <v>21</v>
      </c>
      <c r="B33" s="287">
        <v>16.595289079229122</v>
      </c>
      <c r="C33" s="287">
        <v>17.124726477024069</v>
      </c>
      <c r="D33" s="287">
        <v>10.783673469387756</v>
      </c>
      <c r="E33" s="287">
        <v>10.669811320754716</v>
      </c>
      <c r="F33" s="287">
        <v>10.13663133097762</v>
      </c>
      <c r="G33" s="287">
        <f>Alumno_PC!D22</f>
        <v>10.603926096997691</v>
      </c>
      <c r="H33" s="287">
        <f>Tabla8[[#This Row],[2012]]-Tabla8[[#This Row],[2011]]</f>
        <v>0.46729476602007125</v>
      </c>
    </row>
    <row r="34" spans="1:8" ht="14.25" customHeight="1">
      <c r="A34" s="286" t="s">
        <v>28</v>
      </c>
      <c r="B34" s="287">
        <v>16.241860465116279</v>
      </c>
      <c r="C34" s="287">
        <v>17.283720930232558</v>
      </c>
      <c r="D34" s="287">
        <v>12.892361111111111</v>
      </c>
      <c r="E34" s="287">
        <v>10.926984126984127</v>
      </c>
      <c r="F34" s="287">
        <v>10.464589235127479</v>
      </c>
      <c r="G34" s="287">
        <f>Alumno_PC!D29</f>
        <v>10.63400576368876</v>
      </c>
      <c r="H34" s="287">
        <f>Tabla8[[#This Row],[2012]]-Tabla8[[#This Row],[2011]]</f>
        <v>0.16941652856128186</v>
      </c>
    </row>
    <row r="35" spans="1:8" ht="14.25" customHeight="1">
      <c r="A35" s="286" t="s">
        <v>37</v>
      </c>
      <c r="B35" s="287">
        <v>12.328431372549019</v>
      </c>
      <c r="C35" s="287">
        <v>10.958333333333334</v>
      </c>
      <c r="D35" s="287">
        <v>8.1651090342679122</v>
      </c>
      <c r="E35" s="287">
        <v>7.5511363636363633</v>
      </c>
      <c r="F35" s="287">
        <v>10.296819787985866</v>
      </c>
      <c r="G35" s="287">
        <f>Alumno_PC!D38</f>
        <v>10.650176678445229</v>
      </c>
      <c r="H35" s="287">
        <f>Tabla8[[#This Row],[2012]]-Tabla8[[#This Row],[2011]]</f>
        <v>0.35335689045936292</v>
      </c>
    </row>
    <row r="36" spans="1:8" ht="14.25" customHeight="1">
      <c r="A36" s="286" t="s">
        <v>47</v>
      </c>
      <c r="B36" s="287">
        <v>14.615384615384615</v>
      </c>
      <c r="C36" s="287">
        <v>9.9172932330827059</v>
      </c>
      <c r="D36" s="287">
        <v>13.56637168141593</v>
      </c>
      <c r="E36" s="287">
        <v>15.168316831683168</v>
      </c>
      <c r="F36" s="287">
        <v>12.704000000000001</v>
      </c>
      <c r="G36" s="287">
        <f>Alumno_PC!D48</f>
        <v>11.109677419354838</v>
      </c>
      <c r="H36" s="287">
        <f>Tabla8[[#This Row],[2012]]-Tabla8[[#This Row],[2011]]</f>
        <v>-1.5943225806451622</v>
      </c>
    </row>
    <row r="37" spans="1:8" ht="14.25" customHeight="1">
      <c r="A37" s="286" t="s">
        <v>20</v>
      </c>
      <c r="B37" s="287"/>
      <c r="C37" s="287"/>
      <c r="D37" s="287">
        <v>9</v>
      </c>
      <c r="E37" s="287">
        <v>11.411978221415607</v>
      </c>
      <c r="F37" s="287">
        <v>12.785340314136125</v>
      </c>
      <c r="G37" s="287">
        <f>Alumno_PC!D21</f>
        <v>11.606606606606606</v>
      </c>
      <c r="H37" s="287">
        <f>Tabla8[[#This Row],[2012]]-Tabla8[[#This Row],[2011]]</f>
        <v>-1.1787337075295188</v>
      </c>
    </row>
    <row r="38" spans="1:8" ht="14.25" customHeight="1">
      <c r="A38" s="286" t="s">
        <v>46</v>
      </c>
      <c r="B38" s="287">
        <v>13.354515050167224</v>
      </c>
      <c r="C38" s="287">
        <v>10.878552971576227</v>
      </c>
      <c r="D38" s="287">
        <v>11.439276485788113</v>
      </c>
      <c r="E38" s="287">
        <v>16.389705882352942</v>
      </c>
      <c r="F38" s="287">
        <v>12.892857142857142</v>
      </c>
      <c r="G38" s="287">
        <f>Alumno_PC!D47</f>
        <v>12.013623978201634</v>
      </c>
      <c r="H38" s="287">
        <f>Tabla8[[#This Row],[2012]]-Tabla8[[#This Row],[2011]]</f>
        <v>-0.87923316465550805</v>
      </c>
    </row>
    <row r="39" spans="1:8" ht="14.25" customHeight="1">
      <c r="A39" s="286" t="s">
        <v>17</v>
      </c>
      <c r="B39" s="287">
        <v>17.799573560767591</v>
      </c>
      <c r="C39" s="287">
        <v>16.956790123456791</v>
      </c>
      <c r="D39" s="287">
        <v>18.086474501108647</v>
      </c>
      <c r="E39" s="287">
        <v>17.91130820399113</v>
      </c>
      <c r="F39" s="287">
        <v>14.591623036649215</v>
      </c>
      <c r="G39" s="287">
        <f>Alumno_PC!D18</f>
        <v>12.022988505747126</v>
      </c>
      <c r="H39" s="287">
        <f>Tabla8[[#This Row],[2012]]-Tabla8[[#This Row],[2011]]</f>
        <v>-2.5686345309020897</v>
      </c>
    </row>
    <row r="40" spans="1:8" ht="14.25" customHeight="1">
      <c r="A40" s="286" t="s">
        <v>30</v>
      </c>
      <c r="B40" s="287">
        <v>16.030978071702055</v>
      </c>
      <c r="C40" s="287">
        <v>17.79815157116451</v>
      </c>
      <c r="D40" s="287">
        <v>14.409237065185618</v>
      </c>
      <c r="E40" s="287">
        <v>13.970166056853364</v>
      </c>
      <c r="F40" s="287">
        <v>13.072678331090176</v>
      </c>
      <c r="G40" s="287">
        <f>Alumno_PC!D31</f>
        <v>12.065565565565565</v>
      </c>
      <c r="H40" s="287">
        <f>Tabla8[[#This Row],[2012]]-Tabla8[[#This Row],[2011]]</f>
        <v>-1.0071127655246102</v>
      </c>
    </row>
    <row r="41" spans="1:8" ht="14.25" customHeight="1">
      <c r="A41" s="286" t="s">
        <v>16</v>
      </c>
      <c r="B41" s="287">
        <v>14.893129770992367</v>
      </c>
      <c r="C41" s="287">
        <v>18.424657534246574</v>
      </c>
      <c r="D41" s="287">
        <v>18.710280373831775</v>
      </c>
      <c r="E41" s="287">
        <v>12.895705521472392</v>
      </c>
      <c r="F41" s="287">
        <v>13.352941176470589</v>
      </c>
      <c r="G41" s="287">
        <f>Alumno_PC!D17</f>
        <v>12.099255583126551</v>
      </c>
      <c r="H41" s="287">
        <f>Tabla8[[#This Row],[2012]]-Tabla8[[#This Row],[2011]]</f>
        <v>-1.2536855933440378</v>
      </c>
    </row>
    <row r="42" spans="1:8" ht="14.25" customHeight="1">
      <c r="A42" s="286" t="s">
        <v>39</v>
      </c>
      <c r="B42" s="287">
        <v>15.016393442622951</v>
      </c>
      <c r="C42" s="287">
        <v>10.084388185654008</v>
      </c>
      <c r="D42" s="287">
        <v>11.074468085106384</v>
      </c>
      <c r="E42" s="287">
        <v>13.091603053435115</v>
      </c>
      <c r="F42" s="287">
        <v>15.03305785123967</v>
      </c>
      <c r="G42" s="287">
        <f>Alumno_PC!D40</f>
        <v>12.294382022471909</v>
      </c>
      <c r="H42" s="287">
        <f>Tabla8[[#This Row],[2012]]-Tabla8[[#This Row],[2011]]</f>
        <v>-2.7386758287677608</v>
      </c>
    </row>
    <row r="43" spans="1:8" ht="14.25" customHeight="1">
      <c r="A43" s="286" t="s">
        <v>38</v>
      </c>
      <c r="B43" s="287">
        <v>18.513274336283185</v>
      </c>
      <c r="C43" s="287">
        <v>20.341246290801188</v>
      </c>
      <c r="D43" s="287">
        <v>23.100890207715132</v>
      </c>
      <c r="E43" s="287">
        <v>11.897321428571429</v>
      </c>
      <c r="F43" s="287">
        <v>10.806241872561769</v>
      </c>
      <c r="G43" s="287">
        <f>Alumno_PC!D39</f>
        <v>12.303977272727273</v>
      </c>
      <c r="H43" s="287">
        <f>Tabla8[[#This Row],[2012]]-Tabla8[[#This Row],[2011]]</f>
        <v>1.4977354001655048</v>
      </c>
    </row>
    <row r="44" spans="1:8" ht="14.25" customHeight="1">
      <c r="A44" s="286" t="s">
        <v>31</v>
      </c>
      <c r="B44" s="287">
        <v>11.632958801498127</v>
      </c>
      <c r="C44" s="287">
        <v>21.247357293868923</v>
      </c>
      <c r="D44" s="287">
        <v>11.832971800433839</v>
      </c>
      <c r="E44" s="287">
        <v>12.950108459869849</v>
      </c>
      <c r="F44" s="287">
        <v>13.27942794279428</v>
      </c>
      <c r="G44" s="287">
        <f>Alumno_PC!D32</f>
        <v>13.064893617021276</v>
      </c>
      <c r="H44" s="287">
        <f>Tabla8[[#This Row],[2012]]-Tabla8[[#This Row],[2011]]</f>
        <v>-0.21453432577300369</v>
      </c>
    </row>
    <row r="45" spans="1:8" ht="14.25" customHeight="1">
      <c r="A45" s="286" t="s">
        <v>41</v>
      </c>
      <c r="B45" s="287">
        <v>12.030803080308031</v>
      </c>
      <c r="C45" s="287">
        <v>12.161904761904761</v>
      </c>
      <c r="D45" s="287">
        <v>12.662933930571109</v>
      </c>
      <c r="E45" s="287">
        <v>14.27960927960928</v>
      </c>
      <c r="F45" s="287">
        <v>13.410569105691057</v>
      </c>
      <c r="G45" s="287">
        <f>Alumno_PC!D42</f>
        <v>13.070759625390219</v>
      </c>
      <c r="H45" s="287">
        <f>Tabla8[[#This Row],[2012]]-Tabla8[[#This Row],[2011]]</f>
        <v>-0.33980948030083802</v>
      </c>
    </row>
    <row r="46" spans="1:8" ht="14.25" customHeight="1">
      <c r="A46" s="286" t="s">
        <v>42</v>
      </c>
      <c r="B46" s="287">
        <v>17.390410958904109</v>
      </c>
      <c r="C46" s="287">
        <v>13.542997542997544</v>
      </c>
      <c r="D46" s="287">
        <v>13.211302211302211</v>
      </c>
      <c r="E46" s="287">
        <v>15.934782608695652</v>
      </c>
      <c r="F46" s="287">
        <v>14.482758620689655</v>
      </c>
      <c r="G46" s="287">
        <f>Alumno_PC!D43</f>
        <v>13.672680412371134</v>
      </c>
      <c r="H46" s="287">
        <f>Tabla8[[#This Row],[2012]]-Tabla8[[#This Row],[2011]]</f>
        <v>-0.81007820831852051</v>
      </c>
    </row>
    <row r="47" spans="1:8" ht="14.25" customHeight="1">
      <c r="A47" s="286" t="s">
        <v>27</v>
      </c>
      <c r="B47" s="287">
        <v>12.5</v>
      </c>
      <c r="C47" s="287">
        <v>10.891959798994975</v>
      </c>
      <c r="D47" s="287">
        <v>14.669270833333334</v>
      </c>
      <c r="E47" s="287">
        <v>16.038560411311053</v>
      </c>
      <c r="F47" s="287">
        <v>16.495348837209303</v>
      </c>
      <c r="G47" s="287">
        <f>Alumno_PC!D28</f>
        <v>13.844793713163066</v>
      </c>
      <c r="H47" s="287">
        <f>Tabla8[[#This Row],[2012]]-Tabla8[[#This Row],[2011]]</f>
        <v>-2.6505551240462371</v>
      </c>
    </row>
    <row r="48" spans="1:8" ht="14.25" customHeight="1">
      <c r="A48" s="286" t="s">
        <v>24</v>
      </c>
      <c r="B48" s="287">
        <v>15.957479119210326</v>
      </c>
      <c r="C48" s="287">
        <v>17.428000000000001</v>
      </c>
      <c r="D48" s="287">
        <v>17.8504</v>
      </c>
      <c r="E48" s="287">
        <v>16.426547352721851</v>
      </c>
      <c r="F48" s="287">
        <v>15.17457627118644</v>
      </c>
      <c r="G48" s="287">
        <f>Alumno_PC!D25</f>
        <v>14.274779195289499</v>
      </c>
      <c r="H48" s="287">
        <f>Tabla8[[#This Row],[2012]]-Tabla8[[#This Row],[2011]]</f>
        <v>-0.89979707589694158</v>
      </c>
    </row>
    <row r="49" spans="1:8" ht="14.25" customHeight="1">
      <c r="A49" s="286" t="s">
        <v>35</v>
      </c>
      <c r="B49" s="287">
        <v>14.488958990536277</v>
      </c>
      <c r="C49" s="287">
        <v>21.64</v>
      </c>
      <c r="D49" s="287">
        <v>14.204433497536947</v>
      </c>
      <c r="E49" s="287">
        <v>16.173796791443849</v>
      </c>
      <c r="F49" s="287">
        <v>14.781321184510251</v>
      </c>
      <c r="G49" s="287">
        <f>Alumno_PC!D36</f>
        <v>14.673913043478262</v>
      </c>
      <c r="H49" s="287">
        <f>Tabla8[[#This Row],[2012]]-Tabla8[[#This Row],[2011]]</f>
        <v>-0.10740814103198915</v>
      </c>
    </row>
    <row r="50" spans="1:8" ht="13.5" customHeight="1">
      <c r="A50" s="289"/>
      <c r="B50" s="290"/>
      <c r="C50" s="290"/>
      <c r="D50" s="290"/>
      <c r="E50" s="290"/>
      <c r="F50" s="290"/>
      <c r="G50" s="290"/>
      <c r="H50" s="290"/>
    </row>
    <row r="51" spans="1:8" ht="13.5" customHeight="1">
      <c r="A51" s="275"/>
      <c r="B51" s="275"/>
      <c r="C51" s="275"/>
      <c r="D51" s="275"/>
      <c r="E51" s="275"/>
      <c r="F51" s="275"/>
      <c r="G51" s="275"/>
      <c r="H51" s="275"/>
    </row>
    <row r="52" spans="1:8" ht="13.5" customHeight="1">
      <c r="A52" s="275"/>
      <c r="B52" s="275"/>
      <c r="C52" s="275"/>
      <c r="D52" s="275"/>
      <c r="E52" s="275"/>
      <c r="F52" s="275"/>
      <c r="G52" s="275"/>
      <c r="H52" s="275"/>
    </row>
    <row r="53" spans="1:8" ht="13.5" customHeight="1">
      <c r="A53" s="275"/>
      <c r="B53" s="275"/>
      <c r="C53" s="275"/>
      <c r="D53" s="275"/>
      <c r="E53" s="275"/>
      <c r="F53" s="275"/>
      <c r="G53" s="275"/>
      <c r="H53" s="275"/>
    </row>
    <row r="54" spans="1:8" ht="13.5" customHeight="1">
      <c r="A54" s="275"/>
      <c r="B54" s="275"/>
      <c r="C54" s="275"/>
      <c r="D54" s="275"/>
      <c r="E54" s="275"/>
      <c r="F54" s="275"/>
      <c r="G54" s="275"/>
      <c r="H54" s="275"/>
    </row>
    <row r="55" spans="1:8" ht="13.5" customHeight="1">
      <c r="A55" s="275"/>
      <c r="B55" s="275"/>
      <c r="C55" s="275"/>
      <c r="D55" s="275"/>
      <c r="E55" s="275"/>
      <c r="F55" s="275"/>
      <c r="G55" s="275"/>
      <c r="H55" s="275"/>
    </row>
    <row r="56" spans="1:8" ht="13.5" customHeight="1">
      <c r="A56" s="275"/>
      <c r="B56" s="275"/>
      <c r="C56" s="275"/>
      <c r="D56" s="275"/>
      <c r="E56" s="275"/>
      <c r="F56" s="275"/>
      <c r="G56" s="275"/>
      <c r="H56" s="275"/>
    </row>
    <row r="57" spans="1:8" ht="13.5" customHeight="1">
      <c r="A57" s="275"/>
      <c r="B57" s="275"/>
      <c r="C57" s="275"/>
      <c r="D57" s="275"/>
      <c r="E57" s="275"/>
      <c r="F57" s="275"/>
      <c r="G57" s="275"/>
      <c r="H57" s="275"/>
    </row>
    <row r="58" spans="1:8" ht="13.5" customHeight="1">
      <c r="A58" s="275"/>
      <c r="B58" s="275"/>
      <c r="C58" s="275"/>
      <c r="D58" s="275"/>
      <c r="E58" s="275"/>
      <c r="F58" s="275"/>
      <c r="G58" s="275"/>
      <c r="H58" s="275"/>
    </row>
    <row r="59" spans="1:8" ht="13.5" customHeight="1">
      <c r="A59" s="275"/>
      <c r="B59" s="275"/>
      <c r="C59" s="275"/>
      <c r="D59" s="275"/>
      <c r="E59" s="275"/>
      <c r="F59" s="275"/>
      <c r="G59" s="275"/>
      <c r="H59" s="275"/>
    </row>
    <row r="60" spans="1:8" ht="13.5" customHeight="1">
      <c r="A60" s="275"/>
      <c r="B60" s="275"/>
      <c r="C60" s="275"/>
      <c r="D60" s="275"/>
      <c r="E60" s="275"/>
      <c r="F60" s="275"/>
      <c r="G60" s="275"/>
      <c r="H60" s="275"/>
    </row>
    <row r="61" spans="1:8" ht="13.5" customHeight="1">
      <c r="A61" s="275"/>
      <c r="B61" s="275"/>
      <c r="C61" s="275"/>
      <c r="D61" s="275"/>
      <c r="E61" s="275"/>
      <c r="F61" s="275"/>
      <c r="G61" s="275"/>
      <c r="H61" s="275"/>
    </row>
    <row r="62" spans="1:8" ht="13.5" customHeight="1">
      <c r="A62" s="275"/>
      <c r="B62" s="275"/>
      <c r="C62" s="275"/>
      <c r="D62" s="275"/>
      <c r="E62" s="275"/>
      <c r="F62" s="275"/>
      <c r="G62" s="275"/>
      <c r="H62" s="275"/>
    </row>
    <row r="63" spans="1:8" ht="13.5" customHeight="1">
      <c r="A63" s="275"/>
      <c r="B63" s="275"/>
      <c r="C63" s="275"/>
      <c r="D63" s="275"/>
      <c r="E63" s="275"/>
      <c r="F63" s="275"/>
      <c r="G63" s="275"/>
      <c r="H63" s="275"/>
    </row>
    <row r="64" spans="1:8" ht="13.5" customHeight="1">
      <c r="A64" s="275"/>
      <c r="B64" s="275"/>
      <c r="C64" s="275"/>
      <c r="D64" s="275"/>
      <c r="E64" s="275"/>
      <c r="F64" s="275"/>
      <c r="G64" s="275"/>
      <c r="H64" s="275"/>
    </row>
    <row r="65" spans="1:8" ht="13.5" customHeight="1">
      <c r="A65" s="275"/>
      <c r="B65" s="275"/>
      <c r="C65" s="275"/>
      <c r="D65" s="275"/>
      <c r="E65" s="275"/>
      <c r="F65" s="275"/>
      <c r="G65" s="275"/>
      <c r="H65" s="275"/>
    </row>
    <row r="66" spans="1:8" ht="13.5" customHeight="1">
      <c r="A66" s="275"/>
      <c r="B66" s="275"/>
      <c r="C66" s="275"/>
      <c r="D66" s="275"/>
      <c r="E66" s="275"/>
      <c r="F66" s="275"/>
      <c r="G66" s="275"/>
      <c r="H66" s="275"/>
    </row>
    <row r="67" spans="1:8" ht="13.5" customHeight="1">
      <c r="A67" s="275"/>
      <c r="B67" s="275"/>
      <c r="C67" s="275"/>
      <c r="D67" s="275"/>
      <c r="E67" s="275"/>
      <c r="F67" s="275"/>
      <c r="G67" s="275"/>
      <c r="H67" s="275"/>
    </row>
    <row r="68" spans="1:8" ht="13.5" customHeight="1">
      <c r="A68" s="275"/>
      <c r="B68" s="275"/>
      <c r="C68" s="275"/>
      <c r="D68" s="275"/>
      <c r="E68" s="275"/>
      <c r="F68" s="275"/>
      <c r="G68" s="275"/>
      <c r="H68" s="275"/>
    </row>
    <row r="69" spans="1:8" ht="13.5" customHeight="1">
      <c r="A69" s="275"/>
      <c r="B69" s="275"/>
      <c r="C69" s="275"/>
      <c r="D69" s="275"/>
      <c r="E69" s="275"/>
      <c r="F69" s="275"/>
      <c r="G69" s="275"/>
      <c r="H69" s="275"/>
    </row>
    <row r="70" spans="1:8" ht="13.5" customHeight="1">
      <c r="A70" s="275"/>
      <c r="B70" s="275"/>
      <c r="C70" s="275"/>
      <c r="D70" s="275"/>
      <c r="E70" s="275"/>
      <c r="F70" s="275"/>
      <c r="G70" s="275"/>
      <c r="H70" s="275"/>
    </row>
    <row r="71" spans="1:8" ht="13.5" customHeight="1">
      <c r="A71" s="275"/>
      <c r="B71" s="275"/>
      <c r="C71" s="275"/>
      <c r="D71" s="275"/>
      <c r="E71" s="275"/>
      <c r="F71" s="275"/>
      <c r="G71" s="275"/>
      <c r="H71" s="275"/>
    </row>
    <row r="72" spans="1:8" ht="13.5" customHeight="1">
      <c r="A72" s="275"/>
      <c r="B72" s="275"/>
      <c r="C72" s="275"/>
      <c r="D72" s="275"/>
      <c r="E72" s="275"/>
      <c r="F72" s="275"/>
      <c r="G72" s="275"/>
      <c r="H72" s="275"/>
    </row>
    <row r="73" spans="1:8" ht="13.5" customHeight="1">
      <c r="A73" s="275"/>
      <c r="B73" s="275"/>
      <c r="C73" s="275"/>
      <c r="D73" s="275"/>
      <c r="E73" s="275"/>
      <c r="F73" s="275"/>
      <c r="G73" s="275"/>
      <c r="H73" s="275"/>
    </row>
    <row r="74" spans="1:8" ht="13.5" customHeight="1">
      <c r="A74" s="275"/>
      <c r="B74" s="275"/>
      <c r="C74" s="275"/>
      <c r="D74" s="275"/>
      <c r="E74" s="275"/>
      <c r="F74" s="275"/>
      <c r="G74" s="275"/>
      <c r="H74" s="275"/>
    </row>
    <row r="75" spans="1:8" ht="13.5" customHeight="1">
      <c r="A75" s="275"/>
      <c r="B75" s="275"/>
      <c r="C75" s="275"/>
      <c r="D75" s="275"/>
      <c r="E75" s="275"/>
      <c r="F75" s="275"/>
      <c r="G75" s="275"/>
      <c r="H75" s="275"/>
    </row>
    <row r="76" spans="1:8" ht="13.5" customHeight="1">
      <c r="A76" s="275"/>
      <c r="B76" s="275"/>
      <c r="C76" s="275"/>
      <c r="D76" s="275"/>
      <c r="E76" s="275"/>
      <c r="F76" s="275"/>
      <c r="G76" s="275"/>
      <c r="H76" s="275"/>
    </row>
    <row r="77" spans="1:8" ht="13.5" customHeight="1">
      <c r="A77" s="275"/>
      <c r="B77" s="275"/>
      <c r="C77" s="275"/>
      <c r="D77" s="275"/>
      <c r="E77" s="275"/>
      <c r="F77" s="275"/>
      <c r="G77" s="275"/>
      <c r="H77" s="275"/>
    </row>
    <row r="78" spans="1:8" ht="13.5" customHeight="1">
      <c r="A78" s="275"/>
      <c r="B78" s="275"/>
      <c r="C78" s="275"/>
      <c r="D78" s="275"/>
      <c r="E78" s="275"/>
      <c r="F78" s="275"/>
      <c r="G78" s="275"/>
      <c r="H78" s="275"/>
    </row>
    <row r="79" spans="1:8" ht="13.5" customHeight="1">
      <c r="A79" s="275"/>
      <c r="B79" s="275"/>
      <c r="C79" s="275"/>
      <c r="D79" s="275"/>
      <c r="E79" s="275"/>
      <c r="F79" s="275"/>
      <c r="G79" s="275"/>
      <c r="H79" s="275"/>
    </row>
    <row r="80" spans="1:8" ht="13.5" customHeight="1">
      <c r="A80" s="275"/>
      <c r="B80" s="275"/>
      <c r="C80" s="275"/>
      <c r="D80" s="275"/>
      <c r="E80" s="275"/>
      <c r="F80" s="275"/>
      <c r="G80" s="275"/>
      <c r="H80" s="275"/>
    </row>
    <row r="81" spans="1:8" ht="13.5" customHeight="1">
      <c r="A81" s="275"/>
      <c r="B81" s="275"/>
      <c r="C81" s="275"/>
      <c r="D81" s="275"/>
      <c r="E81" s="275"/>
      <c r="F81" s="275"/>
      <c r="G81" s="275"/>
      <c r="H81" s="275"/>
    </row>
    <row r="82" spans="1:8" ht="13.5" customHeight="1">
      <c r="A82" s="275"/>
      <c r="B82" s="275"/>
      <c r="C82" s="275"/>
      <c r="D82" s="275"/>
      <c r="E82" s="275"/>
      <c r="F82" s="275"/>
      <c r="G82" s="275"/>
      <c r="H82" s="275"/>
    </row>
    <row r="83" spans="1:8" ht="13.5" customHeight="1">
      <c r="A83" s="275"/>
      <c r="B83" s="275"/>
      <c r="C83" s="275"/>
      <c r="D83" s="275"/>
      <c r="E83" s="275"/>
      <c r="F83" s="275"/>
      <c r="G83" s="275"/>
      <c r="H83" s="275"/>
    </row>
    <row r="84" spans="1:8" ht="13.5" customHeight="1">
      <c r="A84" s="275"/>
      <c r="B84" s="275"/>
      <c r="C84" s="275"/>
      <c r="D84" s="275"/>
      <c r="E84" s="275"/>
      <c r="F84" s="275"/>
      <c r="G84" s="275"/>
      <c r="H84" s="275"/>
    </row>
    <row r="85" spans="1:8" ht="13.5" customHeight="1">
      <c r="A85" s="275"/>
      <c r="B85" s="275"/>
      <c r="C85" s="275"/>
      <c r="D85" s="275"/>
      <c r="E85" s="275"/>
      <c r="F85" s="275"/>
      <c r="G85" s="275"/>
      <c r="H85" s="275"/>
    </row>
    <row r="86" spans="1:8" ht="13.5" customHeight="1">
      <c r="A86" s="275"/>
      <c r="B86" s="275"/>
      <c r="C86" s="275"/>
      <c r="D86" s="275"/>
      <c r="E86" s="275"/>
      <c r="F86" s="275"/>
      <c r="G86" s="275"/>
      <c r="H86" s="275"/>
    </row>
    <row r="87" spans="1:8" ht="13.5" customHeight="1">
      <c r="A87" s="275"/>
      <c r="B87" s="275"/>
      <c r="C87" s="275"/>
      <c r="D87" s="275"/>
      <c r="E87" s="275"/>
      <c r="F87" s="275"/>
      <c r="G87" s="275"/>
      <c r="H87" s="275"/>
    </row>
    <row r="88" spans="1:8" ht="13.5" customHeight="1">
      <c r="A88" s="275"/>
      <c r="B88" s="275"/>
      <c r="C88" s="275"/>
      <c r="D88" s="275"/>
      <c r="E88" s="275"/>
      <c r="F88" s="275"/>
      <c r="G88" s="275"/>
      <c r="H88" s="275"/>
    </row>
    <row r="89" spans="1:8" ht="13.5" customHeight="1">
      <c r="A89" s="275"/>
      <c r="B89" s="275"/>
      <c r="C89" s="275"/>
      <c r="D89" s="275"/>
      <c r="E89" s="275"/>
      <c r="F89" s="275"/>
      <c r="G89" s="275"/>
      <c r="H89" s="275"/>
    </row>
    <row r="90" spans="1:8" ht="13.5" customHeight="1">
      <c r="A90" s="275"/>
      <c r="B90" s="275"/>
      <c r="C90" s="275"/>
      <c r="D90" s="275"/>
      <c r="E90" s="275"/>
      <c r="F90" s="275"/>
      <c r="G90" s="275"/>
      <c r="H90" s="275"/>
    </row>
    <row r="91" spans="1:8" ht="13.5" customHeight="1">
      <c r="A91" s="275"/>
      <c r="B91" s="275"/>
      <c r="C91" s="275"/>
      <c r="D91" s="275"/>
      <c r="E91" s="275"/>
      <c r="F91" s="275"/>
      <c r="G91" s="275"/>
      <c r="H91" s="275"/>
    </row>
    <row r="92" spans="1:8" ht="13.5" customHeight="1">
      <c r="A92" s="275"/>
      <c r="B92" s="275"/>
      <c r="C92" s="275"/>
      <c r="D92" s="275"/>
      <c r="E92" s="275"/>
      <c r="F92" s="275"/>
      <c r="G92" s="275"/>
      <c r="H92" s="275"/>
    </row>
    <row r="93" spans="1:8" ht="13.5" customHeight="1">
      <c r="A93" s="275"/>
      <c r="B93" s="275"/>
      <c r="C93" s="275"/>
      <c r="D93" s="275"/>
      <c r="E93" s="275"/>
      <c r="F93" s="275"/>
      <c r="G93" s="275"/>
      <c r="H93" s="275"/>
    </row>
    <row r="94" spans="1:8" ht="13.5" customHeight="1">
      <c r="A94" s="275"/>
      <c r="B94" s="275"/>
      <c r="C94" s="275"/>
      <c r="D94" s="275"/>
      <c r="E94" s="275"/>
      <c r="F94" s="275"/>
      <c r="G94" s="275"/>
      <c r="H94" s="275"/>
    </row>
    <row r="95" spans="1:8" ht="13.5" customHeight="1">
      <c r="A95" s="275"/>
      <c r="B95" s="275"/>
      <c r="C95" s="275"/>
      <c r="D95" s="275"/>
      <c r="E95" s="275"/>
      <c r="F95" s="275"/>
      <c r="G95" s="275"/>
      <c r="H95" s="275"/>
    </row>
    <row r="96" spans="1:8" ht="13.5" customHeight="1">
      <c r="A96" s="275"/>
      <c r="B96" s="275"/>
      <c r="C96" s="275"/>
      <c r="D96" s="275"/>
      <c r="E96" s="275"/>
      <c r="F96" s="275"/>
      <c r="G96" s="275"/>
      <c r="H96" s="275"/>
    </row>
    <row r="97" spans="1:8" ht="13.5" customHeight="1">
      <c r="A97" s="275"/>
      <c r="B97" s="275"/>
      <c r="C97" s="275"/>
      <c r="D97" s="275"/>
      <c r="E97" s="275"/>
      <c r="F97" s="275"/>
      <c r="G97" s="275"/>
      <c r="H97" s="275"/>
    </row>
    <row r="98" spans="1:8" ht="13.5" customHeight="1">
      <c r="A98" s="275"/>
      <c r="B98" s="275"/>
      <c r="C98" s="275"/>
      <c r="D98" s="275"/>
      <c r="E98" s="275"/>
      <c r="F98" s="275"/>
      <c r="G98" s="275"/>
      <c r="H98" s="275"/>
    </row>
    <row r="99" spans="1:8" ht="13.5" customHeight="1">
      <c r="A99" s="275"/>
      <c r="B99" s="275"/>
      <c r="C99" s="275"/>
      <c r="D99" s="275"/>
      <c r="E99" s="275"/>
      <c r="F99" s="275"/>
      <c r="G99" s="275"/>
      <c r="H99" s="275"/>
    </row>
    <row r="100" spans="1:8" ht="13.5" customHeight="1">
      <c r="A100" s="275"/>
      <c r="B100" s="275"/>
      <c r="C100" s="275"/>
      <c r="D100" s="275"/>
      <c r="E100" s="275"/>
      <c r="F100" s="275"/>
      <c r="G100" s="275"/>
      <c r="H100" s="275"/>
    </row>
    <row r="101" spans="1:8" ht="13.5" customHeight="1">
      <c r="A101" s="275"/>
      <c r="B101" s="275"/>
      <c r="C101" s="275"/>
      <c r="D101" s="275"/>
      <c r="E101" s="275"/>
      <c r="F101" s="275"/>
      <c r="G101" s="275"/>
      <c r="H101" s="275"/>
    </row>
    <row r="102" spans="1:8" ht="13.5" customHeight="1">
      <c r="A102" s="275"/>
      <c r="B102" s="275"/>
      <c r="C102" s="275"/>
      <c r="D102" s="275"/>
      <c r="E102" s="275"/>
      <c r="F102" s="275"/>
      <c r="G102" s="275"/>
      <c r="H102" s="275"/>
    </row>
    <row r="103" spans="1:8" ht="13.5" customHeight="1">
      <c r="A103" s="275"/>
      <c r="B103" s="275"/>
      <c r="C103" s="275"/>
      <c r="D103" s="275"/>
      <c r="E103" s="275"/>
      <c r="F103" s="275"/>
      <c r="G103" s="275"/>
      <c r="H103" s="275"/>
    </row>
    <row r="104" spans="1:8" ht="13.5" customHeight="1">
      <c r="A104" s="275"/>
      <c r="B104" s="275"/>
      <c r="C104" s="275"/>
      <c r="D104" s="275"/>
      <c r="E104" s="275"/>
      <c r="F104" s="275"/>
      <c r="G104" s="275"/>
      <c r="H104" s="275"/>
    </row>
    <row r="105" spans="1:8" ht="13.5" customHeight="1">
      <c r="A105" s="275"/>
      <c r="B105" s="275"/>
      <c r="C105" s="275"/>
      <c r="D105" s="275"/>
      <c r="E105" s="275"/>
      <c r="F105" s="275"/>
      <c r="G105" s="275"/>
      <c r="H105" s="275"/>
    </row>
    <row r="106" spans="1:8" ht="13.5" customHeight="1">
      <c r="A106" s="275"/>
      <c r="B106" s="275"/>
      <c r="C106" s="275"/>
      <c r="D106" s="275"/>
      <c r="E106" s="275"/>
      <c r="F106" s="275"/>
      <c r="G106" s="275"/>
      <c r="H106" s="275"/>
    </row>
    <row r="107" spans="1:8" ht="13.5" customHeight="1">
      <c r="A107" s="275"/>
      <c r="B107" s="275"/>
      <c r="C107" s="275"/>
      <c r="D107" s="275"/>
      <c r="E107" s="275"/>
      <c r="F107" s="275"/>
      <c r="G107" s="275"/>
      <c r="H107" s="275"/>
    </row>
    <row r="108" spans="1:8" ht="13.5" customHeight="1">
      <c r="A108" s="275"/>
      <c r="B108" s="275"/>
      <c r="C108" s="275"/>
      <c r="D108" s="275"/>
      <c r="E108" s="275"/>
      <c r="F108" s="275"/>
      <c r="G108" s="275"/>
      <c r="H108" s="275"/>
    </row>
    <row r="109" spans="1:8" ht="13.5" customHeight="1">
      <c r="A109" s="275"/>
      <c r="B109" s="275"/>
      <c r="C109" s="275"/>
      <c r="D109" s="275"/>
      <c r="E109" s="275"/>
      <c r="F109" s="275"/>
      <c r="G109" s="275"/>
      <c r="H109" s="275"/>
    </row>
    <row r="110" spans="1:8" ht="13.5" customHeight="1">
      <c r="A110" s="275"/>
      <c r="B110" s="275"/>
      <c r="C110" s="275"/>
      <c r="D110" s="275"/>
      <c r="E110" s="275"/>
      <c r="F110" s="275"/>
      <c r="G110" s="275"/>
      <c r="H110" s="275"/>
    </row>
    <row r="111" spans="1:8" ht="13.5" customHeight="1">
      <c r="A111" s="275"/>
      <c r="B111" s="275"/>
      <c r="C111" s="275"/>
      <c r="D111" s="275"/>
      <c r="E111" s="275"/>
      <c r="F111" s="275"/>
      <c r="G111" s="275"/>
      <c r="H111" s="275"/>
    </row>
    <row r="112" spans="1:8" ht="13.5" customHeight="1">
      <c r="A112" s="275"/>
      <c r="B112" s="275"/>
      <c r="C112" s="275"/>
      <c r="D112" s="275"/>
      <c r="E112" s="275"/>
      <c r="F112" s="275"/>
      <c r="G112" s="275"/>
      <c r="H112" s="275"/>
    </row>
    <row r="113" spans="1:8" ht="13.5" customHeight="1">
      <c r="A113" s="275"/>
      <c r="B113" s="275"/>
      <c r="C113" s="275"/>
      <c r="D113" s="275"/>
      <c r="E113" s="275"/>
      <c r="F113" s="275"/>
      <c r="G113" s="275"/>
      <c r="H113" s="275"/>
    </row>
    <row r="114" spans="1:8" ht="13.5" customHeight="1">
      <c r="A114" s="275"/>
      <c r="B114" s="275"/>
      <c r="C114" s="275"/>
      <c r="D114" s="275"/>
      <c r="E114" s="275"/>
      <c r="F114" s="275"/>
      <c r="G114" s="275"/>
      <c r="H114" s="275"/>
    </row>
    <row r="115" spans="1:8" ht="13.5" customHeight="1">
      <c r="A115" s="275"/>
      <c r="B115" s="275"/>
      <c r="C115" s="275"/>
      <c r="D115" s="275"/>
      <c r="E115" s="275"/>
      <c r="F115" s="275"/>
      <c r="G115" s="275"/>
      <c r="H115" s="275"/>
    </row>
    <row r="116" spans="1:8" ht="13.5" customHeight="1">
      <c r="A116" s="275"/>
      <c r="B116" s="275"/>
      <c r="C116" s="275"/>
      <c r="D116" s="275"/>
      <c r="E116" s="275"/>
      <c r="F116" s="275"/>
      <c r="G116" s="275"/>
      <c r="H116" s="275"/>
    </row>
    <row r="117" spans="1:8" ht="13.5" customHeight="1">
      <c r="A117" s="275"/>
      <c r="B117" s="275"/>
      <c r="C117" s="275"/>
      <c r="D117" s="275"/>
      <c r="E117" s="275"/>
      <c r="F117" s="275"/>
      <c r="G117" s="275"/>
      <c r="H117" s="275"/>
    </row>
    <row r="118" spans="1:8" ht="13.5" customHeight="1">
      <c r="A118" s="275"/>
      <c r="B118" s="275"/>
      <c r="C118" s="275"/>
      <c r="D118" s="275"/>
      <c r="E118" s="275"/>
      <c r="F118" s="275"/>
      <c r="G118" s="275"/>
      <c r="H118" s="275"/>
    </row>
    <row r="119" spans="1:8" ht="13.5" customHeight="1">
      <c r="A119" s="275"/>
      <c r="B119" s="275"/>
      <c r="C119" s="275"/>
      <c r="D119" s="275"/>
      <c r="E119" s="275"/>
      <c r="F119" s="275"/>
      <c r="G119" s="275"/>
      <c r="H119" s="275"/>
    </row>
    <row r="120" spans="1:8" ht="13.5" customHeight="1">
      <c r="A120" s="275"/>
      <c r="B120" s="275"/>
      <c r="C120" s="275"/>
      <c r="D120" s="275"/>
      <c r="E120" s="275"/>
      <c r="F120" s="275"/>
      <c r="G120" s="275"/>
      <c r="H120" s="275"/>
    </row>
    <row r="121" spans="1:8" ht="13.5" customHeight="1">
      <c r="A121" s="275"/>
      <c r="B121" s="275"/>
      <c r="C121" s="275"/>
      <c r="D121" s="275"/>
      <c r="E121" s="275"/>
      <c r="F121" s="275"/>
      <c r="G121" s="275"/>
      <c r="H121" s="275"/>
    </row>
    <row r="122" spans="1:8" ht="13.5" customHeight="1">
      <c r="A122" s="275"/>
      <c r="B122" s="275"/>
      <c r="C122" s="275"/>
      <c r="D122" s="275"/>
      <c r="E122" s="275"/>
      <c r="F122" s="275"/>
      <c r="G122" s="275"/>
      <c r="H122" s="275"/>
    </row>
    <row r="123" spans="1:8" ht="13.5" customHeight="1">
      <c r="A123" s="275"/>
      <c r="B123" s="275"/>
      <c r="C123" s="275"/>
      <c r="D123" s="275"/>
      <c r="E123" s="275"/>
      <c r="F123" s="275"/>
      <c r="G123" s="275"/>
      <c r="H123" s="275"/>
    </row>
    <row r="124" spans="1:8" ht="13.5" customHeight="1">
      <c r="A124" s="275"/>
      <c r="B124" s="275"/>
      <c r="C124" s="275"/>
      <c r="D124" s="275"/>
      <c r="E124" s="275"/>
      <c r="F124" s="275"/>
      <c r="G124" s="275"/>
      <c r="H124" s="275"/>
    </row>
    <row r="125" spans="1:8" ht="13.5" customHeight="1">
      <c r="A125" s="275"/>
      <c r="B125" s="275"/>
      <c r="C125" s="275"/>
      <c r="D125" s="275"/>
      <c r="E125" s="275"/>
      <c r="F125" s="275"/>
      <c r="G125" s="275"/>
      <c r="H125" s="275"/>
    </row>
    <row r="126" spans="1:8" ht="13.5" customHeight="1">
      <c r="A126" s="275"/>
      <c r="B126" s="275"/>
      <c r="C126" s="275"/>
      <c r="D126" s="275"/>
      <c r="E126" s="275"/>
      <c r="F126" s="275"/>
      <c r="G126" s="275"/>
      <c r="H126" s="275"/>
    </row>
    <row r="127" spans="1:8" ht="13.5" customHeight="1">
      <c r="A127" s="275"/>
      <c r="B127" s="275"/>
      <c r="C127" s="275"/>
      <c r="D127" s="275"/>
      <c r="E127" s="275"/>
      <c r="F127" s="275"/>
      <c r="G127" s="275"/>
      <c r="H127" s="275"/>
    </row>
    <row r="128" spans="1:8" ht="13.5" customHeight="1">
      <c r="A128" s="275"/>
      <c r="B128" s="275"/>
      <c r="C128" s="275"/>
      <c r="D128" s="275"/>
      <c r="E128" s="275"/>
      <c r="F128" s="275"/>
      <c r="G128" s="275"/>
      <c r="H128" s="275"/>
    </row>
    <row r="129" spans="1:8" ht="13.5" customHeight="1">
      <c r="A129" s="275"/>
      <c r="B129" s="275"/>
      <c r="C129" s="275"/>
      <c r="D129" s="275"/>
      <c r="E129" s="275"/>
      <c r="F129" s="275"/>
      <c r="G129" s="275"/>
      <c r="H129" s="275"/>
    </row>
    <row r="130" spans="1:8" ht="13.5" customHeight="1">
      <c r="A130" s="275"/>
      <c r="B130" s="275"/>
      <c r="C130" s="275"/>
      <c r="D130" s="275"/>
      <c r="E130" s="275"/>
      <c r="F130" s="275"/>
      <c r="G130" s="275"/>
      <c r="H130" s="275"/>
    </row>
    <row r="131" spans="1:8" ht="13.5" customHeight="1">
      <c r="A131" s="275"/>
      <c r="B131" s="275"/>
      <c r="C131" s="275"/>
      <c r="D131" s="275"/>
      <c r="E131" s="275"/>
      <c r="F131" s="275"/>
      <c r="G131" s="275"/>
      <c r="H131" s="275"/>
    </row>
    <row r="132" spans="1:8" ht="13.5" customHeight="1">
      <c r="A132" s="275"/>
      <c r="B132" s="275"/>
      <c r="C132" s="275"/>
      <c r="D132" s="275"/>
      <c r="E132" s="275"/>
      <c r="F132" s="275"/>
      <c r="G132" s="275"/>
      <c r="H132" s="275"/>
    </row>
    <row r="133" spans="1:8" ht="13.5" customHeight="1">
      <c r="A133" s="275"/>
      <c r="B133" s="275"/>
      <c r="C133" s="275"/>
      <c r="D133" s="275"/>
      <c r="E133" s="275"/>
      <c r="F133" s="275"/>
      <c r="G133" s="275"/>
      <c r="H133" s="275"/>
    </row>
    <row r="134" spans="1:8" ht="13.5" customHeight="1">
      <c r="A134" s="275"/>
      <c r="B134" s="275"/>
      <c r="C134" s="275"/>
      <c r="D134" s="275"/>
      <c r="E134" s="275"/>
      <c r="F134" s="275"/>
      <c r="G134" s="275"/>
      <c r="H134" s="275"/>
    </row>
    <row r="135" spans="1:8" ht="13.5" customHeight="1">
      <c r="A135" s="275"/>
      <c r="B135" s="275"/>
      <c r="C135" s="275"/>
      <c r="D135" s="275"/>
      <c r="E135" s="275"/>
      <c r="F135" s="275"/>
      <c r="G135" s="275"/>
      <c r="H135" s="275"/>
    </row>
    <row r="136" spans="1:8" ht="13.5" customHeight="1">
      <c r="A136" s="275"/>
      <c r="B136" s="275"/>
      <c r="C136" s="275"/>
      <c r="D136" s="275"/>
      <c r="E136" s="275"/>
      <c r="F136" s="275"/>
      <c r="G136" s="275"/>
      <c r="H136" s="275"/>
    </row>
    <row r="137" spans="1:8" ht="13.5" customHeight="1">
      <c r="A137" s="275"/>
      <c r="B137" s="275"/>
      <c r="C137" s="275"/>
      <c r="D137" s="275"/>
      <c r="E137" s="275"/>
      <c r="F137" s="275"/>
      <c r="G137" s="275"/>
      <c r="H137" s="275"/>
    </row>
    <row r="138" spans="1:8" ht="13.5" customHeight="1">
      <c r="A138" s="275"/>
      <c r="B138" s="275"/>
      <c r="C138" s="275"/>
      <c r="D138" s="275"/>
      <c r="E138" s="275"/>
      <c r="F138" s="275"/>
      <c r="G138" s="275"/>
      <c r="H138" s="275"/>
    </row>
    <row r="139" spans="1:8" ht="13.5" customHeight="1">
      <c r="A139" s="275"/>
      <c r="B139" s="275"/>
      <c r="C139" s="275"/>
      <c r="D139" s="275"/>
      <c r="E139" s="275"/>
      <c r="F139" s="275"/>
      <c r="G139" s="275"/>
      <c r="H139" s="275"/>
    </row>
    <row r="140" spans="1:8" ht="13.5" customHeight="1">
      <c r="A140" s="275"/>
      <c r="B140" s="275"/>
      <c r="C140" s="275"/>
      <c r="D140" s="275"/>
      <c r="E140" s="275"/>
      <c r="F140" s="275"/>
      <c r="G140" s="275"/>
      <c r="H140" s="275"/>
    </row>
    <row r="141" spans="1:8" ht="13.5" customHeight="1">
      <c r="A141" s="275"/>
      <c r="B141" s="275"/>
      <c r="C141" s="275"/>
      <c r="D141" s="275"/>
      <c r="E141" s="275"/>
      <c r="F141" s="275"/>
      <c r="G141" s="275"/>
      <c r="H141" s="275"/>
    </row>
    <row r="142" spans="1:8" ht="13.5" customHeight="1">
      <c r="A142" s="275"/>
      <c r="B142" s="275"/>
      <c r="C142" s="275"/>
      <c r="D142" s="275"/>
      <c r="E142" s="275"/>
      <c r="F142" s="275"/>
      <c r="G142" s="275"/>
      <c r="H142" s="275"/>
    </row>
    <row r="143" spans="1:8" ht="13.5" customHeight="1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</sheetData>
  <dataConsolidate/>
  <mergeCells count="1">
    <mergeCell ref="A7:H7"/>
  </mergeCells>
  <conditionalFormatting sqref="H18:H49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view="pageLayout" topLeftCell="A18" workbookViewId="0">
      <selection activeCell="E17" sqref="E17:F48"/>
    </sheetView>
  </sheetViews>
  <sheetFormatPr baseColWidth="10" defaultRowHeight="14.25"/>
  <cols>
    <col min="1" max="1" width="21.140625" style="108" customWidth="1"/>
    <col min="2" max="2" width="14.140625" style="108" customWidth="1"/>
    <col min="3" max="3" width="11.5703125" style="94" customWidth="1"/>
    <col min="4" max="4" width="17.42578125" style="94" customWidth="1"/>
    <col min="5" max="5" width="18.42578125" style="94" bestFit="1" customWidth="1"/>
    <col min="6" max="254" width="11.42578125" style="94"/>
    <col min="255" max="255" width="21.140625" style="94" customWidth="1"/>
    <col min="256" max="256" width="14.140625" style="94" customWidth="1"/>
    <col min="257" max="257" width="12" style="94" customWidth="1"/>
    <col min="258" max="258" width="11.5703125" style="94" customWidth="1"/>
    <col min="259" max="259" width="12.28515625" style="94" customWidth="1"/>
    <col min="260" max="260" width="26.140625" style="94" customWidth="1"/>
    <col min="261" max="510" width="11.42578125" style="94"/>
    <col min="511" max="511" width="21.140625" style="94" customWidth="1"/>
    <col min="512" max="512" width="14.140625" style="94" customWidth="1"/>
    <col min="513" max="513" width="12" style="94" customWidth="1"/>
    <col min="514" max="514" width="11.5703125" style="94" customWidth="1"/>
    <col min="515" max="515" width="12.28515625" style="94" customWidth="1"/>
    <col min="516" max="516" width="26.140625" style="94" customWidth="1"/>
    <col min="517" max="766" width="11.42578125" style="94"/>
    <col min="767" max="767" width="21.140625" style="94" customWidth="1"/>
    <col min="768" max="768" width="14.140625" style="94" customWidth="1"/>
    <col min="769" max="769" width="12" style="94" customWidth="1"/>
    <col min="770" max="770" width="11.5703125" style="94" customWidth="1"/>
    <col min="771" max="771" width="12.28515625" style="94" customWidth="1"/>
    <col min="772" max="772" width="26.140625" style="94" customWidth="1"/>
    <col min="773" max="1022" width="11.42578125" style="94"/>
    <col min="1023" max="1023" width="21.140625" style="94" customWidth="1"/>
    <col min="1024" max="1024" width="14.140625" style="94" customWidth="1"/>
    <col min="1025" max="1025" width="12" style="94" customWidth="1"/>
    <col min="1026" max="1026" width="11.5703125" style="94" customWidth="1"/>
    <col min="1027" max="1027" width="12.28515625" style="94" customWidth="1"/>
    <col min="1028" max="1028" width="26.140625" style="94" customWidth="1"/>
    <col min="1029" max="1278" width="11.42578125" style="94"/>
    <col min="1279" max="1279" width="21.140625" style="94" customWidth="1"/>
    <col min="1280" max="1280" width="14.140625" style="94" customWidth="1"/>
    <col min="1281" max="1281" width="12" style="94" customWidth="1"/>
    <col min="1282" max="1282" width="11.5703125" style="94" customWidth="1"/>
    <col min="1283" max="1283" width="12.28515625" style="94" customWidth="1"/>
    <col min="1284" max="1284" width="26.140625" style="94" customWidth="1"/>
    <col min="1285" max="1534" width="11.42578125" style="94"/>
    <col min="1535" max="1535" width="21.140625" style="94" customWidth="1"/>
    <col min="1536" max="1536" width="14.140625" style="94" customWidth="1"/>
    <col min="1537" max="1537" width="12" style="94" customWidth="1"/>
    <col min="1538" max="1538" width="11.5703125" style="94" customWidth="1"/>
    <col min="1539" max="1539" width="12.28515625" style="94" customWidth="1"/>
    <col min="1540" max="1540" width="26.140625" style="94" customWidth="1"/>
    <col min="1541" max="1790" width="11.42578125" style="94"/>
    <col min="1791" max="1791" width="21.140625" style="94" customWidth="1"/>
    <col min="1792" max="1792" width="14.140625" style="94" customWidth="1"/>
    <col min="1793" max="1793" width="12" style="94" customWidth="1"/>
    <col min="1794" max="1794" width="11.5703125" style="94" customWidth="1"/>
    <col min="1795" max="1795" width="12.28515625" style="94" customWidth="1"/>
    <col min="1796" max="1796" width="26.140625" style="94" customWidth="1"/>
    <col min="1797" max="2046" width="11.42578125" style="94"/>
    <col min="2047" max="2047" width="21.140625" style="94" customWidth="1"/>
    <col min="2048" max="2048" width="14.140625" style="94" customWidth="1"/>
    <col min="2049" max="2049" width="12" style="94" customWidth="1"/>
    <col min="2050" max="2050" width="11.5703125" style="94" customWidth="1"/>
    <col min="2051" max="2051" width="12.28515625" style="94" customWidth="1"/>
    <col min="2052" max="2052" width="26.140625" style="94" customWidth="1"/>
    <col min="2053" max="2302" width="11.42578125" style="94"/>
    <col min="2303" max="2303" width="21.140625" style="94" customWidth="1"/>
    <col min="2304" max="2304" width="14.140625" style="94" customWidth="1"/>
    <col min="2305" max="2305" width="12" style="94" customWidth="1"/>
    <col min="2306" max="2306" width="11.5703125" style="94" customWidth="1"/>
    <col min="2307" max="2307" width="12.28515625" style="94" customWidth="1"/>
    <col min="2308" max="2308" width="26.140625" style="94" customWidth="1"/>
    <col min="2309" max="2558" width="11.42578125" style="94"/>
    <col min="2559" max="2559" width="21.140625" style="94" customWidth="1"/>
    <col min="2560" max="2560" width="14.140625" style="94" customWidth="1"/>
    <col min="2561" max="2561" width="12" style="94" customWidth="1"/>
    <col min="2562" max="2562" width="11.5703125" style="94" customWidth="1"/>
    <col min="2563" max="2563" width="12.28515625" style="94" customWidth="1"/>
    <col min="2564" max="2564" width="26.140625" style="94" customWidth="1"/>
    <col min="2565" max="2814" width="11.42578125" style="94"/>
    <col min="2815" max="2815" width="21.140625" style="94" customWidth="1"/>
    <col min="2816" max="2816" width="14.140625" style="94" customWidth="1"/>
    <col min="2817" max="2817" width="12" style="94" customWidth="1"/>
    <col min="2818" max="2818" width="11.5703125" style="94" customWidth="1"/>
    <col min="2819" max="2819" width="12.28515625" style="94" customWidth="1"/>
    <col min="2820" max="2820" width="26.140625" style="94" customWidth="1"/>
    <col min="2821" max="3070" width="11.42578125" style="94"/>
    <col min="3071" max="3071" width="21.140625" style="94" customWidth="1"/>
    <col min="3072" max="3072" width="14.140625" style="94" customWidth="1"/>
    <col min="3073" max="3073" width="12" style="94" customWidth="1"/>
    <col min="3074" max="3074" width="11.5703125" style="94" customWidth="1"/>
    <col min="3075" max="3075" width="12.28515625" style="94" customWidth="1"/>
    <col min="3076" max="3076" width="26.140625" style="94" customWidth="1"/>
    <col min="3077" max="3326" width="11.42578125" style="94"/>
    <col min="3327" max="3327" width="21.140625" style="94" customWidth="1"/>
    <col min="3328" max="3328" width="14.140625" style="94" customWidth="1"/>
    <col min="3329" max="3329" width="12" style="94" customWidth="1"/>
    <col min="3330" max="3330" width="11.5703125" style="94" customWidth="1"/>
    <col min="3331" max="3331" width="12.28515625" style="94" customWidth="1"/>
    <col min="3332" max="3332" width="26.140625" style="94" customWidth="1"/>
    <col min="3333" max="3582" width="11.42578125" style="94"/>
    <col min="3583" max="3583" width="21.140625" style="94" customWidth="1"/>
    <col min="3584" max="3584" width="14.140625" style="94" customWidth="1"/>
    <col min="3585" max="3585" width="12" style="94" customWidth="1"/>
    <col min="3586" max="3586" width="11.5703125" style="94" customWidth="1"/>
    <col min="3587" max="3587" width="12.28515625" style="94" customWidth="1"/>
    <col min="3588" max="3588" width="26.140625" style="94" customWidth="1"/>
    <col min="3589" max="3838" width="11.42578125" style="94"/>
    <col min="3839" max="3839" width="21.140625" style="94" customWidth="1"/>
    <col min="3840" max="3840" width="14.140625" style="94" customWidth="1"/>
    <col min="3841" max="3841" width="12" style="94" customWidth="1"/>
    <col min="3842" max="3842" width="11.5703125" style="94" customWidth="1"/>
    <col min="3843" max="3843" width="12.28515625" style="94" customWidth="1"/>
    <col min="3844" max="3844" width="26.140625" style="94" customWidth="1"/>
    <col min="3845" max="4094" width="11.42578125" style="94"/>
    <col min="4095" max="4095" width="21.140625" style="94" customWidth="1"/>
    <col min="4096" max="4096" width="14.140625" style="94" customWidth="1"/>
    <col min="4097" max="4097" width="12" style="94" customWidth="1"/>
    <col min="4098" max="4098" width="11.5703125" style="94" customWidth="1"/>
    <col min="4099" max="4099" width="12.28515625" style="94" customWidth="1"/>
    <col min="4100" max="4100" width="26.140625" style="94" customWidth="1"/>
    <col min="4101" max="4350" width="11.42578125" style="94"/>
    <col min="4351" max="4351" width="21.140625" style="94" customWidth="1"/>
    <col min="4352" max="4352" width="14.140625" style="94" customWidth="1"/>
    <col min="4353" max="4353" width="12" style="94" customWidth="1"/>
    <col min="4354" max="4354" width="11.5703125" style="94" customWidth="1"/>
    <col min="4355" max="4355" width="12.28515625" style="94" customWidth="1"/>
    <col min="4356" max="4356" width="26.140625" style="94" customWidth="1"/>
    <col min="4357" max="4606" width="11.42578125" style="94"/>
    <col min="4607" max="4607" width="21.140625" style="94" customWidth="1"/>
    <col min="4608" max="4608" width="14.140625" style="94" customWidth="1"/>
    <col min="4609" max="4609" width="12" style="94" customWidth="1"/>
    <col min="4610" max="4610" width="11.5703125" style="94" customWidth="1"/>
    <col min="4611" max="4611" width="12.28515625" style="94" customWidth="1"/>
    <col min="4612" max="4612" width="26.140625" style="94" customWidth="1"/>
    <col min="4613" max="4862" width="11.42578125" style="94"/>
    <col min="4863" max="4863" width="21.140625" style="94" customWidth="1"/>
    <col min="4864" max="4864" width="14.140625" style="94" customWidth="1"/>
    <col min="4865" max="4865" width="12" style="94" customWidth="1"/>
    <col min="4866" max="4866" width="11.5703125" style="94" customWidth="1"/>
    <col min="4867" max="4867" width="12.28515625" style="94" customWidth="1"/>
    <col min="4868" max="4868" width="26.140625" style="94" customWidth="1"/>
    <col min="4869" max="5118" width="11.42578125" style="94"/>
    <col min="5119" max="5119" width="21.140625" style="94" customWidth="1"/>
    <col min="5120" max="5120" width="14.140625" style="94" customWidth="1"/>
    <col min="5121" max="5121" width="12" style="94" customWidth="1"/>
    <col min="5122" max="5122" width="11.5703125" style="94" customWidth="1"/>
    <col min="5123" max="5123" width="12.28515625" style="94" customWidth="1"/>
    <col min="5124" max="5124" width="26.140625" style="94" customWidth="1"/>
    <col min="5125" max="5374" width="11.42578125" style="94"/>
    <col min="5375" max="5375" width="21.140625" style="94" customWidth="1"/>
    <col min="5376" max="5376" width="14.140625" style="94" customWidth="1"/>
    <col min="5377" max="5377" width="12" style="94" customWidth="1"/>
    <col min="5378" max="5378" width="11.5703125" style="94" customWidth="1"/>
    <col min="5379" max="5379" width="12.28515625" style="94" customWidth="1"/>
    <col min="5380" max="5380" width="26.140625" style="94" customWidth="1"/>
    <col min="5381" max="5630" width="11.42578125" style="94"/>
    <col min="5631" max="5631" width="21.140625" style="94" customWidth="1"/>
    <col min="5632" max="5632" width="14.140625" style="94" customWidth="1"/>
    <col min="5633" max="5633" width="12" style="94" customWidth="1"/>
    <col min="5634" max="5634" width="11.5703125" style="94" customWidth="1"/>
    <col min="5635" max="5635" width="12.28515625" style="94" customWidth="1"/>
    <col min="5636" max="5636" width="26.140625" style="94" customWidth="1"/>
    <col min="5637" max="5886" width="11.42578125" style="94"/>
    <col min="5887" max="5887" width="21.140625" style="94" customWidth="1"/>
    <col min="5888" max="5888" width="14.140625" style="94" customWidth="1"/>
    <col min="5889" max="5889" width="12" style="94" customWidth="1"/>
    <col min="5890" max="5890" width="11.5703125" style="94" customWidth="1"/>
    <col min="5891" max="5891" width="12.28515625" style="94" customWidth="1"/>
    <col min="5892" max="5892" width="26.140625" style="94" customWidth="1"/>
    <col min="5893" max="6142" width="11.42578125" style="94"/>
    <col min="6143" max="6143" width="21.140625" style="94" customWidth="1"/>
    <col min="6144" max="6144" width="14.140625" style="94" customWidth="1"/>
    <col min="6145" max="6145" width="12" style="94" customWidth="1"/>
    <col min="6146" max="6146" width="11.5703125" style="94" customWidth="1"/>
    <col min="6147" max="6147" width="12.28515625" style="94" customWidth="1"/>
    <col min="6148" max="6148" width="26.140625" style="94" customWidth="1"/>
    <col min="6149" max="6398" width="11.42578125" style="94"/>
    <col min="6399" max="6399" width="21.140625" style="94" customWidth="1"/>
    <col min="6400" max="6400" width="14.140625" style="94" customWidth="1"/>
    <col min="6401" max="6401" width="12" style="94" customWidth="1"/>
    <col min="6402" max="6402" width="11.5703125" style="94" customWidth="1"/>
    <col min="6403" max="6403" width="12.28515625" style="94" customWidth="1"/>
    <col min="6404" max="6404" width="26.140625" style="94" customWidth="1"/>
    <col min="6405" max="6654" width="11.42578125" style="94"/>
    <col min="6655" max="6655" width="21.140625" style="94" customWidth="1"/>
    <col min="6656" max="6656" width="14.140625" style="94" customWidth="1"/>
    <col min="6657" max="6657" width="12" style="94" customWidth="1"/>
    <col min="6658" max="6658" width="11.5703125" style="94" customWidth="1"/>
    <col min="6659" max="6659" width="12.28515625" style="94" customWidth="1"/>
    <col min="6660" max="6660" width="26.140625" style="94" customWidth="1"/>
    <col min="6661" max="6910" width="11.42578125" style="94"/>
    <col min="6911" max="6911" width="21.140625" style="94" customWidth="1"/>
    <col min="6912" max="6912" width="14.140625" style="94" customWidth="1"/>
    <col min="6913" max="6913" width="12" style="94" customWidth="1"/>
    <col min="6914" max="6914" width="11.5703125" style="94" customWidth="1"/>
    <col min="6915" max="6915" width="12.28515625" style="94" customWidth="1"/>
    <col min="6916" max="6916" width="26.140625" style="94" customWidth="1"/>
    <col min="6917" max="7166" width="11.42578125" style="94"/>
    <col min="7167" max="7167" width="21.140625" style="94" customWidth="1"/>
    <col min="7168" max="7168" width="14.140625" style="94" customWidth="1"/>
    <col min="7169" max="7169" width="12" style="94" customWidth="1"/>
    <col min="7170" max="7170" width="11.5703125" style="94" customWidth="1"/>
    <col min="7171" max="7171" width="12.28515625" style="94" customWidth="1"/>
    <col min="7172" max="7172" width="26.140625" style="94" customWidth="1"/>
    <col min="7173" max="7422" width="11.42578125" style="94"/>
    <col min="7423" max="7423" width="21.140625" style="94" customWidth="1"/>
    <col min="7424" max="7424" width="14.140625" style="94" customWidth="1"/>
    <col min="7425" max="7425" width="12" style="94" customWidth="1"/>
    <col min="7426" max="7426" width="11.5703125" style="94" customWidth="1"/>
    <col min="7427" max="7427" width="12.28515625" style="94" customWidth="1"/>
    <col min="7428" max="7428" width="26.140625" style="94" customWidth="1"/>
    <col min="7429" max="7678" width="11.42578125" style="94"/>
    <col min="7679" max="7679" width="21.140625" style="94" customWidth="1"/>
    <col min="7680" max="7680" width="14.140625" style="94" customWidth="1"/>
    <col min="7681" max="7681" width="12" style="94" customWidth="1"/>
    <col min="7682" max="7682" width="11.5703125" style="94" customWidth="1"/>
    <col min="7683" max="7683" width="12.28515625" style="94" customWidth="1"/>
    <col min="7684" max="7684" width="26.140625" style="94" customWidth="1"/>
    <col min="7685" max="7934" width="11.42578125" style="94"/>
    <col min="7935" max="7935" width="21.140625" style="94" customWidth="1"/>
    <col min="7936" max="7936" width="14.140625" style="94" customWidth="1"/>
    <col min="7937" max="7937" width="12" style="94" customWidth="1"/>
    <col min="7938" max="7938" width="11.5703125" style="94" customWidth="1"/>
    <col min="7939" max="7939" width="12.28515625" style="94" customWidth="1"/>
    <col min="7940" max="7940" width="26.140625" style="94" customWidth="1"/>
    <col min="7941" max="8190" width="11.42578125" style="94"/>
    <col min="8191" max="8191" width="21.140625" style="94" customWidth="1"/>
    <col min="8192" max="8192" width="14.140625" style="94" customWidth="1"/>
    <col min="8193" max="8193" width="12" style="94" customWidth="1"/>
    <col min="8194" max="8194" width="11.5703125" style="94" customWidth="1"/>
    <col min="8195" max="8195" width="12.28515625" style="94" customWidth="1"/>
    <col min="8196" max="8196" width="26.140625" style="94" customWidth="1"/>
    <col min="8197" max="8446" width="11.42578125" style="94"/>
    <col min="8447" max="8447" width="21.140625" style="94" customWidth="1"/>
    <col min="8448" max="8448" width="14.140625" style="94" customWidth="1"/>
    <col min="8449" max="8449" width="12" style="94" customWidth="1"/>
    <col min="8450" max="8450" width="11.5703125" style="94" customWidth="1"/>
    <col min="8451" max="8451" width="12.28515625" style="94" customWidth="1"/>
    <col min="8452" max="8452" width="26.140625" style="94" customWidth="1"/>
    <col min="8453" max="8702" width="11.42578125" style="94"/>
    <col min="8703" max="8703" width="21.140625" style="94" customWidth="1"/>
    <col min="8704" max="8704" width="14.140625" style="94" customWidth="1"/>
    <col min="8705" max="8705" width="12" style="94" customWidth="1"/>
    <col min="8706" max="8706" width="11.5703125" style="94" customWidth="1"/>
    <col min="8707" max="8707" width="12.28515625" style="94" customWidth="1"/>
    <col min="8708" max="8708" width="26.140625" style="94" customWidth="1"/>
    <col min="8709" max="8958" width="11.42578125" style="94"/>
    <col min="8959" max="8959" width="21.140625" style="94" customWidth="1"/>
    <col min="8960" max="8960" width="14.140625" style="94" customWidth="1"/>
    <col min="8961" max="8961" width="12" style="94" customWidth="1"/>
    <col min="8962" max="8962" width="11.5703125" style="94" customWidth="1"/>
    <col min="8963" max="8963" width="12.28515625" style="94" customWidth="1"/>
    <col min="8964" max="8964" width="26.140625" style="94" customWidth="1"/>
    <col min="8965" max="9214" width="11.42578125" style="94"/>
    <col min="9215" max="9215" width="21.140625" style="94" customWidth="1"/>
    <col min="9216" max="9216" width="14.140625" style="94" customWidth="1"/>
    <col min="9217" max="9217" width="12" style="94" customWidth="1"/>
    <col min="9218" max="9218" width="11.5703125" style="94" customWidth="1"/>
    <col min="9219" max="9219" width="12.28515625" style="94" customWidth="1"/>
    <col min="9220" max="9220" width="26.140625" style="94" customWidth="1"/>
    <col min="9221" max="9470" width="11.42578125" style="94"/>
    <col min="9471" max="9471" width="21.140625" style="94" customWidth="1"/>
    <col min="9472" max="9472" width="14.140625" style="94" customWidth="1"/>
    <col min="9473" max="9473" width="12" style="94" customWidth="1"/>
    <col min="9474" max="9474" width="11.5703125" style="94" customWidth="1"/>
    <col min="9475" max="9475" width="12.28515625" style="94" customWidth="1"/>
    <col min="9476" max="9476" width="26.140625" style="94" customWidth="1"/>
    <col min="9477" max="9726" width="11.42578125" style="94"/>
    <col min="9727" max="9727" width="21.140625" style="94" customWidth="1"/>
    <col min="9728" max="9728" width="14.140625" style="94" customWidth="1"/>
    <col min="9729" max="9729" width="12" style="94" customWidth="1"/>
    <col min="9730" max="9730" width="11.5703125" style="94" customWidth="1"/>
    <col min="9731" max="9731" width="12.28515625" style="94" customWidth="1"/>
    <col min="9732" max="9732" width="26.140625" style="94" customWidth="1"/>
    <col min="9733" max="9982" width="11.42578125" style="94"/>
    <col min="9983" max="9983" width="21.140625" style="94" customWidth="1"/>
    <col min="9984" max="9984" width="14.140625" style="94" customWidth="1"/>
    <col min="9985" max="9985" width="12" style="94" customWidth="1"/>
    <col min="9986" max="9986" width="11.5703125" style="94" customWidth="1"/>
    <col min="9987" max="9987" width="12.28515625" style="94" customWidth="1"/>
    <col min="9988" max="9988" width="26.140625" style="94" customWidth="1"/>
    <col min="9989" max="10238" width="11.42578125" style="94"/>
    <col min="10239" max="10239" width="21.140625" style="94" customWidth="1"/>
    <col min="10240" max="10240" width="14.140625" style="94" customWidth="1"/>
    <col min="10241" max="10241" width="12" style="94" customWidth="1"/>
    <col min="10242" max="10242" width="11.5703125" style="94" customWidth="1"/>
    <col min="10243" max="10243" width="12.28515625" style="94" customWidth="1"/>
    <col min="10244" max="10244" width="26.140625" style="94" customWidth="1"/>
    <col min="10245" max="10494" width="11.42578125" style="94"/>
    <col min="10495" max="10495" width="21.140625" style="94" customWidth="1"/>
    <col min="10496" max="10496" width="14.140625" style="94" customWidth="1"/>
    <col min="10497" max="10497" width="12" style="94" customWidth="1"/>
    <col min="10498" max="10498" width="11.5703125" style="94" customWidth="1"/>
    <col min="10499" max="10499" width="12.28515625" style="94" customWidth="1"/>
    <col min="10500" max="10500" width="26.140625" style="94" customWidth="1"/>
    <col min="10501" max="10750" width="11.42578125" style="94"/>
    <col min="10751" max="10751" width="21.140625" style="94" customWidth="1"/>
    <col min="10752" max="10752" width="14.140625" style="94" customWidth="1"/>
    <col min="10753" max="10753" width="12" style="94" customWidth="1"/>
    <col min="10754" max="10754" width="11.5703125" style="94" customWidth="1"/>
    <col min="10755" max="10755" width="12.28515625" style="94" customWidth="1"/>
    <col min="10756" max="10756" width="26.140625" style="94" customWidth="1"/>
    <col min="10757" max="11006" width="11.42578125" style="94"/>
    <col min="11007" max="11007" width="21.140625" style="94" customWidth="1"/>
    <col min="11008" max="11008" width="14.140625" style="94" customWidth="1"/>
    <col min="11009" max="11009" width="12" style="94" customWidth="1"/>
    <col min="11010" max="11010" width="11.5703125" style="94" customWidth="1"/>
    <col min="11011" max="11011" width="12.28515625" style="94" customWidth="1"/>
    <col min="11012" max="11012" width="26.140625" style="94" customWidth="1"/>
    <col min="11013" max="11262" width="11.42578125" style="94"/>
    <col min="11263" max="11263" width="21.140625" style="94" customWidth="1"/>
    <col min="11264" max="11264" width="14.140625" style="94" customWidth="1"/>
    <col min="11265" max="11265" width="12" style="94" customWidth="1"/>
    <col min="11266" max="11266" width="11.5703125" style="94" customWidth="1"/>
    <col min="11267" max="11267" width="12.28515625" style="94" customWidth="1"/>
    <col min="11268" max="11268" width="26.140625" style="94" customWidth="1"/>
    <col min="11269" max="11518" width="11.42578125" style="94"/>
    <col min="11519" max="11519" width="21.140625" style="94" customWidth="1"/>
    <col min="11520" max="11520" width="14.140625" style="94" customWidth="1"/>
    <col min="11521" max="11521" width="12" style="94" customWidth="1"/>
    <col min="11522" max="11522" width="11.5703125" style="94" customWidth="1"/>
    <col min="11523" max="11523" width="12.28515625" style="94" customWidth="1"/>
    <col min="11524" max="11524" width="26.140625" style="94" customWidth="1"/>
    <col min="11525" max="11774" width="11.42578125" style="94"/>
    <col min="11775" max="11775" width="21.140625" style="94" customWidth="1"/>
    <col min="11776" max="11776" width="14.140625" style="94" customWidth="1"/>
    <col min="11777" max="11777" width="12" style="94" customWidth="1"/>
    <col min="11778" max="11778" width="11.5703125" style="94" customWidth="1"/>
    <col min="11779" max="11779" width="12.28515625" style="94" customWidth="1"/>
    <col min="11780" max="11780" width="26.140625" style="94" customWidth="1"/>
    <col min="11781" max="12030" width="11.42578125" style="94"/>
    <col min="12031" max="12031" width="21.140625" style="94" customWidth="1"/>
    <col min="12032" max="12032" width="14.140625" style="94" customWidth="1"/>
    <col min="12033" max="12033" width="12" style="94" customWidth="1"/>
    <col min="12034" max="12034" width="11.5703125" style="94" customWidth="1"/>
    <col min="12035" max="12035" width="12.28515625" style="94" customWidth="1"/>
    <col min="12036" max="12036" width="26.140625" style="94" customWidth="1"/>
    <col min="12037" max="12286" width="11.42578125" style="94"/>
    <col min="12287" max="12287" width="21.140625" style="94" customWidth="1"/>
    <col min="12288" max="12288" width="14.140625" style="94" customWidth="1"/>
    <col min="12289" max="12289" width="12" style="94" customWidth="1"/>
    <col min="12290" max="12290" width="11.5703125" style="94" customWidth="1"/>
    <col min="12291" max="12291" width="12.28515625" style="94" customWidth="1"/>
    <col min="12292" max="12292" width="26.140625" style="94" customWidth="1"/>
    <col min="12293" max="12542" width="11.42578125" style="94"/>
    <col min="12543" max="12543" width="21.140625" style="94" customWidth="1"/>
    <col min="12544" max="12544" width="14.140625" style="94" customWidth="1"/>
    <col min="12545" max="12545" width="12" style="94" customWidth="1"/>
    <col min="12546" max="12546" width="11.5703125" style="94" customWidth="1"/>
    <col min="12547" max="12547" width="12.28515625" style="94" customWidth="1"/>
    <col min="12548" max="12548" width="26.140625" style="94" customWidth="1"/>
    <col min="12549" max="12798" width="11.42578125" style="94"/>
    <col min="12799" max="12799" width="21.140625" style="94" customWidth="1"/>
    <col min="12800" max="12800" width="14.140625" style="94" customWidth="1"/>
    <col min="12801" max="12801" width="12" style="94" customWidth="1"/>
    <col min="12802" max="12802" width="11.5703125" style="94" customWidth="1"/>
    <col min="12803" max="12803" width="12.28515625" style="94" customWidth="1"/>
    <col min="12804" max="12804" width="26.140625" style="94" customWidth="1"/>
    <col min="12805" max="13054" width="11.42578125" style="94"/>
    <col min="13055" max="13055" width="21.140625" style="94" customWidth="1"/>
    <col min="13056" max="13056" width="14.140625" style="94" customWidth="1"/>
    <col min="13057" max="13057" width="12" style="94" customWidth="1"/>
    <col min="13058" max="13058" width="11.5703125" style="94" customWidth="1"/>
    <col min="13059" max="13059" width="12.28515625" style="94" customWidth="1"/>
    <col min="13060" max="13060" width="26.140625" style="94" customWidth="1"/>
    <col min="13061" max="13310" width="11.42578125" style="94"/>
    <col min="13311" max="13311" width="21.140625" style="94" customWidth="1"/>
    <col min="13312" max="13312" width="14.140625" style="94" customWidth="1"/>
    <col min="13313" max="13313" width="12" style="94" customWidth="1"/>
    <col min="13314" max="13314" width="11.5703125" style="94" customWidth="1"/>
    <col min="13315" max="13315" width="12.28515625" style="94" customWidth="1"/>
    <col min="13316" max="13316" width="26.140625" style="94" customWidth="1"/>
    <col min="13317" max="13566" width="11.42578125" style="94"/>
    <col min="13567" max="13567" width="21.140625" style="94" customWidth="1"/>
    <col min="13568" max="13568" width="14.140625" style="94" customWidth="1"/>
    <col min="13569" max="13569" width="12" style="94" customWidth="1"/>
    <col min="13570" max="13570" width="11.5703125" style="94" customWidth="1"/>
    <col min="13571" max="13571" width="12.28515625" style="94" customWidth="1"/>
    <col min="13572" max="13572" width="26.140625" style="94" customWidth="1"/>
    <col min="13573" max="13822" width="11.42578125" style="94"/>
    <col min="13823" max="13823" width="21.140625" style="94" customWidth="1"/>
    <col min="13824" max="13824" width="14.140625" style="94" customWidth="1"/>
    <col min="13825" max="13825" width="12" style="94" customWidth="1"/>
    <col min="13826" max="13826" width="11.5703125" style="94" customWidth="1"/>
    <col min="13827" max="13827" width="12.28515625" style="94" customWidth="1"/>
    <col min="13828" max="13828" width="26.140625" style="94" customWidth="1"/>
    <col min="13829" max="14078" width="11.42578125" style="94"/>
    <col min="14079" max="14079" width="21.140625" style="94" customWidth="1"/>
    <col min="14080" max="14080" width="14.140625" style="94" customWidth="1"/>
    <col min="14081" max="14081" width="12" style="94" customWidth="1"/>
    <col min="14082" max="14082" width="11.5703125" style="94" customWidth="1"/>
    <col min="14083" max="14083" width="12.28515625" style="94" customWidth="1"/>
    <col min="14084" max="14084" width="26.140625" style="94" customWidth="1"/>
    <col min="14085" max="14334" width="11.42578125" style="94"/>
    <col min="14335" max="14335" width="21.140625" style="94" customWidth="1"/>
    <col min="14336" max="14336" width="14.140625" style="94" customWidth="1"/>
    <col min="14337" max="14337" width="12" style="94" customWidth="1"/>
    <col min="14338" max="14338" width="11.5703125" style="94" customWidth="1"/>
    <col min="14339" max="14339" width="12.28515625" style="94" customWidth="1"/>
    <col min="14340" max="14340" width="26.140625" style="94" customWidth="1"/>
    <col min="14341" max="14590" width="11.42578125" style="94"/>
    <col min="14591" max="14591" width="21.140625" style="94" customWidth="1"/>
    <col min="14592" max="14592" width="14.140625" style="94" customWidth="1"/>
    <col min="14593" max="14593" width="12" style="94" customWidth="1"/>
    <col min="14594" max="14594" width="11.5703125" style="94" customWidth="1"/>
    <col min="14595" max="14595" width="12.28515625" style="94" customWidth="1"/>
    <col min="14596" max="14596" width="26.140625" style="94" customWidth="1"/>
    <col min="14597" max="14846" width="11.42578125" style="94"/>
    <col min="14847" max="14847" width="21.140625" style="94" customWidth="1"/>
    <col min="14848" max="14848" width="14.140625" style="94" customWidth="1"/>
    <col min="14849" max="14849" width="12" style="94" customWidth="1"/>
    <col min="14850" max="14850" width="11.5703125" style="94" customWidth="1"/>
    <col min="14851" max="14851" width="12.28515625" style="94" customWidth="1"/>
    <col min="14852" max="14852" width="26.140625" style="94" customWidth="1"/>
    <col min="14853" max="15102" width="11.42578125" style="94"/>
    <col min="15103" max="15103" width="21.140625" style="94" customWidth="1"/>
    <col min="15104" max="15104" width="14.140625" style="94" customWidth="1"/>
    <col min="15105" max="15105" width="12" style="94" customWidth="1"/>
    <col min="15106" max="15106" width="11.5703125" style="94" customWidth="1"/>
    <col min="15107" max="15107" width="12.28515625" style="94" customWidth="1"/>
    <col min="15108" max="15108" width="26.140625" style="94" customWidth="1"/>
    <col min="15109" max="15358" width="11.42578125" style="94"/>
    <col min="15359" max="15359" width="21.140625" style="94" customWidth="1"/>
    <col min="15360" max="15360" width="14.140625" style="94" customWidth="1"/>
    <col min="15361" max="15361" width="12" style="94" customWidth="1"/>
    <col min="15362" max="15362" width="11.5703125" style="94" customWidth="1"/>
    <col min="15363" max="15363" width="12.28515625" style="94" customWidth="1"/>
    <col min="15364" max="15364" width="26.140625" style="94" customWidth="1"/>
    <col min="15365" max="15614" width="11.42578125" style="94"/>
    <col min="15615" max="15615" width="21.140625" style="94" customWidth="1"/>
    <col min="15616" max="15616" width="14.140625" style="94" customWidth="1"/>
    <col min="15617" max="15617" width="12" style="94" customWidth="1"/>
    <col min="15618" max="15618" width="11.5703125" style="94" customWidth="1"/>
    <col min="15619" max="15619" width="12.28515625" style="94" customWidth="1"/>
    <col min="15620" max="15620" width="26.140625" style="94" customWidth="1"/>
    <col min="15621" max="15870" width="11.42578125" style="94"/>
    <col min="15871" max="15871" width="21.140625" style="94" customWidth="1"/>
    <col min="15872" max="15872" width="14.140625" style="94" customWidth="1"/>
    <col min="15873" max="15873" width="12" style="94" customWidth="1"/>
    <col min="15874" max="15874" width="11.5703125" style="94" customWidth="1"/>
    <col min="15875" max="15875" width="12.28515625" style="94" customWidth="1"/>
    <col min="15876" max="15876" width="26.140625" style="94" customWidth="1"/>
    <col min="15877" max="16126" width="11.42578125" style="94"/>
    <col min="16127" max="16127" width="21.140625" style="94" customWidth="1"/>
    <col min="16128" max="16128" width="14.140625" style="94" customWidth="1"/>
    <col min="16129" max="16129" width="12" style="94" customWidth="1"/>
    <col min="16130" max="16130" width="11.5703125" style="94" customWidth="1"/>
    <col min="16131" max="16131" width="12.28515625" style="94" customWidth="1"/>
    <col min="16132" max="16132" width="26.140625" style="94" customWidth="1"/>
    <col min="16133" max="16384" width="11.42578125" style="94"/>
  </cols>
  <sheetData>
    <row r="1" spans="1:4">
      <c r="A1" s="1"/>
      <c r="B1" s="2"/>
      <c r="C1" s="1"/>
      <c r="D1" s="1"/>
    </row>
    <row r="2" spans="1:4">
      <c r="A2" s="1"/>
      <c r="B2" s="2"/>
      <c r="C2" s="1"/>
      <c r="D2" s="1"/>
    </row>
    <row r="3" spans="1:4">
      <c r="A3" s="1"/>
      <c r="B3" s="4"/>
      <c r="C3" s="5"/>
      <c r="D3" s="5"/>
    </row>
    <row r="4" spans="1:4">
      <c r="A4" s="461"/>
      <c r="B4" s="461"/>
      <c r="C4" s="461"/>
      <c r="D4" s="461"/>
    </row>
    <row r="5" spans="1:4">
      <c r="A5" s="175"/>
      <c r="B5" s="175"/>
      <c r="C5" s="175"/>
      <c r="D5" s="175"/>
    </row>
    <row r="6" spans="1:4" ht="17.25" customHeight="1">
      <c r="A6" s="462" t="s">
        <v>160</v>
      </c>
      <c r="B6" s="462"/>
      <c r="C6" s="462"/>
      <c r="D6" s="462"/>
    </row>
    <row r="7" spans="1:4" ht="8.25" customHeight="1">
      <c r="A7" s="177"/>
      <c r="B7" s="177"/>
      <c r="C7" s="177"/>
      <c r="D7" s="177"/>
    </row>
    <row r="8" spans="1:4" ht="21" customHeight="1">
      <c r="A8" s="95"/>
      <c r="B8" s="95"/>
      <c r="C8" s="98" t="s">
        <v>161</v>
      </c>
      <c r="D8" s="199">
        <v>13</v>
      </c>
    </row>
    <row r="9" spans="1:4" ht="21" customHeight="1">
      <c r="A9" s="95"/>
      <c r="B9" s="95"/>
      <c r="C9" s="98" t="s">
        <v>162</v>
      </c>
      <c r="D9" s="199">
        <f>D16</f>
        <v>10.828094932649135</v>
      </c>
    </row>
    <row r="10" spans="1:4" ht="21" customHeight="1">
      <c r="A10" s="98" t="s">
        <v>216</v>
      </c>
      <c r="B10" s="197">
        <f>D16</f>
        <v>10.828094932649135</v>
      </c>
      <c r="C10" s="98" t="s">
        <v>5</v>
      </c>
      <c r="D10" s="200">
        <f>D9-D8</f>
        <v>-2.1719050673508651</v>
      </c>
    </row>
    <row r="11" spans="1:4" ht="15" customHeight="1">
      <c r="A11" s="95"/>
      <c r="B11" s="95"/>
      <c r="C11" s="101"/>
      <c r="D11" s="101"/>
    </row>
    <row r="12" spans="1:4" ht="24" customHeight="1">
      <c r="A12" s="463" t="s">
        <v>6</v>
      </c>
      <c r="B12" s="465" t="s">
        <v>163</v>
      </c>
      <c r="C12" s="463" t="s">
        <v>8</v>
      </c>
      <c r="D12" s="201" t="s">
        <v>10</v>
      </c>
    </row>
    <row r="13" spans="1:4" ht="24" customHeight="1">
      <c r="A13" s="464"/>
      <c r="B13" s="466"/>
      <c r="C13" s="464"/>
      <c r="D13" s="201" t="s">
        <v>10</v>
      </c>
    </row>
    <row r="14" spans="1:4" ht="10.5" customHeight="1">
      <c r="A14" s="95"/>
      <c r="B14" s="95"/>
      <c r="C14" s="101"/>
      <c r="D14" s="101"/>
    </row>
    <row r="15" spans="1:4" ht="46.5" customHeight="1">
      <c r="A15" s="98" t="s">
        <v>12</v>
      </c>
      <c r="B15" s="133" t="s">
        <v>217</v>
      </c>
      <c r="C15" s="133" t="s">
        <v>164</v>
      </c>
      <c r="D15" s="98" t="s">
        <v>163</v>
      </c>
    </row>
    <row r="16" spans="1:4" ht="15.75" customHeight="1">
      <c r="A16" s="104" t="s">
        <v>15</v>
      </c>
      <c r="B16" s="132">
        <f>SUM(B17:B48)</f>
        <v>303858</v>
      </c>
      <c r="C16" s="132">
        <f>SUM(C17:C48)</f>
        <v>28062</v>
      </c>
      <c r="D16" s="215">
        <f>IF(C16=0,0,(B16/C16))</f>
        <v>10.828094932649135</v>
      </c>
    </row>
    <row r="17" spans="1:4" ht="12" customHeight="1">
      <c r="A17" s="119" t="s">
        <v>16</v>
      </c>
      <c r="B17" s="209">
        <v>4876</v>
      </c>
      <c r="C17" s="209">
        <v>403</v>
      </c>
      <c r="D17" s="216">
        <f t="shared" ref="D17:D48" si="0">IF(C17=0,0,(B17/C17))</f>
        <v>12.099255583126551</v>
      </c>
    </row>
    <row r="18" spans="1:4" ht="12" customHeight="1">
      <c r="A18" s="119" t="s">
        <v>17</v>
      </c>
      <c r="B18" s="209">
        <v>8368</v>
      </c>
      <c r="C18" s="209">
        <v>696</v>
      </c>
      <c r="D18" s="216">
        <f t="shared" si="0"/>
        <v>12.022988505747126</v>
      </c>
    </row>
    <row r="19" spans="1:4" ht="12" customHeight="1">
      <c r="A19" s="119" t="s">
        <v>18</v>
      </c>
      <c r="B19" s="209">
        <v>1902</v>
      </c>
      <c r="C19" s="210">
        <v>217</v>
      </c>
      <c r="D19" s="216">
        <f t="shared" si="0"/>
        <v>8.7649769585253452</v>
      </c>
    </row>
    <row r="20" spans="1:4" ht="12" customHeight="1">
      <c r="A20" s="119" t="s">
        <v>19</v>
      </c>
      <c r="B20" s="209">
        <v>1863</v>
      </c>
      <c r="C20" s="209">
        <v>264</v>
      </c>
      <c r="D20" s="216">
        <f t="shared" si="0"/>
        <v>7.0568181818181817</v>
      </c>
    </row>
    <row r="21" spans="1:4" ht="12" customHeight="1">
      <c r="A21" s="119" t="s">
        <v>20</v>
      </c>
      <c r="B21" s="209">
        <v>7730</v>
      </c>
      <c r="C21" s="209">
        <v>666</v>
      </c>
      <c r="D21" s="216">
        <f t="shared" si="0"/>
        <v>11.606606606606606</v>
      </c>
    </row>
    <row r="22" spans="1:4" ht="12" customHeight="1">
      <c r="A22" s="119" t="s">
        <v>21</v>
      </c>
      <c r="B22" s="209">
        <v>9183</v>
      </c>
      <c r="C22" s="209">
        <v>866</v>
      </c>
      <c r="D22" s="216">
        <f t="shared" si="0"/>
        <v>10.603926096997691</v>
      </c>
    </row>
    <row r="23" spans="1:4" ht="12" customHeight="1">
      <c r="A23" s="119" t="s">
        <v>22</v>
      </c>
      <c r="B23" s="209">
        <v>8067</v>
      </c>
      <c r="C23" s="209">
        <v>774</v>
      </c>
      <c r="D23" s="216">
        <f t="shared" si="0"/>
        <v>10.422480620155039</v>
      </c>
    </row>
    <row r="24" spans="1:4" ht="12" customHeight="1">
      <c r="A24" s="119" t="s">
        <v>23</v>
      </c>
      <c r="B24" s="209">
        <v>1864</v>
      </c>
      <c r="C24" s="209">
        <v>258</v>
      </c>
      <c r="D24" s="216">
        <f t="shared" si="0"/>
        <v>7.224806201550388</v>
      </c>
    </row>
    <row r="25" spans="1:4" ht="12" customHeight="1">
      <c r="A25" s="119" t="s">
        <v>24</v>
      </c>
      <c r="B25" s="209">
        <v>43638</v>
      </c>
      <c r="C25" s="210">
        <v>3057</v>
      </c>
      <c r="D25" s="216">
        <f t="shared" si="0"/>
        <v>14.274779195289499</v>
      </c>
    </row>
    <row r="26" spans="1:4" ht="12" customHeight="1">
      <c r="A26" s="119" t="s">
        <v>25</v>
      </c>
      <c r="B26" s="209">
        <v>2386</v>
      </c>
      <c r="C26" s="209">
        <v>254</v>
      </c>
      <c r="D26" s="216">
        <f t="shared" si="0"/>
        <v>9.3937007874015741</v>
      </c>
    </row>
    <row r="27" spans="1:4" ht="12" customHeight="1">
      <c r="A27" s="119" t="s">
        <v>26</v>
      </c>
      <c r="B27" s="209">
        <v>16609</v>
      </c>
      <c r="C27" s="209">
        <v>1787</v>
      </c>
      <c r="D27" s="216">
        <f t="shared" si="0"/>
        <v>9.2943480693900398</v>
      </c>
    </row>
    <row r="28" spans="1:4" ht="12" customHeight="1">
      <c r="A28" s="119" t="s">
        <v>27</v>
      </c>
      <c r="B28" s="209">
        <v>7047</v>
      </c>
      <c r="C28" s="209">
        <v>509</v>
      </c>
      <c r="D28" s="216">
        <f t="shared" si="0"/>
        <v>13.844793713163066</v>
      </c>
    </row>
    <row r="29" spans="1:4" ht="12" customHeight="1">
      <c r="A29" s="119" t="s">
        <v>28</v>
      </c>
      <c r="B29" s="209">
        <v>3690</v>
      </c>
      <c r="C29" s="209">
        <v>347</v>
      </c>
      <c r="D29" s="216">
        <f t="shared" si="0"/>
        <v>10.63400576368876</v>
      </c>
    </row>
    <row r="30" spans="1:4" ht="12" customHeight="1">
      <c r="A30" s="119" t="s">
        <v>29</v>
      </c>
      <c r="B30" s="209">
        <v>15407</v>
      </c>
      <c r="C30" s="209">
        <v>1888</v>
      </c>
      <c r="D30" s="216">
        <f t="shared" si="0"/>
        <v>8.1604872881355934</v>
      </c>
    </row>
    <row r="31" spans="1:4" ht="12" customHeight="1">
      <c r="A31" s="119" t="s">
        <v>30</v>
      </c>
      <c r="B31" s="209">
        <v>48214</v>
      </c>
      <c r="C31" s="209">
        <v>3996</v>
      </c>
      <c r="D31" s="216">
        <f t="shared" si="0"/>
        <v>12.065565565565565</v>
      </c>
    </row>
    <row r="32" spans="1:4" ht="12" customHeight="1">
      <c r="A32" s="119" t="s">
        <v>31</v>
      </c>
      <c r="B32" s="209">
        <v>12281</v>
      </c>
      <c r="C32" s="209">
        <v>940</v>
      </c>
      <c r="D32" s="216">
        <f t="shared" si="0"/>
        <v>13.064893617021276</v>
      </c>
    </row>
    <row r="33" spans="1:4" ht="12" customHeight="1">
      <c r="A33" s="119" t="s">
        <v>32</v>
      </c>
      <c r="B33" s="209">
        <v>5011</v>
      </c>
      <c r="C33" s="209">
        <v>515</v>
      </c>
      <c r="D33" s="216">
        <f t="shared" si="0"/>
        <v>9.7300970873786401</v>
      </c>
    </row>
    <row r="34" spans="1:4" ht="12" customHeight="1">
      <c r="A34" s="119" t="s">
        <v>33</v>
      </c>
      <c r="B34" s="209">
        <v>3043</v>
      </c>
      <c r="C34" s="210">
        <v>334</v>
      </c>
      <c r="D34" s="216">
        <f t="shared" si="0"/>
        <v>9.1107784431137731</v>
      </c>
    </row>
    <row r="35" spans="1:4" ht="12" customHeight="1">
      <c r="A35" s="119" t="s">
        <v>34</v>
      </c>
      <c r="B35" s="209">
        <v>16396</v>
      </c>
      <c r="C35" s="209">
        <v>1827</v>
      </c>
      <c r="D35" s="216">
        <f t="shared" si="0"/>
        <v>8.9742747673782155</v>
      </c>
    </row>
    <row r="36" spans="1:4" ht="12" customHeight="1">
      <c r="A36" s="119" t="s">
        <v>35</v>
      </c>
      <c r="B36" s="209">
        <v>6750</v>
      </c>
      <c r="C36" s="209">
        <v>460</v>
      </c>
      <c r="D36" s="216">
        <f t="shared" si="0"/>
        <v>14.673913043478262</v>
      </c>
    </row>
    <row r="37" spans="1:4" ht="12" customHeight="1">
      <c r="A37" s="119" t="s">
        <v>36</v>
      </c>
      <c r="B37" s="209">
        <v>7538</v>
      </c>
      <c r="C37" s="209">
        <v>1035</v>
      </c>
      <c r="D37" s="216">
        <f t="shared" si="0"/>
        <v>7.2830917874396137</v>
      </c>
    </row>
    <row r="38" spans="1:4" ht="12" customHeight="1">
      <c r="A38" s="119" t="s">
        <v>37</v>
      </c>
      <c r="B38" s="209">
        <v>3014</v>
      </c>
      <c r="C38" s="209">
        <v>283</v>
      </c>
      <c r="D38" s="216">
        <f t="shared" si="0"/>
        <v>10.650176678445229</v>
      </c>
    </row>
    <row r="39" spans="1:4" ht="12" customHeight="1">
      <c r="A39" s="119" t="s">
        <v>38</v>
      </c>
      <c r="B39" s="209">
        <v>8662</v>
      </c>
      <c r="C39" s="210">
        <v>704</v>
      </c>
      <c r="D39" s="216">
        <f t="shared" si="0"/>
        <v>12.303977272727273</v>
      </c>
    </row>
    <row r="40" spans="1:4" ht="12" customHeight="1">
      <c r="A40" s="119" t="s">
        <v>39</v>
      </c>
      <c r="B40" s="209">
        <v>5471</v>
      </c>
      <c r="C40" s="209">
        <v>445</v>
      </c>
      <c r="D40" s="216">
        <f t="shared" si="0"/>
        <v>12.294382022471909</v>
      </c>
    </row>
    <row r="41" spans="1:4" ht="12" customHeight="1">
      <c r="A41" s="119" t="s">
        <v>40</v>
      </c>
      <c r="B41" s="209">
        <v>9564</v>
      </c>
      <c r="C41" s="209">
        <v>957</v>
      </c>
      <c r="D41" s="216">
        <f t="shared" si="0"/>
        <v>9.9937304075235112</v>
      </c>
    </row>
    <row r="42" spans="1:4" ht="12" customHeight="1">
      <c r="A42" s="119" t="s">
        <v>41</v>
      </c>
      <c r="B42" s="209">
        <v>12561</v>
      </c>
      <c r="C42" s="209">
        <v>961</v>
      </c>
      <c r="D42" s="216">
        <f t="shared" si="0"/>
        <v>13.070759625390219</v>
      </c>
    </row>
    <row r="43" spans="1:4" ht="12" customHeight="1">
      <c r="A43" s="119" t="s">
        <v>42</v>
      </c>
      <c r="B43" s="209">
        <v>5305</v>
      </c>
      <c r="C43" s="210">
        <v>388</v>
      </c>
      <c r="D43" s="216">
        <f t="shared" si="0"/>
        <v>13.672680412371134</v>
      </c>
    </row>
    <row r="44" spans="1:4" ht="12" customHeight="1">
      <c r="A44" s="119" t="s">
        <v>43</v>
      </c>
      <c r="B44" s="209">
        <v>8923</v>
      </c>
      <c r="C44" s="210">
        <v>958</v>
      </c>
      <c r="D44" s="216">
        <f t="shared" si="0"/>
        <v>9.3141962421711906</v>
      </c>
    </row>
    <row r="45" spans="1:4" ht="12" customHeight="1">
      <c r="A45" s="119" t="s">
        <v>44</v>
      </c>
      <c r="B45" s="209">
        <v>3109</v>
      </c>
      <c r="C45" s="209">
        <v>401</v>
      </c>
      <c r="D45" s="216">
        <f t="shared" si="0"/>
        <v>7.7531172069825436</v>
      </c>
    </row>
    <row r="46" spans="1:4" ht="12" customHeight="1">
      <c r="A46" s="119" t="s">
        <v>45</v>
      </c>
      <c r="B46" s="209">
        <v>9255</v>
      </c>
      <c r="C46" s="209">
        <v>1350</v>
      </c>
      <c r="D46" s="216">
        <f t="shared" si="0"/>
        <v>6.8555555555555552</v>
      </c>
    </row>
    <row r="47" spans="1:4" ht="12" customHeight="1">
      <c r="A47" s="119" t="s">
        <v>46</v>
      </c>
      <c r="B47" s="209">
        <v>4409</v>
      </c>
      <c r="C47" s="210">
        <v>367</v>
      </c>
      <c r="D47" s="216">
        <f t="shared" si="0"/>
        <v>12.013623978201634</v>
      </c>
    </row>
    <row r="48" spans="1:4" ht="12" customHeight="1">
      <c r="A48" s="119" t="s">
        <v>47</v>
      </c>
      <c r="B48" s="209">
        <v>1722</v>
      </c>
      <c r="C48" s="209">
        <v>155</v>
      </c>
      <c r="D48" s="216">
        <f t="shared" si="0"/>
        <v>11.109677419354838</v>
      </c>
    </row>
    <row r="49" spans="1:4">
      <c r="A49" s="198" t="s">
        <v>77</v>
      </c>
      <c r="B49" s="176"/>
      <c r="C49" s="176"/>
      <c r="D49" s="97"/>
    </row>
    <row r="50" spans="1:4">
      <c r="A50" s="518"/>
      <c r="B50" s="519"/>
      <c r="C50" s="519"/>
      <c r="D50" s="520"/>
    </row>
    <row r="51" spans="1:4">
      <c r="A51" s="521"/>
      <c r="B51" s="522"/>
      <c r="C51" s="522"/>
      <c r="D51" s="523"/>
    </row>
    <row r="52" spans="1:4">
      <c r="A52" s="521"/>
      <c r="B52" s="522"/>
      <c r="C52" s="522"/>
      <c r="D52" s="523"/>
    </row>
    <row r="53" spans="1:4">
      <c r="A53" s="521"/>
      <c r="B53" s="522"/>
      <c r="C53" s="522"/>
      <c r="D53" s="523"/>
    </row>
    <row r="54" spans="1:4">
      <c r="A54" s="521"/>
      <c r="B54" s="522"/>
      <c r="C54" s="522"/>
      <c r="D54" s="523"/>
    </row>
    <row r="55" spans="1:4">
      <c r="A55" s="521"/>
      <c r="B55" s="522"/>
      <c r="C55" s="522"/>
      <c r="D55" s="523"/>
    </row>
    <row r="56" spans="1:4">
      <c r="A56" s="521"/>
      <c r="B56" s="522"/>
      <c r="C56" s="522"/>
      <c r="D56" s="523"/>
    </row>
    <row r="57" spans="1:4">
      <c r="A57" s="521"/>
      <c r="B57" s="522"/>
      <c r="C57" s="522"/>
      <c r="D57" s="523"/>
    </row>
    <row r="58" spans="1:4">
      <c r="A58" s="524"/>
      <c r="B58" s="525"/>
      <c r="C58" s="525"/>
      <c r="D58" s="526"/>
    </row>
  </sheetData>
  <sheetProtection selectLockedCells="1"/>
  <sortState ref="A17:D48">
    <sortCondition ref="A17:A48"/>
  </sortState>
  <mergeCells count="6">
    <mergeCell ref="A50:D58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163"/>
  <sheetViews>
    <sheetView tabSelected="1" view="pageBreakPreview" topLeftCell="A2" zoomScaleNormal="60" zoomScaleSheetLayoutView="100" workbookViewId="0">
      <selection activeCell="K12" sqref="K12"/>
    </sheetView>
  </sheetViews>
  <sheetFormatPr baseColWidth="10" defaultRowHeight="15"/>
  <cols>
    <col min="1" max="1" width="20.7109375" customWidth="1"/>
    <col min="2" max="8" width="9.7109375" customWidth="1"/>
    <col min="253" max="253" width="6.85546875" customWidth="1"/>
    <col min="254" max="254" width="11.7109375" customWidth="1"/>
    <col min="255" max="260" width="7.7109375" customWidth="1"/>
    <col min="261" max="261" width="8.7109375" customWidth="1"/>
    <col min="262" max="264" width="13.7109375" customWidth="1"/>
    <col min="509" max="509" width="6.85546875" customWidth="1"/>
    <col min="510" max="510" width="11.7109375" customWidth="1"/>
    <col min="511" max="516" width="7.7109375" customWidth="1"/>
    <col min="517" max="517" width="8.7109375" customWidth="1"/>
    <col min="518" max="520" width="13.7109375" customWidth="1"/>
    <col min="765" max="765" width="6.85546875" customWidth="1"/>
    <col min="766" max="766" width="11.7109375" customWidth="1"/>
    <col min="767" max="772" width="7.7109375" customWidth="1"/>
    <col min="773" max="773" width="8.7109375" customWidth="1"/>
    <col min="774" max="776" width="13.7109375" customWidth="1"/>
    <col min="1021" max="1021" width="6.85546875" customWidth="1"/>
    <col min="1022" max="1022" width="11.7109375" customWidth="1"/>
    <col min="1023" max="1028" width="7.7109375" customWidth="1"/>
    <col min="1029" max="1029" width="8.7109375" customWidth="1"/>
    <col min="1030" max="1032" width="13.7109375" customWidth="1"/>
    <col min="1277" max="1277" width="6.85546875" customWidth="1"/>
    <col min="1278" max="1278" width="11.7109375" customWidth="1"/>
    <col min="1279" max="1284" width="7.7109375" customWidth="1"/>
    <col min="1285" max="1285" width="8.7109375" customWidth="1"/>
    <col min="1286" max="1288" width="13.7109375" customWidth="1"/>
    <col min="1533" max="1533" width="6.85546875" customWidth="1"/>
    <col min="1534" max="1534" width="11.7109375" customWidth="1"/>
    <col min="1535" max="1540" width="7.7109375" customWidth="1"/>
    <col min="1541" max="1541" width="8.7109375" customWidth="1"/>
    <col min="1542" max="1544" width="13.7109375" customWidth="1"/>
    <col min="1789" max="1789" width="6.85546875" customWidth="1"/>
    <col min="1790" max="1790" width="11.7109375" customWidth="1"/>
    <col min="1791" max="1796" width="7.7109375" customWidth="1"/>
    <col min="1797" max="1797" width="8.7109375" customWidth="1"/>
    <col min="1798" max="1800" width="13.7109375" customWidth="1"/>
    <col min="2045" max="2045" width="6.85546875" customWidth="1"/>
    <col min="2046" max="2046" width="11.7109375" customWidth="1"/>
    <col min="2047" max="2052" width="7.7109375" customWidth="1"/>
    <col min="2053" max="2053" width="8.7109375" customWidth="1"/>
    <col min="2054" max="2056" width="13.7109375" customWidth="1"/>
    <col min="2301" max="2301" width="6.85546875" customWidth="1"/>
    <col min="2302" max="2302" width="11.7109375" customWidth="1"/>
    <col min="2303" max="2308" width="7.7109375" customWidth="1"/>
    <col min="2309" max="2309" width="8.7109375" customWidth="1"/>
    <col min="2310" max="2312" width="13.7109375" customWidth="1"/>
    <col min="2557" max="2557" width="6.85546875" customWidth="1"/>
    <col min="2558" max="2558" width="11.7109375" customWidth="1"/>
    <col min="2559" max="2564" width="7.7109375" customWidth="1"/>
    <col min="2565" max="2565" width="8.7109375" customWidth="1"/>
    <col min="2566" max="2568" width="13.7109375" customWidth="1"/>
    <col min="2813" max="2813" width="6.85546875" customWidth="1"/>
    <col min="2814" max="2814" width="11.7109375" customWidth="1"/>
    <col min="2815" max="2820" width="7.7109375" customWidth="1"/>
    <col min="2821" max="2821" width="8.7109375" customWidth="1"/>
    <col min="2822" max="2824" width="13.7109375" customWidth="1"/>
    <col min="3069" max="3069" width="6.85546875" customWidth="1"/>
    <col min="3070" max="3070" width="11.7109375" customWidth="1"/>
    <col min="3071" max="3076" width="7.7109375" customWidth="1"/>
    <col min="3077" max="3077" width="8.7109375" customWidth="1"/>
    <col min="3078" max="3080" width="13.7109375" customWidth="1"/>
    <col min="3325" max="3325" width="6.85546875" customWidth="1"/>
    <col min="3326" max="3326" width="11.7109375" customWidth="1"/>
    <col min="3327" max="3332" width="7.7109375" customWidth="1"/>
    <col min="3333" max="3333" width="8.7109375" customWidth="1"/>
    <col min="3334" max="3336" width="13.7109375" customWidth="1"/>
    <col min="3581" max="3581" width="6.85546875" customWidth="1"/>
    <col min="3582" max="3582" width="11.7109375" customWidth="1"/>
    <col min="3583" max="3588" width="7.7109375" customWidth="1"/>
    <col min="3589" max="3589" width="8.7109375" customWidth="1"/>
    <col min="3590" max="3592" width="13.7109375" customWidth="1"/>
    <col min="3837" max="3837" width="6.85546875" customWidth="1"/>
    <col min="3838" max="3838" width="11.7109375" customWidth="1"/>
    <col min="3839" max="3844" width="7.7109375" customWidth="1"/>
    <col min="3845" max="3845" width="8.7109375" customWidth="1"/>
    <col min="3846" max="3848" width="13.7109375" customWidth="1"/>
    <col min="4093" max="4093" width="6.85546875" customWidth="1"/>
    <col min="4094" max="4094" width="11.7109375" customWidth="1"/>
    <col min="4095" max="4100" width="7.7109375" customWidth="1"/>
    <col min="4101" max="4101" width="8.7109375" customWidth="1"/>
    <col min="4102" max="4104" width="13.7109375" customWidth="1"/>
    <col min="4349" max="4349" width="6.85546875" customWidth="1"/>
    <col min="4350" max="4350" width="11.7109375" customWidth="1"/>
    <col min="4351" max="4356" width="7.7109375" customWidth="1"/>
    <col min="4357" max="4357" width="8.7109375" customWidth="1"/>
    <col min="4358" max="4360" width="13.7109375" customWidth="1"/>
    <col min="4605" max="4605" width="6.85546875" customWidth="1"/>
    <col min="4606" max="4606" width="11.7109375" customWidth="1"/>
    <col min="4607" max="4612" width="7.7109375" customWidth="1"/>
    <col min="4613" max="4613" width="8.7109375" customWidth="1"/>
    <col min="4614" max="4616" width="13.7109375" customWidth="1"/>
    <col min="4861" max="4861" width="6.85546875" customWidth="1"/>
    <col min="4862" max="4862" width="11.7109375" customWidth="1"/>
    <col min="4863" max="4868" width="7.7109375" customWidth="1"/>
    <col min="4869" max="4869" width="8.7109375" customWidth="1"/>
    <col min="4870" max="4872" width="13.7109375" customWidth="1"/>
    <col min="5117" max="5117" width="6.85546875" customWidth="1"/>
    <col min="5118" max="5118" width="11.7109375" customWidth="1"/>
    <col min="5119" max="5124" width="7.7109375" customWidth="1"/>
    <col min="5125" max="5125" width="8.7109375" customWidth="1"/>
    <col min="5126" max="5128" width="13.7109375" customWidth="1"/>
    <col min="5373" max="5373" width="6.85546875" customWidth="1"/>
    <col min="5374" max="5374" width="11.7109375" customWidth="1"/>
    <col min="5375" max="5380" width="7.7109375" customWidth="1"/>
    <col min="5381" max="5381" width="8.7109375" customWidth="1"/>
    <col min="5382" max="5384" width="13.7109375" customWidth="1"/>
    <col min="5629" max="5629" width="6.85546875" customWidth="1"/>
    <col min="5630" max="5630" width="11.7109375" customWidth="1"/>
    <col min="5631" max="5636" width="7.7109375" customWidth="1"/>
    <col min="5637" max="5637" width="8.7109375" customWidth="1"/>
    <col min="5638" max="5640" width="13.7109375" customWidth="1"/>
    <col min="5885" max="5885" width="6.85546875" customWidth="1"/>
    <col min="5886" max="5886" width="11.7109375" customWidth="1"/>
    <col min="5887" max="5892" width="7.7109375" customWidth="1"/>
    <col min="5893" max="5893" width="8.7109375" customWidth="1"/>
    <col min="5894" max="5896" width="13.7109375" customWidth="1"/>
    <col min="6141" max="6141" width="6.85546875" customWidth="1"/>
    <col min="6142" max="6142" width="11.7109375" customWidth="1"/>
    <col min="6143" max="6148" width="7.7109375" customWidth="1"/>
    <col min="6149" max="6149" width="8.7109375" customWidth="1"/>
    <col min="6150" max="6152" width="13.7109375" customWidth="1"/>
    <col min="6397" max="6397" width="6.85546875" customWidth="1"/>
    <col min="6398" max="6398" width="11.7109375" customWidth="1"/>
    <col min="6399" max="6404" width="7.7109375" customWidth="1"/>
    <col min="6405" max="6405" width="8.7109375" customWidth="1"/>
    <col min="6406" max="6408" width="13.7109375" customWidth="1"/>
    <col min="6653" max="6653" width="6.85546875" customWidth="1"/>
    <col min="6654" max="6654" width="11.7109375" customWidth="1"/>
    <col min="6655" max="6660" width="7.7109375" customWidth="1"/>
    <col min="6661" max="6661" width="8.7109375" customWidth="1"/>
    <col min="6662" max="6664" width="13.7109375" customWidth="1"/>
    <col min="6909" max="6909" width="6.85546875" customWidth="1"/>
    <col min="6910" max="6910" width="11.7109375" customWidth="1"/>
    <col min="6911" max="6916" width="7.7109375" customWidth="1"/>
    <col min="6917" max="6917" width="8.7109375" customWidth="1"/>
    <col min="6918" max="6920" width="13.7109375" customWidth="1"/>
    <col min="7165" max="7165" width="6.85546875" customWidth="1"/>
    <col min="7166" max="7166" width="11.7109375" customWidth="1"/>
    <col min="7167" max="7172" width="7.7109375" customWidth="1"/>
    <col min="7173" max="7173" width="8.7109375" customWidth="1"/>
    <col min="7174" max="7176" width="13.7109375" customWidth="1"/>
    <col min="7421" max="7421" width="6.85546875" customWidth="1"/>
    <col min="7422" max="7422" width="11.7109375" customWidth="1"/>
    <col min="7423" max="7428" width="7.7109375" customWidth="1"/>
    <col min="7429" max="7429" width="8.7109375" customWidth="1"/>
    <col min="7430" max="7432" width="13.7109375" customWidth="1"/>
    <col min="7677" max="7677" width="6.85546875" customWidth="1"/>
    <col min="7678" max="7678" width="11.7109375" customWidth="1"/>
    <col min="7679" max="7684" width="7.7109375" customWidth="1"/>
    <col min="7685" max="7685" width="8.7109375" customWidth="1"/>
    <col min="7686" max="7688" width="13.7109375" customWidth="1"/>
    <col min="7933" max="7933" width="6.85546875" customWidth="1"/>
    <col min="7934" max="7934" width="11.7109375" customWidth="1"/>
    <col min="7935" max="7940" width="7.7109375" customWidth="1"/>
    <col min="7941" max="7941" width="8.7109375" customWidth="1"/>
    <col min="7942" max="7944" width="13.7109375" customWidth="1"/>
    <col min="8189" max="8189" width="6.85546875" customWidth="1"/>
    <col min="8190" max="8190" width="11.7109375" customWidth="1"/>
    <col min="8191" max="8196" width="7.7109375" customWidth="1"/>
    <col min="8197" max="8197" width="8.7109375" customWidth="1"/>
    <col min="8198" max="8200" width="13.7109375" customWidth="1"/>
    <col min="8445" max="8445" width="6.85546875" customWidth="1"/>
    <col min="8446" max="8446" width="11.7109375" customWidth="1"/>
    <col min="8447" max="8452" width="7.7109375" customWidth="1"/>
    <col min="8453" max="8453" width="8.7109375" customWidth="1"/>
    <col min="8454" max="8456" width="13.7109375" customWidth="1"/>
    <col min="8701" max="8701" width="6.85546875" customWidth="1"/>
    <col min="8702" max="8702" width="11.7109375" customWidth="1"/>
    <col min="8703" max="8708" width="7.7109375" customWidth="1"/>
    <col min="8709" max="8709" width="8.7109375" customWidth="1"/>
    <col min="8710" max="8712" width="13.7109375" customWidth="1"/>
    <col min="8957" max="8957" width="6.85546875" customWidth="1"/>
    <col min="8958" max="8958" width="11.7109375" customWidth="1"/>
    <col min="8959" max="8964" width="7.7109375" customWidth="1"/>
    <col min="8965" max="8965" width="8.7109375" customWidth="1"/>
    <col min="8966" max="8968" width="13.7109375" customWidth="1"/>
    <col min="9213" max="9213" width="6.85546875" customWidth="1"/>
    <col min="9214" max="9214" width="11.7109375" customWidth="1"/>
    <col min="9215" max="9220" width="7.7109375" customWidth="1"/>
    <col min="9221" max="9221" width="8.7109375" customWidth="1"/>
    <col min="9222" max="9224" width="13.7109375" customWidth="1"/>
    <col min="9469" max="9469" width="6.85546875" customWidth="1"/>
    <col min="9470" max="9470" width="11.7109375" customWidth="1"/>
    <col min="9471" max="9476" width="7.7109375" customWidth="1"/>
    <col min="9477" max="9477" width="8.7109375" customWidth="1"/>
    <col min="9478" max="9480" width="13.7109375" customWidth="1"/>
    <col min="9725" max="9725" width="6.85546875" customWidth="1"/>
    <col min="9726" max="9726" width="11.7109375" customWidth="1"/>
    <col min="9727" max="9732" width="7.7109375" customWidth="1"/>
    <col min="9733" max="9733" width="8.7109375" customWidth="1"/>
    <col min="9734" max="9736" width="13.7109375" customWidth="1"/>
    <col min="9981" max="9981" width="6.85546875" customWidth="1"/>
    <col min="9982" max="9982" width="11.7109375" customWidth="1"/>
    <col min="9983" max="9988" width="7.7109375" customWidth="1"/>
    <col min="9989" max="9989" width="8.7109375" customWidth="1"/>
    <col min="9990" max="9992" width="13.7109375" customWidth="1"/>
    <col min="10237" max="10237" width="6.85546875" customWidth="1"/>
    <col min="10238" max="10238" width="11.7109375" customWidth="1"/>
    <col min="10239" max="10244" width="7.7109375" customWidth="1"/>
    <col min="10245" max="10245" width="8.7109375" customWidth="1"/>
    <col min="10246" max="10248" width="13.7109375" customWidth="1"/>
    <col min="10493" max="10493" width="6.85546875" customWidth="1"/>
    <col min="10494" max="10494" width="11.7109375" customWidth="1"/>
    <col min="10495" max="10500" width="7.7109375" customWidth="1"/>
    <col min="10501" max="10501" width="8.7109375" customWidth="1"/>
    <col min="10502" max="10504" width="13.7109375" customWidth="1"/>
    <col min="10749" max="10749" width="6.85546875" customWidth="1"/>
    <col min="10750" max="10750" width="11.7109375" customWidth="1"/>
    <col min="10751" max="10756" width="7.7109375" customWidth="1"/>
    <col min="10757" max="10757" width="8.7109375" customWidth="1"/>
    <col min="10758" max="10760" width="13.7109375" customWidth="1"/>
    <col min="11005" max="11005" width="6.85546875" customWidth="1"/>
    <col min="11006" max="11006" width="11.7109375" customWidth="1"/>
    <col min="11007" max="11012" width="7.7109375" customWidth="1"/>
    <col min="11013" max="11013" width="8.7109375" customWidth="1"/>
    <col min="11014" max="11016" width="13.7109375" customWidth="1"/>
    <col min="11261" max="11261" width="6.85546875" customWidth="1"/>
    <col min="11262" max="11262" width="11.7109375" customWidth="1"/>
    <col min="11263" max="11268" width="7.7109375" customWidth="1"/>
    <col min="11269" max="11269" width="8.7109375" customWidth="1"/>
    <col min="11270" max="11272" width="13.7109375" customWidth="1"/>
    <col min="11517" max="11517" width="6.85546875" customWidth="1"/>
    <col min="11518" max="11518" width="11.7109375" customWidth="1"/>
    <col min="11519" max="11524" width="7.7109375" customWidth="1"/>
    <col min="11525" max="11525" width="8.7109375" customWidth="1"/>
    <col min="11526" max="11528" width="13.7109375" customWidth="1"/>
    <col min="11773" max="11773" width="6.85546875" customWidth="1"/>
    <col min="11774" max="11774" width="11.7109375" customWidth="1"/>
    <col min="11775" max="11780" width="7.7109375" customWidth="1"/>
    <col min="11781" max="11781" width="8.7109375" customWidth="1"/>
    <col min="11782" max="11784" width="13.7109375" customWidth="1"/>
    <col min="12029" max="12029" width="6.85546875" customWidth="1"/>
    <col min="12030" max="12030" width="11.7109375" customWidth="1"/>
    <col min="12031" max="12036" width="7.7109375" customWidth="1"/>
    <col min="12037" max="12037" width="8.7109375" customWidth="1"/>
    <col min="12038" max="12040" width="13.7109375" customWidth="1"/>
    <col min="12285" max="12285" width="6.85546875" customWidth="1"/>
    <col min="12286" max="12286" width="11.7109375" customWidth="1"/>
    <col min="12287" max="12292" width="7.7109375" customWidth="1"/>
    <col min="12293" max="12293" width="8.7109375" customWidth="1"/>
    <col min="12294" max="12296" width="13.7109375" customWidth="1"/>
    <col min="12541" max="12541" width="6.85546875" customWidth="1"/>
    <col min="12542" max="12542" width="11.7109375" customWidth="1"/>
    <col min="12543" max="12548" width="7.7109375" customWidth="1"/>
    <col min="12549" max="12549" width="8.7109375" customWidth="1"/>
    <col min="12550" max="12552" width="13.7109375" customWidth="1"/>
    <col min="12797" max="12797" width="6.85546875" customWidth="1"/>
    <col min="12798" max="12798" width="11.7109375" customWidth="1"/>
    <col min="12799" max="12804" width="7.7109375" customWidth="1"/>
    <col min="12805" max="12805" width="8.7109375" customWidth="1"/>
    <col min="12806" max="12808" width="13.7109375" customWidth="1"/>
    <col min="13053" max="13053" width="6.85546875" customWidth="1"/>
    <col min="13054" max="13054" width="11.7109375" customWidth="1"/>
    <col min="13055" max="13060" width="7.7109375" customWidth="1"/>
    <col min="13061" max="13061" width="8.7109375" customWidth="1"/>
    <col min="13062" max="13064" width="13.7109375" customWidth="1"/>
    <col min="13309" max="13309" width="6.85546875" customWidth="1"/>
    <col min="13310" max="13310" width="11.7109375" customWidth="1"/>
    <col min="13311" max="13316" width="7.7109375" customWidth="1"/>
    <col min="13317" max="13317" width="8.7109375" customWidth="1"/>
    <col min="13318" max="13320" width="13.7109375" customWidth="1"/>
    <col min="13565" max="13565" width="6.85546875" customWidth="1"/>
    <col min="13566" max="13566" width="11.7109375" customWidth="1"/>
    <col min="13567" max="13572" width="7.7109375" customWidth="1"/>
    <col min="13573" max="13573" width="8.7109375" customWidth="1"/>
    <col min="13574" max="13576" width="13.7109375" customWidth="1"/>
    <col min="13821" max="13821" width="6.85546875" customWidth="1"/>
    <col min="13822" max="13822" width="11.7109375" customWidth="1"/>
    <col min="13823" max="13828" width="7.7109375" customWidth="1"/>
    <col min="13829" max="13829" width="8.7109375" customWidth="1"/>
    <col min="13830" max="13832" width="13.7109375" customWidth="1"/>
    <col min="14077" max="14077" width="6.85546875" customWidth="1"/>
    <col min="14078" max="14078" width="11.7109375" customWidth="1"/>
    <col min="14079" max="14084" width="7.7109375" customWidth="1"/>
    <col min="14085" max="14085" width="8.7109375" customWidth="1"/>
    <col min="14086" max="14088" width="13.7109375" customWidth="1"/>
    <col min="14333" max="14333" width="6.85546875" customWidth="1"/>
    <col min="14334" max="14334" width="11.7109375" customWidth="1"/>
    <col min="14335" max="14340" width="7.7109375" customWidth="1"/>
    <col min="14341" max="14341" width="8.7109375" customWidth="1"/>
    <col min="14342" max="14344" width="13.7109375" customWidth="1"/>
    <col min="14589" max="14589" width="6.85546875" customWidth="1"/>
    <col min="14590" max="14590" width="11.7109375" customWidth="1"/>
    <col min="14591" max="14596" width="7.7109375" customWidth="1"/>
    <col min="14597" max="14597" width="8.7109375" customWidth="1"/>
    <col min="14598" max="14600" width="13.7109375" customWidth="1"/>
    <col min="14845" max="14845" width="6.85546875" customWidth="1"/>
    <col min="14846" max="14846" width="11.7109375" customWidth="1"/>
    <col min="14847" max="14852" width="7.7109375" customWidth="1"/>
    <col min="14853" max="14853" width="8.7109375" customWidth="1"/>
    <col min="14854" max="14856" width="13.7109375" customWidth="1"/>
    <col min="15101" max="15101" width="6.85546875" customWidth="1"/>
    <col min="15102" max="15102" width="11.7109375" customWidth="1"/>
    <col min="15103" max="15108" width="7.7109375" customWidth="1"/>
    <col min="15109" max="15109" width="8.7109375" customWidth="1"/>
    <col min="15110" max="15112" width="13.7109375" customWidth="1"/>
    <col min="15357" max="15357" width="6.85546875" customWidth="1"/>
    <col min="15358" max="15358" width="11.7109375" customWidth="1"/>
    <col min="15359" max="15364" width="7.7109375" customWidth="1"/>
    <col min="15365" max="15365" width="8.7109375" customWidth="1"/>
    <col min="15366" max="15368" width="13.7109375" customWidth="1"/>
    <col min="15613" max="15613" width="6.85546875" customWidth="1"/>
    <col min="15614" max="15614" width="11.7109375" customWidth="1"/>
    <col min="15615" max="15620" width="7.7109375" customWidth="1"/>
    <col min="15621" max="15621" width="8.7109375" customWidth="1"/>
    <col min="15622" max="15624" width="13.7109375" customWidth="1"/>
    <col min="15869" max="15869" width="6.85546875" customWidth="1"/>
    <col min="15870" max="15870" width="11.7109375" customWidth="1"/>
    <col min="15871" max="15876" width="7.7109375" customWidth="1"/>
    <col min="15877" max="15877" width="8.7109375" customWidth="1"/>
    <col min="15878" max="15880" width="13.7109375" customWidth="1"/>
    <col min="16125" max="16125" width="6.85546875" customWidth="1"/>
    <col min="16126" max="16126" width="11.7109375" customWidth="1"/>
    <col min="16127" max="16132" width="7.7109375" customWidth="1"/>
    <col min="16133" max="16133" width="8.7109375" customWidth="1"/>
    <col min="16134" max="16136" width="13.7109375" customWidth="1"/>
  </cols>
  <sheetData>
    <row r="5" spans="1:10" ht="9" customHeight="1"/>
    <row r="6" spans="1:10" ht="21.75" customHeight="1">
      <c r="A6" s="426" t="s">
        <v>317</v>
      </c>
    </row>
    <row r="7" spans="1:10" ht="21.95" customHeight="1">
      <c r="A7" s="566" t="s">
        <v>78</v>
      </c>
      <c r="B7" s="566"/>
      <c r="C7" s="566"/>
      <c r="D7" s="566"/>
      <c r="E7" s="566"/>
      <c r="F7" s="566"/>
      <c r="G7" s="566"/>
      <c r="H7" s="566"/>
      <c r="I7" s="126"/>
    </row>
    <row r="8" spans="1:10" ht="6.75" customHeight="1">
      <c r="A8" s="275"/>
      <c r="B8" s="275"/>
      <c r="C8" s="275"/>
      <c r="D8" s="275"/>
      <c r="E8" s="275"/>
      <c r="F8" s="275"/>
      <c r="G8" s="275"/>
      <c r="H8" s="275"/>
    </row>
    <row r="9" spans="1:10" ht="34.5" customHeight="1" thickBot="1">
      <c r="A9" s="394" t="s">
        <v>50</v>
      </c>
      <c r="B9" s="277" t="s">
        <v>298</v>
      </c>
      <c r="C9" s="275"/>
      <c r="D9" s="275"/>
      <c r="E9" s="275"/>
      <c r="F9" s="275"/>
      <c r="G9" s="275"/>
      <c r="H9" s="275"/>
    </row>
    <row r="10" spans="1:10" ht="13.5" customHeight="1" thickTop="1">
      <c r="A10" s="281">
        <v>2007</v>
      </c>
      <c r="B10" s="352">
        <v>6.8439834005362101</v>
      </c>
      <c r="C10" s="275"/>
      <c r="D10" s="275"/>
      <c r="E10" s="275"/>
      <c r="F10" s="275"/>
      <c r="G10" s="275"/>
      <c r="H10" s="275"/>
    </row>
    <row r="11" spans="1:10" ht="13.5" customHeight="1">
      <c r="A11" s="278">
        <v>2008</v>
      </c>
      <c r="B11" s="353">
        <v>7.1845851473085709</v>
      </c>
      <c r="C11" s="283"/>
      <c r="D11" s="275"/>
      <c r="E11" s="275"/>
      <c r="F11" s="275"/>
      <c r="G11" s="275"/>
      <c r="H11" s="275"/>
      <c r="I11" s="127"/>
    </row>
    <row r="12" spans="1:10" ht="13.5" customHeight="1">
      <c r="A12" s="281">
        <v>2009</v>
      </c>
      <c r="B12" s="352">
        <v>7.2390581873486166</v>
      </c>
      <c r="C12" s="275"/>
      <c r="D12" s="275"/>
      <c r="E12" s="275"/>
      <c r="F12" s="275"/>
      <c r="G12" s="275"/>
      <c r="H12" s="275"/>
      <c r="I12" s="127"/>
    </row>
    <row r="13" spans="1:10" ht="13.5" customHeight="1">
      <c r="A13" s="278">
        <v>2010</v>
      </c>
      <c r="B13" s="353">
        <v>7.3</v>
      </c>
      <c r="C13" s="275"/>
      <c r="D13" s="275"/>
      <c r="E13" s="275"/>
      <c r="F13" s="275"/>
      <c r="G13" s="275"/>
      <c r="H13" s="275"/>
      <c r="J13" s="127"/>
    </row>
    <row r="14" spans="1:10" ht="13.5" customHeight="1">
      <c r="A14" s="281">
        <v>2011</v>
      </c>
      <c r="B14" s="352">
        <v>7.1191992123771257</v>
      </c>
      <c r="C14" s="275"/>
      <c r="D14" s="275"/>
      <c r="E14" s="275"/>
      <c r="F14" s="275"/>
      <c r="G14" s="275"/>
      <c r="H14" s="275"/>
    </row>
    <row r="15" spans="1:10" ht="13.5" customHeight="1">
      <c r="A15" s="278">
        <v>2012</v>
      </c>
      <c r="B15" s="353">
        <f>Absorcion_Egresados!D16</f>
        <v>6.9948257468689876</v>
      </c>
      <c r="C15" s="275"/>
      <c r="D15" s="275"/>
      <c r="E15" s="275"/>
      <c r="F15" s="275"/>
      <c r="G15" s="275"/>
      <c r="H15" s="275"/>
    </row>
    <row r="16" spans="1:10" ht="18.75" customHeight="1">
      <c r="A16" s="395" t="s">
        <v>273</v>
      </c>
      <c r="B16" s="385">
        <f>B15-B14</f>
        <v>-0.1243734655081381</v>
      </c>
      <c r="C16" s="275"/>
      <c r="D16" s="275"/>
      <c r="E16" s="275"/>
      <c r="F16" s="275"/>
      <c r="G16" s="275"/>
      <c r="H16" s="275"/>
    </row>
    <row r="17" spans="1:10" ht="7.5" customHeight="1">
      <c r="A17" s="275"/>
      <c r="B17" s="275"/>
      <c r="C17" s="275"/>
      <c r="D17" s="275"/>
      <c r="E17" s="275"/>
      <c r="F17" s="275"/>
      <c r="G17" s="275"/>
      <c r="H17" s="275"/>
    </row>
    <row r="18" spans="1:10" ht="42" customHeight="1">
      <c r="A18" s="396" t="s">
        <v>51</v>
      </c>
      <c r="B18" s="396" t="s">
        <v>86</v>
      </c>
      <c r="C18" s="396" t="s">
        <v>87</v>
      </c>
      <c r="D18" s="396" t="s">
        <v>90</v>
      </c>
      <c r="E18" s="396" t="s">
        <v>203</v>
      </c>
      <c r="F18" s="396" t="s">
        <v>235</v>
      </c>
      <c r="G18" s="396" t="s">
        <v>280</v>
      </c>
      <c r="H18" s="396" t="s">
        <v>267</v>
      </c>
    </row>
    <row r="19" spans="1:10" ht="14.25" customHeight="1">
      <c r="A19" s="397" t="s">
        <v>18</v>
      </c>
      <c r="B19" s="398">
        <v>9.0598679717732757</v>
      </c>
      <c r="C19" s="398">
        <v>7.613889773813316</v>
      </c>
      <c r="D19" s="398">
        <v>8.4971398855954234</v>
      </c>
      <c r="E19" s="398">
        <v>7.6154412538129792</v>
      </c>
      <c r="F19" s="398">
        <v>6.1637340638499634</v>
      </c>
      <c r="G19" s="398">
        <f>Absorcion_Egresados!D19</f>
        <v>8.3204034134988358</v>
      </c>
      <c r="H19" s="399">
        <f t="shared" ref="H19:H50" si="0">G19-F19</f>
        <v>2.1566693496488725</v>
      </c>
    </row>
    <row r="20" spans="1:10" ht="14.25" customHeight="1">
      <c r="A20" s="397" t="s">
        <v>43</v>
      </c>
      <c r="B20" s="398">
        <v>5.4695235454869495</v>
      </c>
      <c r="C20" s="398">
        <v>7.5203370983788851</v>
      </c>
      <c r="D20" s="398">
        <v>7.0479582053339067</v>
      </c>
      <c r="E20" s="398">
        <v>6.0488464137465003</v>
      </c>
      <c r="F20" s="398">
        <v>6.8905021173623711</v>
      </c>
      <c r="G20" s="398">
        <f>Absorcion_Egresados!D44</f>
        <v>8.988057825267127</v>
      </c>
      <c r="H20" s="399">
        <f t="shared" si="0"/>
        <v>2.097555707904756</v>
      </c>
      <c r="J20" s="128"/>
    </row>
    <row r="21" spans="1:10" ht="14.25" customHeight="1">
      <c r="A21" s="397" t="s">
        <v>38</v>
      </c>
      <c r="B21" s="398">
        <v>15.157260762882</v>
      </c>
      <c r="C21" s="398">
        <v>16.971320516861017</v>
      </c>
      <c r="D21" s="398">
        <v>18.86944682567697</v>
      </c>
      <c r="E21" s="398">
        <v>16.223652532796148</v>
      </c>
      <c r="F21" s="398">
        <v>15.757876457454726</v>
      </c>
      <c r="G21" s="398">
        <f>Absorcion_Egresados!D39</f>
        <v>16.705935659265972</v>
      </c>
      <c r="H21" s="399">
        <f t="shared" si="0"/>
        <v>0.9480592018112457</v>
      </c>
      <c r="J21" s="128"/>
    </row>
    <row r="22" spans="1:10" ht="14.25" customHeight="1">
      <c r="A22" s="397" t="s">
        <v>44</v>
      </c>
      <c r="B22" s="398">
        <v>4.8465829846582986</v>
      </c>
      <c r="C22" s="398">
        <v>4.909474087556279</v>
      </c>
      <c r="D22" s="398">
        <v>4.7139609335127366</v>
      </c>
      <c r="E22" s="398">
        <v>5.2416674579811984</v>
      </c>
      <c r="F22" s="398">
        <v>5.0349848714069587</v>
      </c>
      <c r="G22" s="398">
        <f>Absorcion_Egresados!D45</f>
        <v>5.7749837415998266</v>
      </c>
      <c r="H22" s="399">
        <f t="shared" si="0"/>
        <v>0.73999887019286792</v>
      </c>
      <c r="J22" s="127"/>
    </row>
    <row r="23" spans="1:10" ht="14.25" customHeight="1">
      <c r="A23" s="397" t="s">
        <v>42</v>
      </c>
      <c r="B23" s="398">
        <v>5.9598208298688409</v>
      </c>
      <c r="C23" s="398">
        <v>6.2254727078130578</v>
      </c>
      <c r="D23" s="398">
        <v>5.9928513658065699</v>
      </c>
      <c r="E23" s="398">
        <v>5.8140459715262871</v>
      </c>
      <c r="F23" s="398">
        <v>5.2824337690806535</v>
      </c>
      <c r="G23" s="398">
        <f>Absorcion_Egresados!D43</f>
        <v>6.0119532735669656</v>
      </c>
      <c r="H23" s="399">
        <f t="shared" si="0"/>
        <v>0.72951950448631209</v>
      </c>
    </row>
    <row r="24" spans="1:10" ht="14.25" customHeight="1">
      <c r="A24" s="397" t="s">
        <v>23</v>
      </c>
      <c r="B24" s="398">
        <v>5.2031509121061355</v>
      </c>
      <c r="C24" s="398">
        <v>5.2258176155044129</v>
      </c>
      <c r="D24" s="398">
        <v>6.3667232597623098</v>
      </c>
      <c r="E24" s="398">
        <v>7.2907881173273363</v>
      </c>
      <c r="F24" s="398">
        <v>8.3152790673682038</v>
      </c>
      <c r="G24" s="398">
        <f>Absorcion_Egresados!D24</f>
        <v>8.8449751664377043</v>
      </c>
      <c r="H24" s="399">
        <f t="shared" si="0"/>
        <v>0.52969609906950055</v>
      </c>
    </row>
    <row r="25" spans="1:10" ht="14.25" customHeight="1">
      <c r="A25" s="397" t="s">
        <v>33</v>
      </c>
      <c r="B25" s="398">
        <v>6.7792086474944941</v>
      </c>
      <c r="C25" s="398">
        <v>5.8863963006936197</v>
      </c>
      <c r="D25" s="398">
        <v>7.6968690702087281</v>
      </c>
      <c r="E25" s="398">
        <v>6.9724382373168279</v>
      </c>
      <c r="F25" s="398">
        <v>6.8805499856774563</v>
      </c>
      <c r="G25" s="398">
        <f>Absorcion_Egresados!D34</f>
        <v>7.4024304744099085</v>
      </c>
      <c r="H25" s="399">
        <f t="shared" si="0"/>
        <v>0.52188048873245219</v>
      </c>
    </row>
    <row r="26" spans="1:10" ht="14.25" customHeight="1">
      <c r="A26" s="397" t="s">
        <v>40</v>
      </c>
      <c r="B26" s="398">
        <v>7.5606787427507687</v>
      </c>
      <c r="C26" s="398">
        <v>7.0428087751031958</v>
      </c>
      <c r="D26" s="398">
        <v>6.6373144817892431</v>
      </c>
      <c r="E26" s="398">
        <v>7.3575065193095739</v>
      </c>
      <c r="F26" s="398">
        <v>8.1869167068308286</v>
      </c>
      <c r="G26" s="398">
        <f>Absorcion_Egresados!D41</f>
        <v>8.6934429126899975</v>
      </c>
      <c r="H26" s="399">
        <f t="shared" si="0"/>
        <v>0.50652620585916885</v>
      </c>
    </row>
    <row r="27" spans="1:10" ht="14.25" customHeight="1">
      <c r="A27" s="397" t="s">
        <v>22</v>
      </c>
      <c r="B27" s="398">
        <v>6.9406434698617847</v>
      </c>
      <c r="C27" s="398">
        <v>7.3195805633609767</v>
      </c>
      <c r="D27" s="398">
        <v>7.2015769549537438</v>
      </c>
      <c r="E27" s="398">
        <v>7.2785375882721022</v>
      </c>
      <c r="F27" s="398">
        <v>7.4732546597551561</v>
      </c>
      <c r="G27" s="398">
        <f>Absorcion_Egresados!D23</f>
        <v>7.9731743666169894</v>
      </c>
      <c r="H27" s="399">
        <f t="shared" si="0"/>
        <v>0.49991970686183329</v>
      </c>
    </row>
    <row r="28" spans="1:10" ht="14.25" customHeight="1">
      <c r="A28" s="397" t="s">
        <v>25</v>
      </c>
      <c r="B28" s="398">
        <v>3.4964518036664693</v>
      </c>
      <c r="C28" s="398">
        <v>4.0494092373791624</v>
      </c>
      <c r="D28" s="398">
        <v>3.8758052592670822</v>
      </c>
      <c r="E28" s="398">
        <v>3.8036300516961621</v>
      </c>
      <c r="F28" s="398">
        <v>3.7363500107058738</v>
      </c>
      <c r="G28" s="398">
        <f>Absorcion_Egresados!D26</f>
        <v>4.1300033699030214</v>
      </c>
      <c r="H28" s="399">
        <f t="shared" si="0"/>
        <v>0.39365335919714761</v>
      </c>
    </row>
    <row r="29" spans="1:10" ht="14.25" customHeight="1">
      <c r="A29" s="397" t="s">
        <v>26</v>
      </c>
      <c r="B29" s="398">
        <v>6.0785188489850546</v>
      </c>
      <c r="C29" s="398">
        <v>6.9258233751092986</v>
      </c>
      <c r="D29" s="398">
        <v>7.157113344304773</v>
      </c>
      <c r="E29" s="398">
        <v>7.6481720326418436</v>
      </c>
      <c r="F29" s="398">
        <v>7.0866230037681683</v>
      </c>
      <c r="G29" s="398">
        <f>Absorcion_Egresados!D27</f>
        <v>7.3935016460588168</v>
      </c>
      <c r="H29" s="399">
        <f t="shared" si="0"/>
        <v>0.30687864229064843</v>
      </c>
    </row>
    <row r="30" spans="1:10" ht="14.25" customHeight="1">
      <c r="A30" s="397" t="s">
        <v>34</v>
      </c>
      <c r="B30" s="398">
        <v>8.2910371565131182</v>
      </c>
      <c r="C30" s="398">
        <v>9.4920321795148404</v>
      </c>
      <c r="D30" s="398">
        <v>9.7333952894026083</v>
      </c>
      <c r="E30" s="398">
        <v>9.4522916422459264</v>
      </c>
      <c r="F30" s="398">
        <v>10.040758513036943</v>
      </c>
      <c r="G30" s="398">
        <f>Absorcion_Egresados!D35</f>
        <v>10.273596462818761</v>
      </c>
      <c r="H30" s="399">
        <f t="shared" si="0"/>
        <v>0.2328379497818176</v>
      </c>
    </row>
    <row r="31" spans="1:10" ht="14.25" customHeight="1">
      <c r="A31" s="397" t="s">
        <v>47</v>
      </c>
      <c r="B31" s="398">
        <v>3.0202425416147922</v>
      </c>
      <c r="C31" s="398">
        <v>2.8497983424190045</v>
      </c>
      <c r="D31" s="398">
        <v>3.325406416903824</v>
      </c>
      <c r="E31" s="398">
        <v>3.1192732093422233</v>
      </c>
      <c r="F31" s="398">
        <v>3.0523759972251128</v>
      </c>
      <c r="G31" s="398">
        <f>Absorcion_Egresados!D48</f>
        <v>3.248898678414097</v>
      </c>
      <c r="H31" s="399">
        <f t="shared" si="0"/>
        <v>0.19652268118898419</v>
      </c>
    </row>
    <row r="32" spans="1:10" ht="14.25" customHeight="1">
      <c r="A32" s="397" t="s">
        <v>19</v>
      </c>
      <c r="B32" s="398">
        <v>5.8306300153662285</v>
      </c>
      <c r="C32" s="398">
        <v>6.5078145016653863</v>
      </c>
      <c r="D32" s="398">
        <v>6.4262128524257038</v>
      </c>
      <c r="E32" s="398">
        <v>6.590928800624404</v>
      </c>
      <c r="F32" s="398">
        <v>6.3043121823249715</v>
      </c>
      <c r="G32" s="398">
        <f>Absorcion_Egresados!D20</f>
        <v>6.4599275070479258</v>
      </c>
      <c r="H32" s="399">
        <f t="shared" si="0"/>
        <v>0.15561532472295436</v>
      </c>
    </row>
    <row r="33" spans="1:8" ht="14.25" customHeight="1">
      <c r="A33" s="397" t="s">
        <v>21</v>
      </c>
      <c r="B33" s="398">
        <v>6.945102970582778</v>
      </c>
      <c r="C33" s="398">
        <v>6.7422718885410404</v>
      </c>
      <c r="D33" s="398">
        <v>7.0070466580494513</v>
      </c>
      <c r="E33" s="398">
        <v>7.6937598321971681</v>
      </c>
      <c r="F33" s="398">
        <v>8.123110061720725</v>
      </c>
      <c r="G33" s="398">
        <f>Absorcion_Egresados!D22</f>
        <v>8.2495919450944921</v>
      </c>
      <c r="H33" s="399">
        <f t="shared" si="0"/>
        <v>0.12648188337376709</v>
      </c>
    </row>
    <row r="34" spans="1:8" ht="14.25" customHeight="1">
      <c r="A34" s="397" t="s">
        <v>35</v>
      </c>
      <c r="B34" s="398">
        <v>3.3280482004122405</v>
      </c>
      <c r="C34" s="398">
        <v>4.2288861689106483</v>
      </c>
      <c r="D34" s="398">
        <v>3.9335548172757475</v>
      </c>
      <c r="E34" s="398">
        <v>3.8091710268401475</v>
      </c>
      <c r="F34" s="398">
        <v>4.0723783972938294</v>
      </c>
      <c r="G34" s="398">
        <f>Absorcion_Egresados!D36</f>
        <v>4.1633789742399623</v>
      </c>
      <c r="H34" s="399">
        <f t="shared" si="0"/>
        <v>9.1000576946132838E-2</v>
      </c>
    </row>
    <row r="35" spans="1:8" ht="14.25" customHeight="1">
      <c r="A35" s="397" t="s">
        <v>45</v>
      </c>
      <c r="B35" s="398">
        <v>3.4710898219866828</v>
      </c>
      <c r="C35" s="398">
        <v>3.6484721859493341</v>
      </c>
      <c r="D35" s="398">
        <v>3.1581931266778938</v>
      </c>
      <c r="E35" s="398">
        <v>2.9658447857720294</v>
      </c>
      <c r="F35" s="398">
        <v>3.0436772590558387</v>
      </c>
      <c r="G35" s="398">
        <f>Absorcion_Egresados!D46</f>
        <v>3.0928866108263531</v>
      </c>
      <c r="H35" s="399">
        <f t="shared" si="0"/>
        <v>4.9209351770514331E-2</v>
      </c>
    </row>
    <row r="36" spans="1:8" ht="14.25" customHeight="1">
      <c r="A36" s="397" t="s">
        <v>37</v>
      </c>
      <c r="B36" s="398">
        <v>4.0840406500970579</v>
      </c>
      <c r="C36" s="398">
        <v>4.3325484513675061</v>
      </c>
      <c r="D36" s="398">
        <v>3.8967896367220498</v>
      </c>
      <c r="E36" s="398">
        <v>3.6008796041781199</v>
      </c>
      <c r="F36" s="398">
        <v>4.3111992071357781</v>
      </c>
      <c r="G36" s="398">
        <f>Absorcion_Egresados!D38</f>
        <v>4.3396226415094334</v>
      </c>
      <c r="H36" s="399">
        <f t="shared" si="0"/>
        <v>2.8423434373655354E-2</v>
      </c>
    </row>
    <row r="37" spans="1:8" ht="14.25" customHeight="1">
      <c r="A37" s="397" t="s">
        <v>29</v>
      </c>
      <c r="B37" s="398">
        <v>7.2589176996626552</v>
      </c>
      <c r="C37" s="398">
        <v>6.5714313612529658</v>
      </c>
      <c r="D37" s="398">
        <v>5.9507201477818299</v>
      </c>
      <c r="E37" s="398">
        <v>5.8684693609953671</v>
      </c>
      <c r="F37" s="398">
        <v>5.8433954658015468</v>
      </c>
      <c r="G37" s="398">
        <f>Absorcion_Egresados!D30</f>
        <v>5.718882414015658</v>
      </c>
      <c r="H37" s="399">
        <f t="shared" si="0"/>
        <v>-0.12451305178588878</v>
      </c>
    </row>
    <row r="38" spans="1:8" ht="14.25" customHeight="1">
      <c r="A38" s="397" t="s">
        <v>28</v>
      </c>
      <c r="B38" s="398">
        <v>4.1745653193094023</v>
      </c>
      <c r="C38" s="398">
        <v>3.6239612049017045</v>
      </c>
      <c r="D38" s="398">
        <v>3.5627076578199435</v>
      </c>
      <c r="E38" s="398">
        <v>2.8494241994005365</v>
      </c>
      <c r="F38" s="398">
        <v>3.4617555448711248</v>
      </c>
      <c r="G38" s="398">
        <f>Absorcion_Egresados!D29</f>
        <v>3.220417829654064</v>
      </c>
      <c r="H38" s="399">
        <f t="shared" si="0"/>
        <v>-0.24133771521706082</v>
      </c>
    </row>
    <row r="39" spans="1:8" ht="14.25" customHeight="1">
      <c r="A39" s="397" t="s">
        <v>39</v>
      </c>
      <c r="B39" s="398">
        <v>4.1209472095171575</v>
      </c>
      <c r="C39" s="398">
        <v>4.708754021968268</v>
      </c>
      <c r="D39" s="398">
        <v>5.1109350237717903</v>
      </c>
      <c r="E39" s="398">
        <v>5.0860369241799601</v>
      </c>
      <c r="F39" s="398">
        <v>5.145682972467255</v>
      </c>
      <c r="G39" s="398">
        <f>Absorcion_Egresados!D40</f>
        <v>4.8855369418674499</v>
      </c>
      <c r="H39" s="399">
        <f t="shared" si="0"/>
        <v>-0.26014603059980512</v>
      </c>
    </row>
    <row r="40" spans="1:8" ht="14.25" customHeight="1">
      <c r="A40" s="397" t="s">
        <v>20</v>
      </c>
      <c r="B40" s="398">
        <v>3.1531022001018041</v>
      </c>
      <c r="C40" s="398">
        <v>3.0623435786395206</v>
      </c>
      <c r="D40" s="398">
        <v>3.1501079071218698</v>
      </c>
      <c r="E40" s="398">
        <v>3.9228723404255317</v>
      </c>
      <c r="F40" s="398">
        <v>3.7275472897790491</v>
      </c>
      <c r="G40" s="398">
        <f>Absorcion_Egresados!D21</f>
        <v>3.386206086241335</v>
      </c>
      <c r="H40" s="399">
        <f t="shared" si="0"/>
        <v>-0.34134120353771413</v>
      </c>
    </row>
    <row r="41" spans="1:8" ht="14.25" customHeight="1">
      <c r="A41" s="397" t="s">
        <v>36</v>
      </c>
      <c r="B41" s="398">
        <v>3.3780676449684357</v>
      </c>
      <c r="C41" s="398">
        <v>3.2536292878594213</v>
      </c>
      <c r="D41" s="398">
        <v>3.1362843348074811</v>
      </c>
      <c r="E41" s="398">
        <v>3.2342392270450575</v>
      </c>
      <c r="F41" s="398">
        <v>3.2533300595420784</v>
      </c>
      <c r="G41" s="398">
        <f>Absorcion_Egresados!D37</f>
        <v>2.8679091557185048</v>
      </c>
      <c r="H41" s="399">
        <f t="shared" si="0"/>
        <v>-0.38542090382357364</v>
      </c>
    </row>
    <row r="42" spans="1:8" ht="14.25" customHeight="1">
      <c r="A42" s="397" t="s">
        <v>17</v>
      </c>
      <c r="B42" s="398">
        <v>8.092059736143046</v>
      </c>
      <c r="C42" s="398">
        <v>7.5792224763149303</v>
      </c>
      <c r="D42" s="398">
        <v>7.0110626614987082</v>
      </c>
      <c r="E42" s="398">
        <v>7.3747982307192412</v>
      </c>
      <c r="F42" s="398">
        <v>7.3148033254746254</v>
      </c>
      <c r="G42" s="398">
        <f>Absorcion_Egresados!D18</f>
        <v>6.8752258945423872</v>
      </c>
      <c r="H42" s="399">
        <f t="shared" si="0"/>
        <v>-0.43957743093223822</v>
      </c>
    </row>
    <row r="43" spans="1:8" ht="14.25" customHeight="1">
      <c r="A43" s="397" t="s">
        <v>30</v>
      </c>
      <c r="B43" s="398">
        <v>8.8837630146937006</v>
      </c>
      <c r="C43" s="398">
        <v>9.4611416652441989</v>
      </c>
      <c r="D43" s="398">
        <v>9.5521113810993619</v>
      </c>
      <c r="E43" s="398">
        <v>9.2979675400795809</v>
      </c>
      <c r="F43" s="398">
        <v>8.5446386995724506</v>
      </c>
      <c r="G43" s="398">
        <f>Absorcion_Egresados!D31</f>
        <v>8.0943323205125033</v>
      </c>
      <c r="H43" s="399">
        <f t="shared" si="0"/>
        <v>-0.4503063790599473</v>
      </c>
    </row>
    <row r="44" spans="1:8" ht="14.25" customHeight="1">
      <c r="A44" s="397" t="s">
        <v>32</v>
      </c>
      <c r="B44" s="398">
        <v>7.2157677888719798</v>
      </c>
      <c r="C44" s="398">
        <v>7.1971706454465076</v>
      </c>
      <c r="D44" s="398">
        <v>7.3440185178690429</v>
      </c>
      <c r="E44" s="398">
        <v>8.5214468507696406</v>
      </c>
      <c r="F44" s="398">
        <v>7.12991357680513</v>
      </c>
      <c r="G44" s="398">
        <f>Absorcion_Egresados!D33</f>
        <v>6.5521191294387178</v>
      </c>
      <c r="H44" s="399">
        <f t="shared" si="0"/>
        <v>-0.57779444736641228</v>
      </c>
    </row>
    <row r="45" spans="1:8" ht="14.25" customHeight="1">
      <c r="A45" s="397" t="s">
        <v>27</v>
      </c>
      <c r="B45" s="398">
        <v>3.4056258576002438</v>
      </c>
      <c r="C45" s="398">
        <v>3.4398527079497603</v>
      </c>
      <c r="D45" s="398">
        <v>5.1953275277165742</v>
      </c>
      <c r="E45" s="398">
        <v>5.3812838631621398</v>
      </c>
      <c r="F45" s="398">
        <v>5.4136484940907357</v>
      </c>
      <c r="G45" s="398">
        <f>Absorcion_Egresados!D28</f>
        <v>4.7729332393515254</v>
      </c>
      <c r="H45" s="399">
        <f t="shared" si="0"/>
        <v>-0.64071525473921032</v>
      </c>
    </row>
    <row r="46" spans="1:8" ht="14.25" customHeight="1">
      <c r="A46" s="397" t="s">
        <v>31</v>
      </c>
      <c r="B46" s="398">
        <v>7.0897009966777409</v>
      </c>
      <c r="C46" s="398">
        <v>7.7011131940872977</v>
      </c>
      <c r="D46" s="398">
        <v>8.295004985365539</v>
      </c>
      <c r="E46" s="398">
        <v>9.2599248488809014</v>
      </c>
      <c r="F46" s="398">
        <v>8.7190287837537035</v>
      </c>
      <c r="G46" s="398">
        <f>Absorcion_Egresados!D32</f>
        <v>8.039670151206975</v>
      </c>
      <c r="H46" s="399">
        <f t="shared" si="0"/>
        <v>-0.67935863254672846</v>
      </c>
    </row>
    <row r="47" spans="1:8" ht="14.25" customHeight="1">
      <c r="A47" s="397" t="s">
        <v>46</v>
      </c>
      <c r="B47" s="398">
        <v>5.7951482479784362</v>
      </c>
      <c r="C47" s="398">
        <v>6.494973043858371</v>
      </c>
      <c r="D47" s="398">
        <v>6.3387860525182953</v>
      </c>
      <c r="E47" s="398">
        <v>6.9869614512471658</v>
      </c>
      <c r="F47" s="398">
        <v>7.0576756287944491</v>
      </c>
      <c r="G47" s="398">
        <f>Absorcion_Egresados!D47</f>
        <v>5.8762815660909657</v>
      </c>
      <c r="H47" s="399">
        <f t="shared" si="0"/>
        <v>-1.1813940627034833</v>
      </c>
    </row>
    <row r="48" spans="1:8" ht="14.25" customHeight="1">
      <c r="A48" s="397" t="s">
        <v>16</v>
      </c>
      <c r="B48" s="398">
        <v>9.4578880336674231</v>
      </c>
      <c r="C48" s="398">
        <v>9.3330480825800937</v>
      </c>
      <c r="D48" s="398">
        <v>8.8030969931590395</v>
      </c>
      <c r="E48" s="398">
        <v>8.9117778772951191</v>
      </c>
      <c r="F48" s="398">
        <v>10.387017507934884</v>
      </c>
      <c r="G48" s="398">
        <f>Absorcion_Egresados!D17</f>
        <v>9.1136385920188268</v>
      </c>
      <c r="H48" s="399">
        <f t="shared" si="0"/>
        <v>-1.2733789159160569</v>
      </c>
    </row>
    <row r="49" spans="1:8" ht="14.25" customHeight="1">
      <c r="A49" s="397" t="s">
        <v>24</v>
      </c>
      <c r="B49" s="398">
        <v>14.216096674828213</v>
      </c>
      <c r="C49" s="398">
        <v>15.112547634108337</v>
      </c>
      <c r="D49" s="398">
        <v>16.168044832856527</v>
      </c>
      <c r="E49" s="398">
        <v>16.792295492078026</v>
      </c>
      <c r="F49" s="398">
        <v>15.034308674223363</v>
      </c>
      <c r="G49" s="398">
        <f>Absorcion_Egresados!D25</f>
        <v>13.750373818159511</v>
      </c>
      <c r="H49" s="399">
        <f t="shared" si="0"/>
        <v>-1.2839348560638513</v>
      </c>
    </row>
    <row r="50" spans="1:8" ht="14.25" customHeight="1">
      <c r="A50" s="286" t="s">
        <v>41</v>
      </c>
      <c r="B50" s="350">
        <v>13.685086897700071</v>
      </c>
      <c r="C50" s="350">
        <v>13.930160645599216</v>
      </c>
      <c r="D50" s="350">
        <v>13.466428337655145</v>
      </c>
      <c r="E50" s="350">
        <v>13.807062036675772</v>
      </c>
      <c r="F50" s="350">
        <v>14.329157917601911</v>
      </c>
      <c r="G50" s="350">
        <f>Absorcion_Egresados!D42</f>
        <v>12.13355434525219</v>
      </c>
      <c r="H50" s="288">
        <f t="shared" si="0"/>
        <v>-2.1956035723497216</v>
      </c>
    </row>
    <row r="51" spans="1:8" ht="9.75" customHeight="1">
      <c r="A51" s="286"/>
      <c r="B51" s="350"/>
      <c r="C51" s="350"/>
      <c r="D51" s="350"/>
      <c r="E51" s="350"/>
      <c r="F51" s="350"/>
      <c r="G51" s="350"/>
      <c r="H51" s="288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</sheetData>
  <dataConsolidate/>
  <mergeCells count="1">
    <mergeCell ref="A7:H7"/>
  </mergeCells>
  <conditionalFormatting sqref="H19:H5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top10" priority="21" stopIfTrue="1" rank="10"/>
    <cfRule type="cellIs" dxfId="161" priority="22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164"/>
  <sheetViews>
    <sheetView tabSelected="1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20.28515625" customWidth="1"/>
    <col min="2" max="7" width="10.855468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5" spans="1:8" ht="21.75" customHeight="1">
      <c r="A5" s="426" t="s">
        <v>317</v>
      </c>
      <c r="B5" s="39"/>
      <c r="C5" s="39"/>
      <c r="D5" s="39"/>
      <c r="E5" s="39"/>
      <c r="F5" s="39"/>
      <c r="G5" s="39"/>
      <c r="H5" s="125"/>
    </row>
    <row r="6" spans="1:8" ht="21.95" customHeight="1">
      <c r="A6" s="567" t="s">
        <v>318</v>
      </c>
      <c r="B6" s="567"/>
      <c r="C6" s="567"/>
      <c r="D6" s="567"/>
      <c r="E6" s="567"/>
      <c r="F6" s="567"/>
      <c r="G6" s="567"/>
      <c r="H6" s="369"/>
    </row>
    <row r="7" spans="1:8" ht="15.75">
      <c r="A7" s="275"/>
      <c r="B7" s="275"/>
      <c r="C7" s="275"/>
      <c r="D7" s="275"/>
      <c r="E7" s="275"/>
      <c r="F7" s="275"/>
      <c r="G7" s="275"/>
      <c r="H7" s="275"/>
    </row>
    <row r="8" spans="1:8" ht="29.2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8" ht="13.5" customHeight="1" thickTop="1">
      <c r="A9" s="278">
        <v>2007</v>
      </c>
      <c r="B9" s="353">
        <v>1.72</v>
      </c>
      <c r="C9" s="275"/>
      <c r="D9" s="275"/>
      <c r="E9" s="275"/>
      <c r="F9" s="275"/>
      <c r="G9" s="275"/>
      <c r="H9" s="275"/>
    </row>
    <row r="10" spans="1:8" ht="13.5" customHeight="1">
      <c r="A10" s="355">
        <v>2008</v>
      </c>
      <c r="B10" s="356">
        <v>1.6</v>
      </c>
      <c r="C10" s="275"/>
      <c r="D10" s="275"/>
      <c r="E10" s="275"/>
      <c r="F10" s="275"/>
      <c r="G10" s="275"/>
      <c r="H10" s="275"/>
    </row>
    <row r="11" spans="1:8" ht="13.5" customHeight="1">
      <c r="A11" s="278">
        <v>2009</v>
      </c>
      <c r="B11" s="353">
        <v>1.5</v>
      </c>
      <c r="C11" s="275"/>
      <c r="D11" s="275"/>
      <c r="E11" s="275"/>
      <c r="F11" s="275"/>
      <c r="G11" s="275"/>
      <c r="H11" s="275"/>
    </row>
    <row r="12" spans="1:8" ht="13.5" customHeight="1">
      <c r="A12" s="355">
        <v>2010</v>
      </c>
      <c r="B12" s="356">
        <v>1.5</v>
      </c>
      <c r="C12" s="275"/>
      <c r="D12" s="275"/>
      <c r="E12" s="275"/>
      <c r="F12" s="275"/>
      <c r="G12" s="275"/>
      <c r="H12" s="275"/>
    </row>
    <row r="13" spans="1:8" ht="13.5" customHeight="1">
      <c r="A13" s="278">
        <v>2011</v>
      </c>
      <c r="B13" s="353">
        <v>1.5</v>
      </c>
      <c r="C13" s="275"/>
      <c r="D13" s="275"/>
      <c r="E13" s="275"/>
      <c r="F13" s="275"/>
      <c r="G13" s="275"/>
      <c r="H13" s="275"/>
    </row>
    <row r="14" spans="1:8" ht="13.5" customHeight="1">
      <c r="A14" s="355">
        <v>2012</v>
      </c>
      <c r="B14" s="356">
        <v>1.5</v>
      </c>
      <c r="C14" s="275"/>
      <c r="D14" s="275"/>
      <c r="E14" s="275"/>
      <c r="F14" s="275"/>
      <c r="G14" s="275"/>
      <c r="H14" s="275"/>
    </row>
    <row r="15" spans="1:8" ht="8.25" customHeight="1">
      <c r="A15" s="275"/>
      <c r="B15" s="275"/>
      <c r="C15" s="275"/>
      <c r="D15" s="275"/>
      <c r="E15" s="275"/>
      <c r="F15" s="275"/>
      <c r="G15" s="275"/>
      <c r="H15" s="275"/>
    </row>
    <row r="16" spans="1:8" ht="36.75" customHeight="1">
      <c r="A16" s="285" t="s">
        <v>51</v>
      </c>
      <c r="B16" s="285" t="s">
        <v>86</v>
      </c>
      <c r="C16" s="285" t="s">
        <v>87</v>
      </c>
      <c r="D16" s="285" t="s">
        <v>90</v>
      </c>
      <c r="E16" s="285" t="s">
        <v>203</v>
      </c>
      <c r="F16" s="285" t="s">
        <v>235</v>
      </c>
      <c r="G16" s="285" t="s">
        <v>280</v>
      </c>
      <c r="H16" s="275"/>
    </row>
    <row r="17" spans="1:9" ht="14.25" customHeight="1">
      <c r="A17" s="286" t="s">
        <v>36</v>
      </c>
      <c r="B17" s="350">
        <v>0.97560975609756095</v>
      </c>
      <c r="C17" s="350">
        <v>0.97560975609756095</v>
      </c>
      <c r="D17" s="350">
        <v>1.0770164963060418</v>
      </c>
      <c r="E17" s="350">
        <v>1.0770164963060418</v>
      </c>
      <c r="F17" s="350">
        <v>1.0770164963060418</v>
      </c>
      <c r="G17" s="350">
        <v>1.0770164963060418</v>
      </c>
      <c r="H17" s="275"/>
      <c r="I17" s="40"/>
    </row>
    <row r="18" spans="1:9" ht="14.25" customHeight="1">
      <c r="A18" s="286" t="s">
        <v>34</v>
      </c>
      <c r="B18" s="350">
        <v>1.3004926108374384</v>
      </c>
      <c r="C18" s="350">
        <v>1.1838565022421526</v>
      </c>
      <c r="D18" s="350">
        <v>1.1206028723535184</v>
      </c>
      <c r="E18" s="350">
        <v>1.1206028723535184</v>
      </c>
      <c r="F18" s="350">
        <v>1.1206028723535184</v>
      </c>
      <c r="G18" s="350">
        <v>1.1206028723535184</v>
      </c>
      <c r="H18" s="275"/>
      <c r="I18" s="40"/>
    </row>
    <row r="19" spans="1:9" ht="14.25" customHeight="1">
      <c r="A19" s="286" t="s">
        <v>37</v>
      </c>
      <c r="B19" s="350">
        <v>1.607843137254902</v>
      </c>
      <c r="C19" s="350">
        <v>1.3225806451612903</v>
      </c>
      <c r="D19" s="350">
        <v>1.2441826979939627</v>
      </c>
      <c r="E19" s="350">
        <v>1.2441826979939627</v>
      </c>
      <c r="F19" s="350">
        <v>1.2441826979939627</v>
      </c>
      <c r="G19" s="350">
        <v>1.2441826979939627</v>
      </c>
      <c r="H19" s="275"/>
      <c r="I19" s="40"/>
    </row>
    <row r="20" spans="1:9" ht="14.25" customHeight="1">
      <c r="A20" s="286" t="s">
        <v>44</v>
      </c>
      <c r="B20" s="350">
        <v>1.3673469387755102</v>
      </c>
      <c r="C20" s="350">
        <v>1.3673469387755102</v>
      </c>
      <c r="D20" s="350">
        <v>1.3046412113232388</v>
      </c>
      <c r="E20" s="350">
        <v>1.3046412113232388</v>
      </c>
      <c r="F20" s="350">
        <v>1.3046412113232388</v>
      </c>
      <c r="G20" s="350">
        <v>1.3046412113232388</v>
      </c>
      <c r="H20" s="275"/>
      <c r="I20" s="40"/>
    </row>
    <row r="21" spans="1:9" ht="14.25" customHeight="1">
      <c r="A21" s="286" t="s">
        <v>18</v>
      </c>
      <c r="B21" s="350">
        <v>1.7428571428571429</v>
      </c>
      <c r="C21" s="350">
        <v>1.6944444444444444</v>
      </c>
      <c r="D21" s="350">
        <v>1.3190740740740741</v>
      </c>
      <c r="E21" s="350">
        <v>1.3190740740740741</v>
      </c>
      <c r="F21" s="350">
        <v>1.3190740740740741</v>
      </c>
      <c r="G21" s="350">
        <v>1.3190740740740741</v>
      </c>
      <c r="H21" s="275"/>
      <c r="I21" s="40"/>
    </row>
    <row r="22" spans="1:9" ht="14.25" customHeight="1">
      <c r="A22" s="286" t="s">
        <v>32</v>
      </c>
      <c r="B22" s="350">
        <v>1.5142857142857142</v>
      </c>
      <c r="C22" s="350">
        <v>1.3766233766233766</v>
      </c>
      <c r="D22" s="350">
        <v>1.3297047521766623</v>
      </c>
      <c r="E22" s="350">
        <v>1.3297047521766623</v>
      </c>
      <c r="F22" s="350">
        <v>1.3297047521766623</v>
      </c>
      <c r="G22" s="350">
        <v>1.3297047521766623</v>
      </c>
      <c r="H22" s="275"/>
      <c r="I22" s="40"/>
    </row>
    <row r="23" spans="1:9" ht="14.25" customHeight="1">
      <c r="A23" s="286" t="s">
        <v>16</v>
      </c>
      <c r="B23" s="350">
        <v>1.4675324675324675</v>
      </c>
      <c r="C23" s="350">
        <v>1.8225806451612903</v>
      </c>
      <c r="D23" s="350">
        <v>1.3346075967043707</v>
      </c>
      <c r="E23" s="350">
        <v>1.3346075967043707</v>
      </c>
      <c r="F23" s="350">
        <v>1.3346075967043707</v>
      </c>
      <c r="G23" s="350">
        <v>1.3346075967043707</v>
      </c>
      <c r="H23" s="275"/>
      <c r="I23" s="40"/>
    </row>
    <row r="24" spans="1:9" ht="14.25" customHeight="1">
      <c r="A24" s="286" t="s">
        <v>47</v>
      </c>
      <c r="B24" s="350">
        <v>1.5405405405405406</v>
      </c>
      <c r="C24" s="350">
        <v>1.3571428571428572</v>
      </c>
      <c r="D24" s="350">
        <v>1.3508151008151008</v>
      </c>
      <c r="E24" s="350">
        <v>1.3508151008151008</v>
      </c>
      <c r="F24" s="350">
        <v>1.3508151008151008</v>
      </c>
      <c r="G24" s="350">
        <v>1.3508151008151008</v>
      </c>
      <c r="H24" s="275"/>
      <c r="I24" s="40"/>
    </row>
    <row r="25" spans="1:9" ht="14.25" customHeight="1">
      <c r="A25" s="286" t="s">
        <v>23</v>
      </c>
      <c r="B25" s="350">
        <v>1.4863013698630136</v>
      </c>
      <c r="C25" s="350">
        <v>1.3409090909090908</v>
      </c>
      <c r="D25" s="350">
        <v>1.3976895881598572</v>
      </c>
      <c r="E25" s="350">
        <v>1.3976895881598572</v>
      </c>
      <c r="F25" s="350">
        <v>1.3976895881598572</v>
      </c>
      <c r="G25" s="350">
        <v>1.3976895881598572</v>
      </c>
      <c r="H25" s="275"/>
      <c r="I25" s="40"/>
    </row>
    <row r="26" spans="1:9" ht="14.25" customHeight="1">
      <c r="A26" s="286" t="s">
        <v>25</v>
      </c>
      <c r="B26" s="350">
        <v>1.631578947368421</v>
      </c>
      <c r="C26" s="350">
        <v>1.631578947368421</v>
      </c>
      <c r="D26" s="350">
        <v>1.4206281833616299</v>
      </c>
      <c r="E26" s="350">
        <v>1.4206281833616299</v>
      </c>
      <c r="F26" s="350">
        <v>1.4206281833616299</v>
      </c>
      <c r="G26" s="350">
        <v>1.4206281833616299</v>
      </c>
      <c r="H26" s="275"/>
      <c r="I26" s="40"/>
    </row>
    <row r="27" spans="1:9" ht="14.25" customHeight="1">
      <c r="A27" s="286" t="s">
        <v>39</v>
      </c>
      <c r="B27" s="350">
        <v>1.3243243243243243</v>
      </c>
      <c r="C27" s="350">
        <v>0.86982248520710059</v>
      </c>
      <c r="D27" s="350">
        <v>1.457379597578109</v>
      </c>
      <c r="E27" s="350">
        <v>1.457379597578109</v>
      </c>
      <c r="F27" s="350">
        <v>1.457379597578109</v>
      </c>
      <c r="G27" s="350">
        <v>1.457379597578109</v>
      </c>
      <c r="H27" s="275"/>
      <c r="I27" s="40"/>
    </row>
    <row r="28" spans="1:9" ht="14.25" customHeight="1">
      <c r="A28" s="286" t="s">
        <v>41</v>
      </c>
      <c r="B28" s="350">
        <v>1.5186567164179106</v>
      </c>
      <c r="C28" s="350">
        <v>1.6544715447154472</v>
      </c>
      <c r="D28" s="350">
        <v>1.4667099256370759</v>
      </c>
      <c r="E28" s="350">
        <v>1.4667099256370759</v>
      </c>
      <c r="F28" s="350">
        <v>1.4667099256370759</v>
      </c>
      <c r="G28" s="350">
        <v>1.4667099256370759</v>
      </c>
      <c r="H28" s="275"/>
      <c r="I28" s="40"/>
    </row>
    <row r="29" spans="1:9" ht="14.25" customHeight="1">
      <c r="A29" s="286" t="s">
        <v>29</v>
      </c>
      <c r="B29" s="350">
        <v>1.6775362318840579</v>
      </c>
      <c r="C29" s="350">
        <v>1.7022058823529411</v>
      </c>
      <c r="D29" s="350">
        <v>1.4758584477577648</v>
      </c>
      <c r="E29" s="350">
        <v>1.4758584477577648</v>
      </c>
      <c r="F29" s="350">
        <v>1.4758584477577648</v>
      </c>
      <c r="G29" s="350">
        <v>1.4758584477577648</v>
      </c>
      <c r="H29" s="275"/>
      <c r="I29" s="40"/>
    </row>
    <row r="30" spans="1:9" ht="14.25" customHeight="1">
      <c r="A30" s="286" t="s">
        <v>38</v>
      </c>
      <c r="B30" s="350">
        <v>1.5949367088607596</v>
      </c>
      <c r="C30" s="350">
        <v>1.6578947368421053</v>
      </c>
      <c r="D30" s="350">
        <v>1.498750832778148</v>
      </c>
      <c r="E30" s="350">
        <v>1.498750832778148</v>
      </c>
      <c r="F30" s="350">
        <v>1.498750832778148</v>
      </c>
      <c r="G30" s="350">
        <v>1.498750832778148</v>
      </c>
      <c r="H30" s="275"/>
      <c r="I30" s="40"/>
    </row>
    <row r="31" spans="1:9" ht="14.25" customHeight="1">
      <c r="A31" s="286" t="s">
        <v>26</v>
      </c>
      <c r="B31" s="350">
        <v>1.669603524229075</v>
      </c>
      <c r="C31" s="350">
        <v>1.669603524229075</v>
      </c>
      <c r="D31" s="350">
        <v>1.5024940698068452</v>
      </c>
      <c r="E31" s="350">
        <v>1.5024940698068452</v>
      </c>
      <c r="F31" s="350">
        <v>1.5024940698068452</v>
      </c>
      <c r="G31" s="350">
        <v>1.5024940698068452</v>
      </c>
      <c r="H31" s="275"/>
      <c r="I31" s="40"/>
    </row>
    <row r="32" spans="1:9" ht="14.25" customHeight="1">
      <c r="A32" s="286" t="s">
        <v>30</v>
      </c>
      <c r="B32" s="350">
        <v>1.6607818411097099</v>
      </c>
      <c r="C32" s="350">
        <v>1.4488448844884489</v>
      </c>
      <c r="D32" s="350">
        <v>1.5652251625141389</v>
      </c>
      <c r="E32" s="350">
        <v>1.5652251625141389</v>
      </c>
      <c r="F32" s="350">
        <v>1.5652251625141389</v>
      </c>
      <c r="G32" s="350">
        <v>1.5652251625141389</v>
      </c>
      <c r="H32" s="275"/>
      <c r="I32" s="40"/>
    </row>
    <row r="33" spans="1:9" ht="14.25" customHeight="1">
      <c r="A33" s="286" t="s">
        <v>46</v>
      </c>
      <c r="B33" s="350">
        <v>1.5568181818181819</v>
      </c>
      <c r="C33" s="350">
        <v>1.691358024691358</v>
      </c>
      <c r="D33" s="350">
        <v>1.5808323980546202</v>
      </c>
      <c r="E33" s="350">
        <v>1.5808323980546202</v>
      </c>
      <c r="F33" s="350">
        <v>1.5808323980546202</v>
      </c>
      <c r="G33" s="350">
        <v>1.5808323980546202</v>
      </c>
      <c r="H33" s="275"/>
      <c r="I33" s="40"/>
    </row>
    <row r="34" spans="1:9" ht="14.25" customHeight="1">
      <c r="A34" s="286" t="s">
        <v>24</v>
      </c>
      <c r="B34" s="350">
        <v>1.6724137931034482</v>
      </c>
      <c r="C34" s="350">
        <v>1.756267409470752</v>
      </c>
      <c r="D34" s="350">
        <v>1.6047802004290335</v>
      </c>
      <c r="E34" s="350">
        <v>1.6047802004290335</v>
      </c>
      <c r="F34" s="350">
        <v>1.6047802004290335</v>
      </c>
      <c r="G34" s="350">
        <v>1.6047802004290335</v>
      </c>
      <c r="H34" s="275"/>
      <c r="I34" s="40"/>
    </row>
    <row r="35" spans="1:9" ht="14.25" customHeight="1">
      <c r="A35" s="286" t="s">
        <v>17</v>
      </c>
      <c r="B35" s="350">
        <v>1.6178861788617886</v>
      </c>
      <c r="C35" s="350">
        <v>1.4962406015037595</v>
      </c>
      <c r="D35" s="350">
        <v>1.672597397966461</v>
      </c>
      <c r="E35" s="350">
        <v>1.672597397966461</v>
      </c>
      <c r="F35" s="350">
        <v>1.672597397966461</v>
      </c>
      <c r="G35" s="350">
        <v>1.672597397966461</v>
      </c>
      <c r="H35" s="275"/>
      <c r="I35" s="40"/>
    </row>
    <row r="36" spans="1:9" ht="14.25" customHeight="1">
      <c r="A36" s="286" t="s">
        <v>27</v>
      </c>
      <c r="B36" s="350">
        <v>2.2135922330097086</v>
      </c>
      <c r="C36" s="350">
        <v>1.6402877697841727</v>
      </c>
      <c r="D36" s="350">
        <v>1.6761389896552084</v>
      </c>
      <c r="E36" s="350">
        <v>1.6761389896552084</v>
      </c>
      <c r="F36" s="350">
        <v>1.6761389896552084</v>
      </c>
      <c r="G36" s="350">
        <v>1.6761389896552084</v>
      </c>
      <c r="H36" s="275"/>
      <c r="I36" s="40"/>
    </row>
    <row r="37" spans="1:9" ht="14.25" customHeight="1">
      <c r="A37" s="286" t="s">
        <v>42</v>
      </c>
      <c r="B37" s="350">
        <v>1.9540229885057472</v>
      </c>
      <c r="C37" s="350">
        <v>2</v>
      </c>
      <c r="D37" s="350">
        <v>1.6787041802481844</v>
      </c>
      <c r="E37" s="350">
        <v>1.6787041802481844</v>
      </c>
      <c r="F37" s="350">
        <v>1.6787041802481844</v>
      </c>
      <c r="G37" s="350">
        <v>1.6787041802481844</v>
      </c>
      <c r="H37" s="275"/>
      <c r="I37" s="40"/>
    </row>
    <row r="38" spans="1:9" ht="14.25" customHeight="1">
      <c r="A38" s="286" t="s">
        <v>20</v>
      </c>
      <c r="B38" s="350">
        <v>1.8429752066115703</v>
      </c>
      <c r="C38" s="350">
        <v>2.2395833333333335</v>
      </c>
      <c r="D38" s="350">
        <v>1.6936329138033683</v>
      </c>
      <c r="E38" s="350">
        <v>1.6936329138033683</v>
      </c>
      <c r="F38" s="350">
        <v>1.6936329138033683</v>
      </c>
      <c r="G38" s="350">
        <v>1.6936329138033683</v>
      </c>
      <c r="H38" s="275"/>
      <c r="I38" s="40"/>
    </row>
    <row r="39" spans="1:9" ht="14.25" customHeight="1">
      <c r="A39" s="286" t="s">
        <v>21</v>
      </c>
      <c r="B39" s="350">
        <v>1.7352941176470589</v>
      </c>
      <c r="C39" s="350">
        <v>1.4276315789473684</v>
      </c>
      <c r="D39" s="350">
        <v>1.7997033023735811</v>
      </c>
      <c r="E39" s="350">
        <v>1.7997033023735811</v>
      </c>
      <c r="F39" s="350">
        <v>1.7997033023735811</v>
      </c>
      <c r="G39" s="350">
        <v>1.7997033023735811</v>
      </c>
      <c r="H39" s="275"/>
      <c r="I39" s="40"/>
    </row>
    <row r="40" spans="1:9" ht="14.25" customHeight="1">
      <c r="A40" s="286" t="s">
        <v>43</v>
      </c>
      <c r="B40" s="350">
        <v>2.0518518518518518</v>
      </c>
      <c r="C40" s="350">
        <v>2.1640625</v>
      </c>
      <c r="D40" s="350">
        <v>1.831392406499637</v>
      </c>
      <c r="E40" s="350">
        <v>1.831392406499637</v>
      </c>
      <c r="F40" s="350">
        <v>1.831392406499637</v>
      </c>
      <c r="G40" s="350">
        <v>1.831392406499637</v>
      </c>
      <c r="H40" s="275"/>
      <c r="I40" s="40"/>
    </row>
    <row r="41" spans="1:9" ht="14.25" customHeight="1">
      <c r="A41" s="286" t="s">
        <v>22</v>
      </c>
      <c r="B41" s="350">
        <v>2.2395833333333335</v>
      </c>
      <c r="C41" s="350">
        <v>1.8429752066115703</v>
      </c>
      <c r="D41" s="350">
        <v>1.8778282432475224</v>
      </c>
      <c r="E41" s="350">
        <v>1.8778282432475224</v>
      </c>
      <c r="F41" s="350">
        <v>1.8778282432475224</v>
      </c>
      <c r="G41" s="350">
        <v>1.8778282432475224</v>
      </c>
      <c r="H41" s="275"/>
      <c r="I41" s="40"/>
    </row>
    <row r="42" spans="1:9" ht="14.25" customHeight="1">
      <c r="A42" s="286" t="s">
        <v>45</v>
      </c>
      <c r="B42" s="350">
        <v>1.9533678756476685</v>
      </c>
      <c r="C42" s="350">
        <v>1.7214611872146119</v>
      </c>
      <c r="D42" s="350">
        <v>1.9062146412668095</v>
      </c>
      <c r="E42" s="350">
        <v>1.9062146412668095</v>
      </c>
      <c r="F42" s="350">
        <v>1.9062146412668095</v>
      </c>
      <c r="G42" s="350">
        <v>1.9062146412668095</v>
      </c>
      <c r="H42" s="275"/>
      <c r="I42" s="40"/>
    </row>
    <row r="43" spans="1:9" ht="14.25" customHeight="1">
      <c r="A43" s="286" t="s">
        <v>31</v>
      </c>
      <c r="B43" s="350">
        <v>1.8214285714285714</v>
      </c>
      <c r="C43" s="350">
        <v>1.8214285714285714</v>
      </c>
      <c r="D43" s="350">
        <v>1.9643866020984664</v>
      </c>
      <c r="E43" s="350">
        <v>1.9643866020984664</v>
      </c>
      <c r="F43" s="350">
        <v>1.9643866020984664</v>
      </c>
      <c r="G43" s="350">
        <v>1.9643866020984664</v>
      </c>
      <c r="H43" s="275"/>
      <c r="I43" s="40"/>
    </row>
    <row r="44" spans="1:9" ht="14.25" customHeight="1">
      <c r="A44" s="286" t="s">
        <v>35</v>
      </c>
      <c r="B44" s="350">
        <v>2.5569620253164556</v>
      </c>
      <c r="C44" s="350">
        <v>2.5569620253164556</v>
      </c>
      <c r="D44" s="350">
        <v>2.0113577249869947</v>
      </c>
      <c r="E44" s="350">
        <v>2.0113577249869947</v>
      </c>
      <c r="F44" s="350">
        <v>2.0113577249869947</v>
      </c>
      <c r="G44" s="350">
        <v>2.0113577249869947</v>
      </c>
      <c r="H44" s="275"/>
      <c r="I44" s="40"/>
    </row>
    <row r="45" spans="1:9" ht="14.25" customHeight="1">
      <c r="A45" s="286" t="s">
        <v>33</v>
      </c>
      <c r="B45" s="350">
        <v>2.2058823529411766</v>
      </c>
      <c r="C45" s="350">
        <v>2.2058823529411766</v>
      </c>
      <c r="D45" s="350">
        <v>2.3696078431372549</v>
      </c>
      <c r="E45" s="350">
        <v>2.3696078431372549</v>
      </c>
      <c r="F45" s="350">
        <v>2.3696078431372549</v>
      </c>
      <c r="G45" s="350">
        <v>2.3696078431372549</v>
      </c>
      <c r="H45" s="275"/>
      <c r="I45" s="40"/>
    </row>
    <row r="46" spans="1:9" ht="14.25" customHeight="1">
      <c r="A46" s="286" t="s">
        <v>28</v>
      </c>
      <c r="B46" s="350">
        <v>3.6052631578947367</v>
      </c>
      <c r="C46" s="350">
        <v>3.6052631578947367</v>
      </c>
      <c r="D46" s="350">
        <v>2.6069794050343247</v>
      </c>
      <c r="E46" s="350">
        <v>2.6069794050343247</v>
      </c>
      <c r="F46" s="350">
        <v>2.6069794050343247</v>
      </c>
      <c r="G46" s="350">
        <v>2.6069794050343247</v>
      </c>
      <c r="H46" s="275"/>
      <c r="I46" s="40"/>
    </row>
    <row r="47" spans="1:9" ht="14.25" customHeight="1">
      <c r="A47" s="286" t="s">
        <v>40</v>
      </c>
      <c r="B47" s="350">
        <v>2.5632911392405062</v>
      </c>
      <c r="C47" s="350">
        <v>2.0558375634517767</v>
      </c>
      <c r="D47" s="350">
        <v>2.7006160729462452</v>
      </c>
      <c r="E47" s="350">
        <v>2.7006160729462452</v>
      </c>
      <c r="F47" s="350">
        <v>2.7006160729462452</v>
      </c>
      <c r="G47" s="350">
        <v>2.7006160729462452</v>
      </c>
      <c r="H47" s="275"/>
      <c r="I47" s="40"/>
    </row>
    <row r="48" spans="1:9" ht="14.25" customHeight="1">
      <c r="A48" s="286" t="s">
        <v>19</v>
      </c>
      <c r="B48" s="350">
        <v>3.5</v>
      </c>
      <c r="C48" s="350">
        <v>2.4137931034482758</v>
      </c>
      <c r="D48" s="350">
        <v>3.0037481259370313</v>
      </c>
      <c r="E48" s="350">
        <v>3.0037481259370313</v>
      </c>
      <c r="F48" s="350">
        <v>3.0037481259370313</v>
      </c>
      <c r="G48" s="350">
        <v>3.0037481259370313</v>
      </c>
      <c r="H48" s="275"/>
      <c r="I48" s="40"/>
    </row>
    <row r="49" spans="1:8" ht="14.25" customHeight="1">
      <c r="A49" s="275"/>
      <c r="B49" s="275"/>
      <c r="C49" s="275"/>
      <c r="D49" s="275"/>
      <c r="E49" s="275"/>
      <c r="F49" s="275"/>
      <c r="G49" s="275"/>
      <c r="H49" s="275"/>
    </row>
    <row r="50" spans="1:8" ht="13.5" customHeight="1">
      <c r="A50" s="275"/>
      <c r="B50" s="275"/>
      <c r="C50" s="275"/>
      <c r="D50" s="275"/>
      <c r="E50" s="275"/>
      <c r="F50" s="275"/>
      <c r="G50" s="275"/>
      <c r="H50" s="275"/>
    </row>
    <row r="51" spans="1:8" ht="13.5" customHeight="1">
      <c r="A51" s="275"/>
      <c r="B51" s="275"/>
      <c r="C51" s="275"/>
      <c r="D51" s="275"/>
      <c r="E51" s="275"/>
      <c r="F51" s="275"/>
      <c r="G51" s="275"/>
      <c r="H51" s="275"/>
    </row>
    <row r="52" spans="1:8" ht="13.5" customHeight="1">
      <c r="A52" s="275"/>
      <c r="B52" s="275"/>
      <c r="C52" s="275"/>
      <c r="D52" s="275"/>
      <c r="E52" s="275"/>
      <c r="F52" s="275"/>
      <c r="G52" s="275"/>
      <c r="H52" s="275"/>
    </row>
    <row r="53" spans="1:8" ht="13.5" customHeight="1">
      <c r="A53" s="275"/>
      <c r="B53" s="275"/>
      <c r="C53" s="275"/>
      <c r="D53" s="275"/>
      <c r="E53" s="275"/>
      <c r="F53" s="275"/>
      <c r="G53" s="275"/>
      <c r="H53" s="275"/>
    </row>
    <row r="54" spans="1:8" ht="13.5" customHeight="1">
      <c r="A54" s="275"/>
      <c r="B54" s="275"/>
      <c r="C54" s="275"/>
      <c r="D54" s="275"/>
      <c r="E54" s="275"/>
      <c r="F54" s="275"/>
      <c r="G54" s="275"/>
      <c r="H54" s="275"/>
    </row>
    <row r="55" spans="1:8" ht="13.5" customHeight="1">
      <c r="A55" s="275"/>
      <c r="B55" s="275"/>
      <c r="C55" s="275"/>
      <c r="D55" s="275"/>
      <c r="E55" s="275"/>
      <c r="F55" s="275"/>
      <c r="G55" s="275"/>
      <c r="H55" s="275"/>
    </row>
    <row r="56" spans="1:8" ht="13.5" customHeight="1">
      <c r="A56" s="275"/>
      <c r="B56" s="275"/>
      <c r="C56" s="275"/>
      <c r="D56" s="275"/>
      <c r="E56" s="275"/>
      <c r="F56" s="275"/>
      <c r="G56" s="275"/>
      <c r="H56" s="275"/>
    </row>
    <row r="57" spans="1:8" ht="13.5" customHeight="1">
      <c r="A57" s="275"/>
      <c r="B57" s="275"/>
      <c r="C57" s="275"/>
      <c r="D57" s="275"/>
      <c r="E57" s="275"/>
      <c r="F57" s="275"/>
      <c r="G57" s="275"/>
      <c r="H57" s="275"/>
    </row>
    <row r="58" spans="1:8" ht="13.5" customHeight="1">
      <c r="A58" s="275"/>
      <c r="B58" s="275"/>
      <c r="C58" s="275"/>
      <c r="D58" s="275"/>
      <c r="E58" s="275"/>
      <c r="F58" s="275"/>
      <c r="G58" s="275"/>
      <c r="H58" s="275"/>
    </row>
    <row r="59" spans="1:8" ht="13.5" customHeight="1">
      <c r="A59" s="275"/>
      <c r="B59" s="275"/>
      <c r="C59" s="275"/>
      <c r="D59" s="275"/>
      <c r="E59" s="275"/>
      <c r="F59" s="275"/>
      <c r="G59" s="275"/>
      <c r="H59" s="275"/>
    </row>
    <row r="60" spans="1:8" ht="13.5" customHeight="1">
      <c r="A60" s="275"/>
      <c r="B60" s="275"/>
      <c r="C60" s="275"/>
      <c r="D60" s="275"/>
      <c r="E60" s="275"/>
      <c r="F60" s="275"/>
      <c r="G60" s="275"/>
      <c r="H60" s="275"/>
    </row>
    <row r="61" spans="1:8" ht="13.5" customHeight="1">
      <c r="A61" s="275"/>
      <c r="B61" s="275"/>
      <c r="C61" s="275"/>
      <c r="D61" s="275"/>
      <c r="E61" s="275"/>
      <c r="F61" s="275"/>
      <c r="G61" s="275"/>
      <c r="H61" s="275"/>
    </row>
    <row r="62" spans="1:8" ht="13.5" customHeight="1">
      <c r="A62" s="275"/>
      <c r="B62" s="275"/>
      <c r="C62" s="275"/>
      <c r="D62" s="275"/>
      <c r="E62" s="275"/>
      <c r="F62" s="275"/>
      <c r="G62" s="275"/>
      <c r="H62" s="275"/>
    </row>
    <row r="63" spans="1:8" ht="13.5" customHeight="1">
      <c r="A63" s="275"/>
      <c r="B63" s="275"/>
      <c r="C63" s="275"/>
      <c r="D63" s="275"/>
      <c r="E63" s="275"/>
      <c r="F63" s="275"/>
      <c r="G63" s="275"/>
      <c r="H63" s="275"/>
    </row>
    <row r="64" spans="1:8" ht="13.5" customHeight="1">
      <c r="A64" s="275"/>
      <c r="B64" s="275"/>
      <c r="C64" s="275"/>
      <c r="D64" s="275"/>
      <c r="E64" s="275"/>
      <c r="F64" s="275"/>
      <c r="G64" s="275"/>
      <c r="H64" s="275"/>
    </row>
    <row r="65" spans="1:8" ht="13.5" customHeight="1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</sheetData>
  <dataConsolidate/>
  <mergeCells count="1">
    <mergeCell ref="A6:G6"/>
  </mergeCells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7"/>
  <sheetViews>
    <sheetView view="pageLayout" topLeftCell="A13" workbookViewId="0">
      <selection activeCell="C16" sqref="C16"/>
    </sheetView>
  </sheetViews>
  <sheetFormatPr baseColWidth="10" defaultRowHeight="14.25"/>
  <cols>
    <col min="1" max="1" width="21.140625" style="108" customWidth="1"/>
    <col min="2" max="2" width="14.140625" style="108" customWidth="1"/>
    <col min="3" max="3" width="16.140625" style="94" customWidth="1"/>
    <col min="4" max="4" width="26.140625" style="94" customWidth="1"/>
    <col min="5" max="254" width="11.42578125" style="94"/>
    <col min="255" max="255" width="21.140625" style="94" customWidth="1"/>
    <col min="256" max="256" width="14.140625" style="94" customWidth="1"/>
    <col min="257" max="257" width="12" style="94" customWidth="1"/>
    <col min="258" max="258" width="11.5703125" style="94" customWidth="1"/>
    <col min="259" max="259" width="12.28515625" style="94" customWidth="1"/>
    <col min="260" max="260" width="26.140625" style="94" customWidth="1"/>
    <col min="261" max="510" width="11.42578125" style="94"/>
    <col min="511" max="511" width="21.140625" style="94" customWidth="1"/>
    <col min="512" max="512" width="14.140625" style="94" customWidth="1"/>
    <col min="513" max="513" width="12" style="94" customWidth="1"/>
    <col min="514" max="514" width="11.5703125" style="94" customWidth="1"/>
    <col min="515" max="515" width="12.28515625" style="94" customWidth="1"/>
    <col min="516" max="516" width="26.140625" style="94" customWidth="1"/>
    <col min="517" max="766" width="11.42578125" style="94"/>
    <col min="767" max="767" width="21.140625" style="94" customWidth="1"/>
    <col min="768" max="768" width="14.140625" style="94" customWidth="1"/>
    <col min="769" max="769" width="12" style="94" customWidth="1"/>
    <col min="770" max="770" width="11.5703125" style="94" customWidth="1"/>
    <col min="771" max="771" width="12.28515625" style="94" customWidth="1"/>
    <col min="772" max="772" width="26.140625" style="94" customWidth="1"/>
    <col min="773" max="1022" width="11.42578125" style="94"/>
    <col min="1023" max="1023" width="21.140625" style="94" customWidth="1"/>
    <col min="1024" max="1024" width="14.140625" style="94" customWidth="1"/>
    <col min="1025" max="1025" width="12" style="94" customWidth="1"/>
    <col min="1026" max="1026" width="11.5703125" style="94" customWidth="1"/>
    <col min="1027" max="1027" width="12.28515625" style="94" customWidth="1"/>
    <col min="1028" max="1028" width="26.140625" style="94" customWidth="1"/>
    <col min="1029" max="1278" width="11.42578125" style="94"/>
    <col min="1279" max="1279" width="21.140625" style="94" customWidth="1"/>
    <col min="1280" max="1280" width="14.140625" style="94" customWidth="1"/>
    <col min="1281" max="1281" width="12" style="94" customWidth="1"/>
    <col min="1282" max="1282" width="11.5703125" style="94" customWidth="1"/>
    <col min="1283" max="1283" width="12.28515625" style="94" customWidth="1"/>
    <col min="1284" max="1284" width="26.140625" style="94" customWidth="1"/>
    <col min="1285" max="1534" width="11.42578125" style="94"/>
    <col min="1535" max="1535" width="21.140625" style="94" customWidth="1"/>
    <col min="1536" max="1536" width="14.140625" style="94" customWidth="1"/>
    <col min="1537" max="1537" width="12" style="94" customWidth="1"/>
    <col min="1538" max="1538" width="11.5703125" style="94" customWidth="1"/>
    <col min="1539" max="1539" width="12.28515625" style="94" customWidth="1"/>
    <col min="1540" max="1540" width="26.140625" style="94" customWidth="1"/>
    <col min="1541" max="1790" width="11.42578125" style="94"/>
    <col min="1791" max="1791" width="21.140625" style="94" customWidth="1"/>
    <col min="1792" max="1792" width="14.140625" style="94" customWidth="1"/>
    <col min="1793" max="1793" width="12" style="94" customWidth="1"/>
    <col min="1794" max="1794" width="11.5703125" style="94" customWidth="1"/>
    <col min="1795" max="1795" width="12.28515625" style="94" customWidth="1"/>
    <col min="1796" max="1796" width="26.140625" style="94" customWidth="1"/>
    <col min="1797" max="2046" width="11.42578125" style="94"/>
    <col min="2047" max="2047" width="21.140625" style="94" customWidth="1"/>
    <col min="2048" max="2048" width="14.140625" style="94" customWidth="1"/>
    <col min="2049" max="2049" width="12" style="94" customWidth="1"/>
    <col min="2050" max="2050" width="11.5703125" style="94" customWidth="1"/>
    <col min="2051" max="2051" width="12.28515625" style="94" customWidth="1"/>
    <col min="2052" max="2052" width="26.140625" style="94" customWidth="1"/>
    <col min="2053" max="2302" width="11.42578125" style="94"/>
    <col min="2303" max="2303" width="21.140625" style="94" customWidth="1"/>
    <col min="2304" max="2304" width="14.140625" style="94" customWidth="1"/>
    <col min="2305" max="2305" width="12" style="94" customWidth="1"/>
    <col min="2306" max="2306" width="11.5703125" style="94" customWidth="1"/>
    <col min="2307" max="2307" width="12.28515625" style="94" customWidth="1"/>
    <col min="2308" max="2308" width="26.140625" style="94" customWidth="1"/>
    <col min="2309" max="2558" width="11.42578125" style="94"/>
    <col min="2559" max="2559" width="21.140625" style="94" customWidth="1"/>
    <col min="2560" max="2560" width="14.140625" style="94" customWidth="1"/>
    <col min="2561" max="2561" width="12" style="94" customWidth="1"/>
    <col min="2562" max="2562" width="11.5703125" style="94" customWidth="1"/>
    <col min="2563" max="2563" width="12.28515625" style="94" customWidth="1"/>
    <col min="2564" max="2564" width="26.140625" style="94" customWidth="1"/>
    <col min="2565" max="2814" width="11.42578125" style="94"/>
    <col min="2815" max="2815" width="21.140625" style="94" customWidth="1"/>
    <col min="2816" max="2816" width="14.140625" style="94" customWidth="1"/>
    <col min="2817" max="2817" width="12" style="94" customWidth="1"/>
    <col min="2818" max="2818" width="11.5703125" style="94" customWidth="1"/>
    <col min="2819" max="2819" width="12.28515625" style="94" customWidth="1"/>
    <col min="2820" max="2820" width="26.140625" style="94" customWidth="1"/>
    <col min="2821" max="3070" width="11.42578125" style="94"/>
    <col min="3071" max="3071" width="21.140625" style="94" customWidth="1"/>
    <col min="3072" max="3072" width="14.140625" style="94" customWidth="1"/>
    <col min="3073" max="3073" width="12" style="94" customWidth="1"/>
    <col min="3074" max="3074" width="11.5703125" style="94" customWidth="1"/>
    <col min="3075" max="3075" width="12.28515625" style="94" customWidth="1"/>
    <col min="3076" max="3076" width="26.140625" style="94" customWidth="1"/>
    <col min="3077" max="3326" width="11.42578125" style="94"/>
    <col min="3327" max="3327" width="21.140625" style="94" customWidth="1"/>
    <col min="3328" max="3328" width="14.140625" style="94" customWidth="1"/>
    <col min="3329" max="3329" width="12" style="94" customWidth="1"/>
    <col min="3330" max="3330" width="11.5703125" style="94" customWidth="1"/>
    <col min="3331" max="3331" width="12.28515625" style="94" customWidth="1"/>
    <col min="3332" max="3332" width="26.140625" style="94" customWidth="1"/>
    <col min="3333" max="3582" width="11.42578125" style="94"/>
    <col min="3583" max="3583" width="21.140625" style="94" customWidth="1"/>
    <col min="3584" max="3584" width="14.140625" style="94" customWidth="1"/>
    <col min="3585" max="3585" width="12" style="94" customWidth="1"/>
    <col min="3586" max="3586" width="11.5703125" style="94" customWidth="1"/>
    <col min="3587" max="3587" width="12.28515625" style="94" customWidth="1"/>
    <col min="3588" max="3588" width="26.140625" style="94" customWidth="1"/>
    <col min="3589" max="3838" width="11.42578125" style="94"/>
    <col min="3839" max="3839" width="21.140625" style="94" customWidth="1"/>
    <col min="3840" max="3840" width="14.140625" style="94" customWidth="1"/>
    <col min="3841" max="3841" width="12" style="94" customWidth="1"/>
    <col min="3842" max="3842" width="11.5703125" style="94" customWidth="1"/>
    <col min="3843" max="3843" width="12.28515625" style="94" customWidth="1"/>
    <col min="3844" max="3844" width="26.140625" style="94" customWidth="1"/>
    <col min="3845" max="4094" width="11.42578125" style="94"/>
    <col min="4095" max="4095" width="21.140625" style="94" customWidth="1"/>
    <col min="4096" max="4096" width="14.140625" style="94" customWidth="1"/>
    <col min="4097" max="4097" width="12" style="94" customWidth="1"/>
    <col min="4098" max="4098" width="11.5703125" style="94" customWidth="1"/>
    <col min="4099" max="4099" width="12.28515625" style="94" customWidth="1"/>
    <col min="4100" max="4100" width="26.140625" style="94" customWidth="1"/>
    <col min="4101" max="4350" width="11.42578125" style="94"/>
    <col min="4351" max="4351" width="21.140625" style="94" customWidth="1"/>
    <col min="4352" max="4352" width="14.140625" style="94" customWidth="1"/>
    <col min="4353" max="4353" width="12" style="94" customWidth="1"/>
    <col min="4354" max="4354" width="11.5703125" style="94" customWidth="1"/>
    <col min="4355" max="4355" width="12.28515625" style="94" customWidth="1"/>
    <col min="4356" max="4356" width="26.140625" style="94" customWidth="1"/>
    <col min="4357" max="4606" width="11.42578125" style="94"/>
    <col min="4607" max="4607" width="21.140625" style="94" customWidth="1"/>
    <col min="4608" max="4608" width="14.140625" style="94" customWidth="1"/>
    <col min="4609" max="4609" width="12" style="94" customWidth="1"/>
    <col min="4610" max="4610" width="11.5703125" style="94" customWidth="1"/>
    <col min="4611" max="4611" width="12.28515625" style="94" customWidth="1"/>
    <col min="4612" max="4612" width="26.140625" style="94" customWidth="1"/>
    <col min="4613" max="4862" width="11.42578125" style="94"/>
    <col min="4863" max="4863" width="21.140625" style="94" customWidth="1"/>
    <col min="4864" max="4864" width="14.140625" style="94" customWidth="1"/>
    <col min="4865" max="4865" width="12" style="94" customWidth="1"/>
    <col min="4866" max="4866" width="11.5703125" style="94" customWidth="1"/>
    <col min="4867" max="4867" width="12.28515625" style="94" customWidth="1"/>
    <col min="4868" max="4868" width="26.140625" style="94" customWidth="1"/>
    <col min="4869" max="5118" width="11.42578125" style="94"/>
    <col min="5119" max="5119" width="21.140625" style="94" customWidth="1"/>
    <col min="5120" max="5120" width="14.140625" style="94" customWidth="1"/>
    <col min="5121" max="5121" width="12" style="94" customWidth="1"/>
    <col min="5122" max="5122" width="11.5703125" style="94" customWidth="1"/>
    <col min="5123" max="5123" width="12.28515625" style="94" customWidth="1"/>
    <col min="5124" max="5124" width="26.140625" style="94" customWidth="1"/>
    <col min="5125" max="5374" width="11.42578125" style="94"/>
    <col min="5375" max="5375" width="21.140625" style="94" customWidth="1"/>
    <col min="5376" max="5376" width="14.140625" style="94" customWidth="1"/>
    <col min="5377" max="5377" width="12" style="94" customWidth="1"/>
    <col min="5378" max="5378" width="11.5703125" style="94" customWidth="1"/>
    <col min="5379" max="5379" width="12.28515625" style="94" customWidth="1"/>
    <col min="5380" max="5380" width="26.140625" style="94" customWidth="1"/>
    <col min="5381" max="5630" width="11.42578125" style="94"/>
    <col min="5631" max="5631" width="21.140625" style="94" customWidth="1"/>
    <col min="5632" max="5632" width="14.140625" style="94" customWidth="1"/>
    <col min="5633" max="5633" width="12" style="94" customWidth="1"/>
    <col min="5634" max="5634" width="11.5703125" style="94" customWidth="1"/>
    <col min="5635" max="5635" width="12.28515625" style="94" customWidth="1"/>
    <col min="5636" max="5636" width="26.140625" style="94" customWidth="1"/>
    <col min="5637" max="5886" width="11.42578125" style="94"/>
    <col min="5887" max="5887" width="21.140625" style="94" customWidth="1"/>
    <col min="5888" max="5888" width="14.140625" style="94" customWidth="1"/>
    <col min="5889" max="5889" width="12" style="94" customWidth="1"/>
    <col min="5890" max="5890" width="11.5703125" style="94" customWidth="1"/>
    <col min="5891" max="5891" width="12.28515625" style="94" customWidth="1"/>
    <col min="5892" max="5892" width="26.140625" style="94" customWidth="1"/>
    <col min="5893" max="6142" width="11.42578125" style="94"/>
    <col min="6143" max="6143" width="21.140625" style="94" customWidth="1"/>
    <col min="6144" max="6144" width="14.140625" style="94" customWidth="1"/>
    <col min="6145" max="6145" width="12" style="94" customWidth="1"/>
    <col min="6146" max="6146" width="11.5703125" style="94" customWidth="1"/>
    <col min="6147" max="6147" width="12.28515625" style="94" customWidth="1"/>
    <col min="6148" max="6148" width="26.140625" style="94" customWidth="1"/>
    <col min="6149" max="6398" width="11.42578125" style="94"/>
    <col min="6399" max="6399" width="21.140625" style="94" customWidth="1"/>
    <col min="6400" max="6400" width="14.140625" style="94" customWidth="1"/>
    <col min="6401" max="6401" width="12" style="94" customWidth="1"/>
    <col min="6402" max="6402" width="11.5703125" style="94" customWidth="1"/>
    <col min="6403" max="6403" width="12.28515625" style="94" customWidth="1"/>
    <col min="6404" max="6404" width="26.140625" style="94" customWidth="1"/>
    <col min="6405" max="6654" width="11.42578125" style="94"/>
    <col min="6655" max="6655" width="21.140625" style="94" customWidth="1"/>
    <col min="6656" max="6656" width="14.140625" style="94" customWidth="1"/>
    <col min="6657" max="6657" width="12" style="94" customWidth="1"/>
    <col min="6658" max="6658" width="11.5703125" style="94" customWidth="1"/>
    <col min="6659" max="6659" width="12.28515625" style="94" customWidth="1"/>
    <col min="6660" max="6660" width="26.140625" style="94" customWidth="1"/>
    <col min="6661" max="6910" width="11.42578125" style="94"/>
    <col min="6911" max="6911" width="21.140625" style="94" customWidth="1"/>
    <col min="6912" max="6912" width="14.140625" style="94" customWidth="1"/>
    <col min="6913" max="6913" width="12" style="94" customWidth="1"/>
    <col min="6914" max="6914" width="11.5703125" style="94" customWidth="1"/>
    <col min="6915" max="6915" width="12.28515625" style="94" customWidth="1"/>
    <col min="6916" max="6916" width="26.140625" style="94" customWidth="1"/>
    <col min="6917" max="7166" width="11.42578125" style="94"/>
    <col min="7167" max="7167" width="21.140625" style="94" customWidth="1"/>
    <col min="7168" max="7168" width="14.140625" style="94" customWidth="1"/>
    <col min="7169" max="7169" width="12" style="94" customWidth="1"/>
    <col min="7170" max="7170" width="11.5703125" style="94" customWidth="1"/>
    <col min="7171" max="7171" width="12.28515625" style="94" customWidth="1"/>
    <col min="7172" max="7172" width="26.140625" style="94" customWidth="1"/>
    <col min="7173" max="7422" width="11.42578125" style="94"/>
    <col min="7423" max="7423" width="21.140625" style="94" customWidth="1"/>
    <col min="7424" max="7424" width="14.140625" style="94" customWidth="1"/>
    <col min="7425" max="7425" width="12" style="94" customWidth="1"/>
    <col min="7426" max="7426" width="11.5703125" style="94" customWidth="1"/>
    <col min="7427" max="7427" width="12.28515625" style="94" customWidth="1"/>
    <col min="7428" max="7428" width="26.140625" style="94" customWidth="1"/>
    <col min="7429" max="7678" width="11.42578125" style="94"/>
    <col min="7679" max="7679" width="21.140625" style="94" customWidth="1"/>
    <col min="7680" max="7680" width="14.140625" style="94" customWidth="1"/>
    <col min="7681" max="7681" width="12" style="94" customWidth="1"/>
    <col min="7682" max="7682" width="11.5703125" style="94" customWidth="1"/>
    <col min="7683" max="7683" width="12.28515625" style="94" customWidth="1"/>
    <col min="7684" max="7684" width="26.140625" style="94" customWidth="1"/>
    <col min="7685" max="7934" width="11.42578125" style="94"/>
    <col min="7935" max="7935" width="21.140625" style="94" customWidth="1"/>
    <col min="7936" max="7936" width="14.140625" style="94" customWidth="1"/>
    <col min="7937" max="7937" width="12" style="94" customWidth="1"/>
    <col min="7938" max="7938" width="11.5703125" style="94" customWidth="1"/>
    <col min="7939" max="7939" width="12.28515625" style="94" customWidth="1"/>
    <col min="7940" max="7940" width="26.140625" style="94" customWidth="1"/>
    <col min="7941" max="8190" width="11.42578125" style="94"/>
    <col min="8191" max="8191" width="21.140625" style="94" customWidth="1"/>
    <col min="8192" max="8192" width="14.140625" style="94" customWidth="1"/>
    <col min="8193" max="8193" width="12" style="94" customWidth="1"/>
    <col min="8194" max="8194" width="11.5703125" style="94" customWidth="1"/>
    <col min="8195" max="8195" width="12.28515625" style="94" customWidth="1"/>
    <col min="8196" max="8196" width="26.140625" style="94" customWidth="1"/>
    <col min="8197" max="8446" width="11.42578125" style="94"/>
    <col min="8447" max="8447" width="21.140625" style="94" customWidth="1"/>
    <col min="8448" max="8448" width="14.140625" style="94" customWidth="1"/>
    <col min="8449" max="8449" width="12" style="94" customWidth="1"/>
    <col min="8450" max="8450" width="11.5703125" style="94" customWidth="1"/>
    <col min="8451" max="8451" width="12.28515625" style="94" customWidth="1"/>
    <col min="8452" max="8452" width="26.140625" style="94" customWidth="1"/>
    <col min="8453" max="8702" width="11.42578125" style="94"/>
    <col min="8703" max="8703" width="21.140625" style="94" customWidth="1"/>
    <col min="8704" max="8704" width="14.140625" style="94" customWidth="1"/>
    <col min="8705" max="8705" width="12" style="94" customWidth="1"/>
    <col min="8706" max="8706" width="11.5703125" style="94" customWidth="1"/>
    <col min="8707" max="8707" width="12.28515625" style="94" customWidth="1"/>
    <col min="8708" max="8708" width="26.140625" style="94" customWidth="1"/>
    <col min="8709" max="8958" width="11.42578125" style="94"/>
    <col min="8959" max="8959" width="21.140625" style="94" customWidth="1"/>
    <col min="8960" max="8960" width="14.140625" style="94" customWidth="1"/>
    <col min="8961" max="8961" width="12" style="94" customWidth="1"/>
    <col min="8962" max="8962" width="11.5703125" style="94" customWidth="1"/>
    <col min="8963" max="8963" width="12.28515625" style="94" customWidth="1"/>
    <col min="8964" max="8964" width="26.140625" style="94" customWidth="1"/>
    <col min="8965" max="9214" width="11.42578125" style="94"/>
    <col min="9215" max="9215" width="21.140625" style="94" customWidth="1"/>
    <col min="9216" max="9216" width="14.140625" style="94" customWidth="1"/>
    <col min="9217" max="9217" width="12" style="94" customWidth="1"/>
    <col min="9218" max="9218" width="11.5703125" style="94" customWidth="1"/>
    <col min="9219" max="9219" width="12.28515625" style="94" customWidth="1"/>
    <col min="9220" max="9220" width="26.140625" style="94" customWidth="1"/>
    <col min="9221" max="9470" width="11.42578125" style="94"/>
    <col min="9471" max="9471" width="21.140625" style="94" customWidth="1"/>
    <col min="9472" max="9472" width="14.140625" style="94" customWidth="1"/>
    <col min="9473" max="9473" width="12" style="94" customWidth="1"/>
    <col min="9474" max="9474" width="11.5703125" style="94" customWidth="1"/>
    <col min="9475" max="9475" width="12.28515625" style="94" customWidth="1"/>
    <col min="9476" max="9476" width="26.140625" style="94" customWidth="1"/>
    <col min="9477" max="9726" width="11.42578125" style="94"/>
    <col min="9727" max="9727" width="21.140625" style="94" customWidth="1"/>
    <col min="9728" max="9728" width="14.140625" style="94" customWidth="1"/>
    <col min="9729" max="9729" width="12" style="94" customWidth="1"/>
    <col min="9730" max="9730" width="11.5703125" style="94" customWidth="1"/>
    <col min="9731" max="9731" width="12.28515625" style="94" customWidth="1"/>
    <col min="9732" max="9732" width="26.140625" style="94" customWidth="1"/>
    <col min="9733" max="9982" width="11.42578125" style="94"/>
    <col min="9983" max="9983" width="21.140625" style="94" customWidth="1"/>
    <col min="9984" max="9984" width="14.140625" style="94" customWidth="1"/>
    <col min="9985" max="9985" width="12" style="94" customWidth="1"/>
    <col min="9986" max="9986" width="11.5703125" style="94" customWidth="1"/>
    <col min="9987" max="9987" width="12.28515625" style="94" customWidth="1"/>
    <col min="9988" max="9988" width="26.140625" style="94" customWidth="1"/>
    <col min="9989" max="10238" width="11.42578125" style="94"/>
    <col min="10239" max="10239" width="21.140625" style="94" customWidth="1"/>
    <col min="10240" max="10240" width="14.140625" style="94" customWidth="1"/>
    <col min="10241" max="10241" width="12" style="94" customWidth="1"/>
    <col min="10242" max="10242" width="11.5703125" style="94" customWidth="1"/>
    <col min="10243" max="10243" width="12.28515625" style="94" customWidth="1"/>
    <col min="10244" max="10244" width="26.140625" style="94" customWidth="1"/>
    <col min="10245" max="10494" width="11.42578125" style="94"/>
    <col min="10495" max="10495" width="21.140625" style="94" customWidth="1"/>
    <col min="10496" max="10496" width="14.140625" style="94" customWidth="1"/>
    <col min="10497" max="10497" width="12" style="94" customWidth="1"/>
    <col min="10498" max="10498" width="11.5703125" style="94" customWidth="1"/>
    <col min="10499" max="10499" width="12.28515625" style="94" customWidth="1"/>
    <col min="10500" max="10500" width="26.140625" style="94" customWidth="1"/>
    <col min="10501" max="10750" width="11.42578125" style="94"/>
    <col min="10751" max="10751" width="21.140625" style="94" customWidth="1"/>
    <col min="10752" max="10752" width="14.140625" style="94" customWidth="1"/>
    <col min="10753" max="10753" width="12" style="94" customWidth="1"/>
    <col min="10754" max="10754" width="11.5703125" style="94" customWidth="1"/>
    <col min="10755" max="10755" width="12.28515625" style="94" customWidth="1"/>
    <col min="10756" max="10756" width="26.140625" style="94" customWidth="1"/>
    <col min="10757" max="11006" width="11.42578125" style="94"/>
    <col min="11007" max="11007" width="21.140625" style="94" customWidth="1"/>
    <col min="11008" max="11008" width="14.140625" style="94" customWidth="1"/>
    <col min="11009" max="11009" width="12" style="94" customWidth="1"/>
    <col min="11010" max="11010" width="11.5703125" style="94" customWidth="1"/>
    <col min="11011" max="11011" width="12.28515625" style="94" customWidth="1"/>
    <col min="11012" max="11012" width="26.140625" style="94" customWidth="1"/>
    <col min="11013" max="11262" width="11.42578125" style="94"/>
    <col min="11263" max="11263" width="21.140625" style="94" customWidth="1"/>
    <col min="11264" max="11264" width="14.140625" style="94" customWidth="1"/>
    <col min="11265" max="11265" width="12" style="94" customWidth="1"/>
    <col min="11266" max="11266" width="11.5703125" style="94" customWidth="1"/>
    <col min="11267" max="11267" width="12.28515625" style="94" customWidth="1"/>
    <col min="11268" max="11268" width="26.140625" style="94" customWidth="1"/>
    <col min="11269" max="11518" width="11.42578125" style="94"/>
    <col min="11519" max="11519" width="21.140625" style="94" customWidth="1"/>
    <col min="11520" max="11520" width="14.140625" style="94" customWidth="1"/>
    <col min="11521" max="11521" width="12" style="94" customWidth="1"/>
    <col min="11522" max="11522" width="11.5703125" style="94" customWidth="1"/>
    <col min="11523" max="11523" width="12.28515625" style="94" customWidth="1"/>
    <col min="11524" max="11524" width="26.140625" style="94" customWidth="1"/>
    <col min="11525" max="11774" width="11.42578125" style="94"/>
    <col min="11775" max="11775" width="21.140625" style="94" customWidth="1"/>
    <col min="11776" max="11776" width="14.140625" style="94" customWidth="1"/>
    <col min="11777" max="11777" width="12" style="94" customWidth="1"/>
    <col min="11778" max="11778" width="11.5703125" style="94" customWidth="1"/>
    <col min="11779" max="11779" width="12.28515625" style="94" customWidth="1"/>
    <col min="11780" max="11780" width="26.140625" style="94" customWidth="1"/>
    <col min="11781" max="12030" width="11.42578125" style="94"/>
    <col min="12031" max="12031" width="21.140625" style="94" customWidth="1"/>
    <col min="12032" max="12032" width="14.140625" style="94" customWidth="1"/>
    <col min="12033" max="12033" width="12" style="94" customWidth="1"/>
    <col min="12034" max="12034" width="11.5703125" style="94" customWidth="1"/>
    <col min="12035" max="12035" width="12.28515625" style="94" customWidth="1"/>
    <col min="12036" max="12036" width="26.140625" style="94" customWidth="1"/>
    <col min="12037" max="12286" width="11.42578125" style="94"/>
    <col min="12287" max="12287" width="21.140625" style="94" customWidth="1"/>
    <col min="12288" max="12288" width="14.140625" style="94" customWidth="1"/>
    <col min="12289" max="12289" width="12" style="94" customWidth="1"/>
    <col min="12290" max="12290" width="11.5703125" style="94" customWidth="1"/>
    <col min="12291" max="12291" width="12.28515625" style="94" customWidth="1"/>
    <col min="12292" max="12292" width="26.140625" style="94" customWidth="1"/>
    <col min="12293" max="12542" width="11.42578125" style="94"/>
    <col min="12543" max="12543" width="21.140625" style="94" customWidth="1"/>
    <col min="12544" max="12544" width="14.140625" style="94" customWidth="1"/>
    <col min="12545" max="12545" width="12" style="94" customWidth="1"/>
    <col min="12546" max="12546" width="11.5703125" style="94" customWidth="1"/>
    <col min="12547" max="12547" width="12.28515625" style="94" customWidth="1"/>
    <col min="12548" max="12548" width="26.140625" style="94" customWidth="1"/>
    <col min="12549" max="12798" width="11.42578125" style="94"/>
    <col min="12799" max="12799" width="21.140625" style="94" customWidth="1"/>
    <col min="12800" max="12800" width="14.140625" style="94" customWidth="1"/>
    <col min="12801" max="12801" width="12" style="94" customWidth="1"/>
    <col min="12802" max="12802" width="11.5703125" style="94" customWidth="1"/>
    <col min="12803" max="12803" width="12.28515625" style="94" customWidth="1"/>
    <col min="12804" max="12804" width="26.140625" style="94" customWidth="1"/>
    <col min="12805" max="13054" width="11.42578125" style="94"/>
    <col min="13055" max="13055" width="21.140625" style="94" customWidth="1"/>
    <col min="13056" max="13056" width="14.140625" style="94" customWidth="1"/>
    <col min="13057" max="13057" width="12" style="94" customWidth="1"/>
    <col min="13058" max="13058" width="11.5703125" style="94" customWidth="1"/>
    <col min="13059" max="13059" width="12.28515625" style="94" customWidth="1"/>
    <col min="13060" max="13060" width="26.140625" style="94" customWidth="1"/>
    <col min="13061" max="13310" width="11.42578125" style="94"/>
    <col min="13311" max="13311" width="21.140625" style="94" customWidth="1"/>
    <col min="13312" max="13312" width="14.140625" style="94" customWidth="1"/>
    <col min="13313" max="13313" width="12" style="94" customWidth="1"/>
    <col min="13314" max="13314" width="11.5703125" style="94" customWidth="1"/>
    <col min="13315" max="13315" width="12.28515625" style="94" customWidth="1"/>
    <col min="13316" max="13316" width="26.140625" style="94" customWidth="1"/>
    <col min="13317" max="13566" width="11.42578125" style="94"/>
    <col min="13567" max="13567" width="21.140625" style="94" customWidth="1"/>
    <col min="13568" max="13568" width="14.140625" style="94" customWidth="1"/>
    <col min="13569" max="13569" width="12" style="94" customWidth="1"/>
    <col min="13570" max="13570" width="11.5703125" style="94" customWidth="1"/>
    <col min="13571" max="13571" width="12.28515625" style="94" customWidth="1"/>
    <col min="13572" max="13572" width="26.140625" style="94" customWidth="1"/>
    <col min="13573" max="13822" width="11.42578125" style="94"/>
    <col min="13823" max="13823" width="21.140625" style="94" customWidth="1"/>
    <col min="13824" max="13824" width="14.140625" style="94" customWidth="1"/>
    <col min="13825" max="13825" width="12" style="94" customWidth="1"/>
    <col min="13826" max="13826" width="11.5703125" style="94" customWidth="1"/>
    <col min="13827" max="13827" width="12.28515625" style="94" customWidth="1"/>
    <col min="13828" max="13828" width="26.140625" style="94" customWidth="1"/>
    <col min="13829" max="14078" width="11.42578125" style="94"/>
    <col min="14079" max="14079" width="21.140625" style="94" customWidth="1"/>
    <col min="14080" max="14080" width="14.140625" style="94" customWidth="1"/>
    <col min="14081" max="14081" width="12" style="94" customWidth="1"/>
    <col min="14082" max="14082" width="11.5703125" style="94" customWidth="1"/>
    <col min="14083" max="14083" width="12.28515625" style="94" customWidth="1"/>
    <col min="14084" max="14084" width="26.140625" style="94" customWidth="1"/>
    <col min="14085" max="14334" width="11.42578125" style="94"/>
    <col min="14335" max="14335" width="21.140625" style="94" customWidth="1"/>
    <col min="14336" max="14336" width="14.140625" style="94" customWidth="1"/>
    <col min="14337" max="14337" width="12" style="94" customWidth="1"/>
    <col min="14338" max="14338" width="11.5703125" style="94" customWidth="1"/>
    <col min="14339" max="14339" width="12.28515625" style="94" customWidth="1"/>
    <col min="14340" max="14340" width="26.140625" style="94" customWidth="1"/>
    <col min="14341" max="14590" width="11.42578125" style="94"/>
    <col min="14591" max="14591" width="21.140625" style="94" customWidth="1"/>
    <col min="14592" max="14592" width="14.140625" style="94" customWidth="1"/>
    <col min="14593" max="14593" width="12" style="94" customWidth="1"/>
    <col min="14594" max="14594" width="11.5703125" style="94" customWidth="1"/>
    <col min="14595" max="14595" width="12.28515625" style="94" customWidth="1"/>
    <col min="14596" max="14596" width="26.140625" style="94" customWidth="1"/>
    <col min="14597" max="14846" width="11.42578125" style="94"/>
    <col min="14847" max="14847" width="21.140625" style="94" customWidth="1"/>
    <col min="14848" max="14848" width="14.140625" style="94" customWidth="1"/>
    <col min="14849" max="14849" width="12" style="94" customWidth="1"/>
    <col min="14850" max="14850" width="11.5703125" style="94" customWidth="1"/>
    <col min="14851" max="14851" width="12.28515625" style="94" customWidth="1"/>
    <col min="14852" max="14852" width="26.140625" style="94" customWidth="1"/>
    <col min="14853" max="15102" width="11.42578125" style="94"/>
    <col min="15103" max="15103" width="21.140625" style="94" customWidth="1"/>
    <col min="15104" max="15104" width="14.140625" style="94" customWidth="1"/>
    <col min="15105" max="15105" width="12" style="94" customWidth="1"/>
    <col min="15106" max="15106" width="11.5703125" style="94" customWidth="1"/>
    <col min="15107" max="15107" width="12.28515625" style="94" customWidth="1"/>
    <col min="15108" max="15108" width="26.140625" style="94" customWidth="1"/>
    <col min="15109" max="15358" width="11.42578125" style="94"/>
    <col min="15359" max="15359" width="21.140625" style="94" customWidth="1"/>
    <col min="15360" max="15360" width="14.140625" style="94" customWidth="1"/>
    <col min="15361" max="15361" width="12" style="94" customWidth="1"/>
    <col min="15362" max="15362" width="11.5703125" style="94" customWidth="1"/>
    <col min="15363" max="15363" width="12.28515625" style="94" customWidth="1"/>
    <col min="15364" max="15364" width="26.140625" style="94" customWidth="1"/>
    <col min="15365" max="15614" width="11.42578125" style="94"/>
    <col min="15615" max="15615" width="21.140625" style="94" customWidth="1"/>
    <col min="15616" max="15616" width="14.140625" style="94" customWidth="1"/>
    <col min="15617" max="15617" width="12" style="94" customWidth="1"/>
    <col min="15618" max="15618" width="11.5703125" style="94" customWidth="1"/>
    <col min="15619" max="15619" width="12.28515625" style="94" customWidth="1"/>
    <col min="15620" max="15620" width="26.140625" style="94" customWidth="1"/>
    <col min="15621" max="15870" width="11.42578125" style="94"/>
    <col min="15871" max="15871" width="21.140625" style="94" customWidth="1"/>
    <col min="15872" max="15872" width="14.140625" style="94" customWidth="1"/>
    <col min="15873" max="15873" width="12" style="94" customWidth="1"/>
    <col min="15874" max="15874" width="11.5703125" style="94" customWidth="1"/>
    <col min="15875" max="15875" width="12.28515625" style="94" customWidth="1"/>
    <col min="15876" max="15876" width="26.140625" style="94" customWidth="1"/>
    <col min="15877" max="16126" width="11.42578125" style="94"/>
    <col min="16127" max="16127" width="21.140625" style="94" customWidth="1"/>
    <col min="16128" max="16128" width="14.140625" style="94" customWidth="1"/>
    <col min="16129" max="16129" width="12" style="94" customWidth="1"/>
    <col min="16130" max="16130" width="11.5703125" style="94" customWidth="1"/>
    <col min="16131" max="16131" width="12.28515625" style="94" customWidth="1"/>
    <col min="16132" max="16132" width="26.140625" style="94" customWidth="1"/>
    <col min="16133" max="16384" width="11.42578125" style="94"/>
  </cols>
  <sheetData>
    <row r="1" spans="1:8">
      <c r="A1" s="1"/>
      <c r="B1" s="2"/>
      <c r="C1" s="1"/>
      <c r="D1" s="1"/>
    </row>
    <row r="2" spans="1:8">
      <c r="A2" s="1"/>
      <c r="B2" s="2"/>
      <c r="C2" s="1"/>
      <c r="D2" s="1"/>
    </row>
    <row r="3" spans="1:8">
      <c r="A3" s="1"/>
      <c r="B3" s="4"/>
      <c r="C3" s="5"/>
      <c r="D3" s="5"/>
    </row>
    <row r="4" spans="1:8">
      <c r="A4" s="461"/>
      <c r="B4" s="461"/>
      <c r="C4" s="461"/>
      <c r="D4" s="461"/>
    </row>
    <row r="5" spans="1:8">
      <c r="A5" s="175"/>
      <c r="B5" s="175"/>
      <c r="C5" s="175"/>
      <c r="D5" s="175"/>
    </row>
    <row r="6" spans="1:8" ht="17.25" customHeight="1">
      <c r="A6" s="462" t="s">
        <v>160</v>
      </c>
      <c r="B6" s="462"/>
      <c r="C6" s="462"/>
      <c r="D6" s="462"/>
    </row>
    <row r="7" spans="1:8" ht="8.25" customHeight="1">
      <c r="A7" s="177"/>
      <c r="B7" s="177"/>
      <c r="C7" s="177"/>
      <c r="D7" s="177"/>
    </row>
    <row r="8" spans="1:8" ht="21" customHeight="1">
      <c r="A8" s="103"/>
      <c r="B8" s="103"/>
      <c r="C8" s="103"/>
      <c r="D8" s="103"/>
    </row>
    <row r="9" spans="1:8" ht="21" customHeight="1">
      <c r="A9" s="196" t="s">
        <v>248</v>
      </c>
      <c r="B9" s="197">
        <f>D15</f>
        <v>1.6325742956387495</v>
      </c>
      <c r="C9" s="103"/>
      <c r="D9" s="103"/>
    </row>
    <row r="10" spans="1:8" ht="15" customHeight="1">
      <c r="A10" s="103"/>
      <c r="B10" s="103"/>
      <c r="C10" s="97"/>
      <c r="D10" s="97"/>
    </row>
    <row r="11" spans="1:8" ht="24" customHeight="1">
      <c r="A11" s="527" t="s">
        <v>6</v>
      </c>
      <c r="B11" s="486" t="s">
        <v>165</v>
      </c>
      <c r="C11" s="527" t="s">
        <v>8</v>
      </c>
      <c r="D11" s="204"/>
    </row>
    <row r="12" spans="1:8" ht="24" customHeight="1">
      <c r="A12" s="528"/>
      <c r="B12" s="488"/>
      <c r="C12" s="528"/>
      <c r="D12" s="204" t="s">
        <v>10</v>
      </c>
    </row>
    <row r="13" spans="1:8" ht="10.5" customHeight="1">
      <c r="A13" s="103"/>
      <c r="B13" s="103"/>
      <c r="C13" s="97"/>
      <c r="D13" s="97"/>
    </row>
    <row r="14" spans="1:8" ht="46.5" customHeight="1">
      <c r="A14" s="98" t="s">
        <v>12</v>
      </c>
      <c r="B14" s="133" t="s">
        <v>166</v>
      </c>
      <c r="C14" s="133" t="s">
        <v>167</v>
      </c>
      <c r="D14" s="98" t="s">
        <v>168</v>
      </c>
    </row>
    <row r="15" spans="1:8" ht="15.75" customHeight="1">
      <c r="A15" s="104" t="s">
        <v>15</v>
      </c>
      <c r="B15" s="132">
        <f>SUM(B16:B47)</f>
        <v>8460</v>
      </c>
      <c r="C15" s="132">
        <f>SUM(C16:C47)</f>
        <v>5182</v>
      </c>
      <c r="D15" s="202">
        <f t="shared" ref="D15:D47" si="0">IF(C15=0,0,(B15/C15))</f>
        <v>1.6325742956387495</v>
      </c>
      <c r="G15" s="94">
        <f>SUM(G16:G47)</f>
        <v>0</v>
      </c>
    </row>
    <row r="16" spans="1:8" ht="12" customHeight="1">
      <c r="A16" s="119" t="s">
        <v>16</v>
      </c>
      <c r="B16" s="207">
        <v>113</v>
      </c>
      <c r="C16" s="208">
        <v>62</v>
      </c>
      <c r="D16" s="203">
        <f t="shared" si="0"/>
        <v>1.8225806451612903</v>
      </c>
      <c r="F16" s="205">
        <v>62</v>
      </c>
      <c r="G16" s="205"/>
      <c r="H16" s="94">
        <v>1.8225806451612903</v>
      </c>
    </row>
    <row r="17" spans="1:8" ht="12" customHeight="1">
      <c r="A17" s="119" t="s">
        <v>17</v>
      </c>
      <c r="B17" s="207">
        <v>199</v>
      </c>
      <c r="C17" s="208">
        <v>133</v>
      </c>
      <c r="D17" s="203">
        <f t="shared" si="0"/>
        <v>1.4962406015037595</v>
      </c>
      <c r="F17" s="205">
        <v>133</v>
      </c>
      <c r="G17" s="205"/>
      <c r="H17" s="94">
        <v>1.4962406015037595</v>
      </c>
    </row>
    <row r="18" spans="1:8" ht="12" customHeight="1">
      <c r="A18" s="119" t="s">
        <v>18</v>
      </c>
      <c r="B18" s="207">
        <v>61</v>
      </c>
      <c r="C18" s="208">
        <v>36</v>
      </c>
      <c r="D18" s="203">
        <f t="shared" si="0"/>
        <v>1.6944444444444444</v>
      </c>
      <c r="F18" s="205">
        <v>36</v>
      </c>
      <c r="G18" s="205"/>
      <c r="H18" s="94">
        <v>1.6944444444444444</v>
      </c>
    </row>
    <row r="19" spans="1:8" ht="12" customHeight="1">
      <c r="A19" s="119" t="s">
        <v>19</v>
      </c>
      <c r="B19" s="207">
        <v>70</v>
      </c>
      <c r="C19" s="208">
        <v>29</v>
      </c>
      <c r="D19" s="203">
        <f t="shared" si="0"/>
        <v>2.4137931034482758</v>
      </c>
      <c r="F19" s="205">
        <v>29</v>
      </c>
      <c r="G19" s="205"/>
      <c r="H19" s="94">
        <v>2.4137931034482758</v>
      </c>
    </row>
    <row r="20" spans="1:8" ht="12" customHeight="1">
      <c r="A20" s="119" t="s">
        <v>20</v>
      </c>
      <c r="B20" s="207">
        <v>215</v>
      </c>
      <c r="C20" s="208">
        <v>96</v>
      </c>
      <c r="D20" s="203">
        <f t="shared" si="0"/>
        <v>2.2395833333333335</v>
      </c>
      <c r="F20" s="205">
        <v>96</v>
      </c>
      <c r="G20" s="205"/>
      <c r="H20" s="94">
        <v>2.2395833333333335</v>
      </c>
    </row>
    <row r="21" spans="1:8" ht="12" customHeight="1">
      <c r="A21" s="119" t="s">
        <v>21</v>
      </c>
      <c r="B21" s="207">
        <v>217</v>
      </c>
      <c r="C21" s="208">
        <v>152</v>
      </c>
      <c r="D21" s="203">
        <f t="shared" si="0"/>
        <v>1.4276315789473684</v>
      </c>
      <c r="F21" s="205">
        <v>152</v>
      </c>
      <c r="G21" s="205"/>
      <c r="H21" s="94">
        <v>1.4276315789473684</v>
      </c>
    </row>
    <row r="22" spans="1:8" ht="12" customHeight="1">
      <c r="A22" s="119" t="s">
        <v>22</v>
      </c>
      <c r="B22" s="207">
        <v>223</v>
      </c>
      <c r="C22" s="208">
        <v>121</v>
      </c>
      <c r="D22" s="203">
        <f t="shared" si="0"/>
        <v>1.8429752066115703</v>
      </c>
      <c r="F22" s="205">
        <v>121</v>
      </c>
      <c r="G22" s="205"/>
      <c r="H22" s="94">
        <v>1.8429752066115703</v>
      </c>
    </row>
    <row r="23" spans="1:8" ht="12" customHeight="1">
      <c r="A23" s="119" t="s">
        <v>23</v>
      </c>
      <c r="B23" s="207">
        <v>59</v>
      </c>
      <c r="C23" s="208">
        <v>44</v>
      </c>
      <c r="D23" s="203">
        <f t="shared" si="0"/>
        <v>1.3409090909090908</v>
      </c>
      <c r="F23" s="205">
        <v>44</v>
      </c>
      <c r="G23" s="205"/>
      <c r="H23" s="94">
        <v>1.3409090909090908</v>
      </c>
    </row>
    <row r="24" spans="1:8" ht="12" customHeight="1">
      <c r="A24" s="119" t="s">
        <v>24</v>
      </c>
      <c r="B24" s="207">
        <v>1261</v>
      </c>
      <c r="C24" s="208">
        <v>718</v>
      </c>
      <c r="D24" s="203">
        <f t="shared" si="0"/>
        <v>1.756267409470752</v>
      </c>
      <c r="F24" s="206">
        <v>718</v>
      </c>
      <c r="G24" s="205"/>
      <c r="H24" s="94">
        <v>1.756267409470752</v>
      </c>
    </row>
    <row r="25" spans="1:8" ht="12" customHeight="1">
      <c r="A25" s="119" t="s">
        <v>25</v>
      </c>
      <c r="B25" s="207">
        <v>62</v>
      </c>
      <c r="C25" s="208">
        <v>38</v>
      </c>
      <c r="D25" s="203">
        <f t="shared" si="0"/>
        <v>1.631578947368421</v>
      </c>
      <c r="F25" s="205">
        <v>38</v>
      </c>
      <c r="G25" s="205"/>
      <c r="H25" s="94">
        <v>1.631578947368421</v>
      </c>
    </row>
    <row r="26" spans="1:8" ht="12" customHeight="1">
      <c r="A26" s="119" t="s">
        <v>26</v>
      </c>
      <c r="B26" s="207">
        <v>379</v>
      </c>
      <c r="C26" s="208">
        <v>227</v>
      </c>
      <c r="D26" s="203">
        <f t="shared" si="0"/>
        <v>1.669603524229075</v>
      </c>
      <c r="F26" s="205">
        <v>227</v>
      </c>
      <c r="G26" s="205"/>
      <c r="H26" s="94">
        <v>1.669603524229075</v>
      </c>
    </row>
    <row r="27" spans="1:8" ht="12" customHeight="1">
      <c r="A27" s="119" t="s">
        <v>27</v>
      </c>
      <c r="B27" s="207">
        <v>228</v>
      </c>
      <c r="C27" s="208">
        <v>139</v>
      </c>
      <c r="D27" s="203">
        <f t="shared" si="0"/>
        <v>1.6402877697841727</v>
      </c>
      <c r="F27" s="205">
        <v>139</v>
      </c>
      <c r="G27" s="205"/>
      <c r="H27" s="94">
        <v>1.6402877697841727</v>
      </c>
    </row>
    <row r="28" spans="1:8" ht="12" customHeight="1">
      <c r="A28" s="119" t="s">
        <v>28</v>
      </c>
      <c r="B28" s="207">
        <v>137</v>
      </c>
      <c r="C28" s="208">
        <v>38</v>
      </c>
      <c r="D28" s="203">
        <f t="shared" si="0"/>
        <v>3.6052631578947367</v>
      </c>
      <c r="F28" s="205">
        <v>38</v>
      </c>
      <c r="G28" s="205"/>
      <c r="H28" s="94">
        <v>3.6052631578947367</v>
      </c>
    </row>
    <row r="29" spans="1:8" ht="12" customHeight="1">
      <c r="A29" s="119" t="s">
        <v>29</v>
      </c>
      <c r="B29" s="207">
        <v>463</v>
      </c>
      <c r="C29" s="208">
        <v>272</v>
      </c>
      <c r="D29" s="203">
        <f t="shared" si="0"/>
        <v>1.7022058823529411</v>
      </c>
      <c r="F29" s="205">
        <v>272</v>
      </c>
      <c r="G29" s="205"/>
      <c r="H29" s="94">
        <v>1.7022058823529411</v>
      </c>
    </row>
    <row r="30" spans="1:8" ht="12" customHeight="1">
      <c r="A30" s="119" t="s">
        <v>30</v>
      </c>
      <c r="B30" s="207">
        <v>1317</v>
      </c>
      <c r="C30" s="208">
        <v>909</v>
      </c>
      <c r="D30" s="203">
        <f t="shared" si="0"/>
        <v>1.4488448844884489</v>
      </c>
      <c r="F30" s="205">
        <v>909</v>
      </c>
      <c r="G30" s="205"/>
      <c r="H30" s="94">
        <v>1.4488448844884489</v>
      </c>
    </row>
    <row r="31" spans="1:8" ht="12" customHeight="1">
      <c r="A31" s="119" t="s">
        <v>31</v>
      </c>
      <c r="B31" s="207">
        <v>357</v>
      </c>
      <c r="C31" s="208">
        <v>196</v>
      </c>
      <c r="D31" s="203">
        <f t="shared" si="0"/>
        <v>1.8214285714285714</v>
      </c>
      <c r="F31" s="205">
        <v>196</v>
      </c>
      <c r="G31" s="205"/>
      <c r="H31" s="94">
        <v>1.8214285714285714</v>
      </c>
    </row>
    <row r="32" spans="1:8" ht="12" customHeight="1">
      <c r="A32" s="119" t="s">
        <v>32</v>
      </c>
      <c r="B32" s="207">
        <v>106</v>
      </c>
      <c r="C32" s="208">
        <v>77</v>
      </c>
      <c r="D32" s="203">
        <f t="shared" si="0"/>
        <v>1.3766233766233766</v>
      </c>
      <c r="F32" s="205">
        <v>77</v>
      </c>
      <c r="G32" s="205"/>
      <c r="H32" s="94">
        <v>1.3766233766233766</v>
      </c>
    </row>
    <row r="33" spans="1:8" ht="12" customHeight="1">
      <c r="A33" s="119" t="s">
        <v>33</v>
      </c>
      <c r="B33" s="207">
        <v>75</v>
      </c>
      <c r="C33" s="208">
        <v>34</v>
      </c>
      <c r="D33" s="203">
        <f t="shared" si="0"/>
        <v>2.2058823529411766</v>
      </c>
      <c r="F33" s="205">
        <v>34</v>
      </c>
      <c r="G33" s="205"/>
      <c r="H33" s="94">
        <v>2.2058823529411766</v>
      </c>
    </row>
    <row r="34" spans="1:8" ht="12" customHeight="1">
      <c r="A34" s="119" t="s">
        <v>34</v>
      </c>
      <c r="B34" s="207">
        <v>264</v>
      </c>
      <c r="C34" s="208">
        <v>223</v>
      </c>
      <c r="D34" s="203">
        <f t="shared" si="0"/>
        <v>1.1838565022421526</v>
      </c>
      <c r="F34" s="205">
        <v>223</v>
      </c>
      <c r="G34" s="205"/>
      <c r="H34" s="94">
        <v>1.1838565022421526</v>
      </c>
    </row>
    <row r="35" spans="1:8" ht="12" customHeight="1">
      <c r="A35" s="119" t="s">
        <v>35</v>
      </c>
      <c r="B35" s="207">
        <v>202</v>
      </c>
      <c r="C35" s="208">
        <v>79</v>
      </c>
      <c r="D35" s="203">
        <f t="shared" si="0"/>
        <v>2.5569620253164556</v>
      </c>
      <c r="F35" s="205">
        <v>79</v>
      </c>
      <c r="G35" s="205"/>
      <c r="H35" s="94">
        <v>2.5569620253164556</v>
      </c>
    </row>
    <row r="36" spans="1:8" ht="12" customHeight="1">
      <c r="A36" s="119" t="s">
        <v>36</v>
      </c>
      <c r="B36" s="207">
        <v>200</v>
      </c>
      <c r="C36" s="208">
        <v>205</v>
      </c>
      <c r="D36" s="203">
        <f t="shared" si="0"/>
        <v>0.97560975609756095</v>
      </c>
      <c r="F36" s="205">
        <v>205</v>
      </c>
      <c r="G36" s="205"/>
      <c r="H36" s="94">
        <v>0.97560975609756095</v>
      </c>
    </row>
    <row r="37" spans="1:8" ht="12" customHeight="1">
      <c r="A37" s="119" t="s">
        <v>37</v>
      </c>
      <c r="B37" s="207">
        <v>82</v>
      </c>
      <c r="C37" s="208">
        <v>62</v>
      </c>
      <c r="D37" s="203">
        <f t="shared" si="0"/>
        <v>1.3225806451612903</v>
      </c>
      <c r="F37" s="205">
        <v>62</v>
      </c>
      <c r="G37" s="205"/>
      <c r="H37" s="94">
        <v>1.3225806451612903</v>
      </c>
    </row>
    <row r="38" spans="1:8" ht="12" customHeight="1">
      <c r="A38" s="119" t="s">
        <v>38</v>
      </c>
      <c r="B38" s="207">
        <v>126</v>
      </c>
      <c r="C38" s="211">
        <v>76</v>
      </c>
      <c r="D38" s="203">
        <f t="shared" si="0"/>
        <v>1.6578947368421053</v>
      </c>
      <c r="F38" s="205">
        <v>76</v>
      </c>
      <c r="G38" s="205"/>
      <c r="H38" s="94">
        <v>1.6578947368421053</v>
      </c>
    </row>
    <row r="39" spans="1:8" ht="12" customHeight="1">
      <c r="A39" s="119" t="s">
        <v>39</v>
      </c>
      <c r="B39" s="207">
        <v>147</v>
      </c>
      <c r="C39" s="208">
        <v>169</v>
      </c>
      <c r="D39" s="203">
        <f t="shared" si="0"/>
        <v>0.86982248520710059</v>
      </c>
      <c r="F39" s="205">
        <v>169</v>
      </c>
      <c r="G39" s="205"/>
      <c r="H39" s="94">
        <v>0.86982248520710059</v>
      </c>
    </row>
    <row r="40" spans="1:8" ht="12" customHeight="1">
      <c r="A40" s="119" t="s">
        <v>40</v>
      </c>
      <c r="B40" s="207">
        <v>405</v>
      </c>
      <c r="C40" s="208">
        <v>197</v>
      </c>
      <c r="D40" s="203">
        <f t="shared" si="0"/>
        <v>2.0558375634517767</v>
      </c>
      <c r="F40" s="205">
        <v>197</v>
      </c>
      <c r="G40" s="205"/>
      <c r="H40" s="94">
        <v>2.0558375634517767</v>
      </c>
    </row>
    <row r="41" spans="1:8" ht="12" customHeight="1">
      <c r="A41" s="119" t="s">
        <v>41</v>
      </c>
      <c r="B41" s="207">
        <v>407</v>
      </c>
      <c r="C41" s="208">
        <v>246</v>
      </c>
      <c r="D41" s="203">
        <f t="shared" si="0"/>
        <v>1.6544715447154472</v>
      </c>
      <c r="F41" s="205">
        <v>246</v>
      </c>
      <c r="G41" s="205"/>
      <c r="H41" s="94">
        <v>1.6544715447154472</v>
      </c>
    </row>
    <row r="42" spans="1:8" ht="12" customHeight="1">
      <c r="A42" s="119" t="s">
        <v>42</v>
      </c>
      <c r="B42" s="207">
        <v>170</v>
      </c>
      <c r="C42" s="211">
        <v>85</v>
      </c>
      <c r="D42" s="203">
        <f t="shared" si="0"/>
        <v>2</v>
      </c>
      <c r="F42" s="205">
        <v>85</v>
      </c>
      <c r="G42" s="205"/>
      <c r="H42" s="94">
        <v>2</v>
      </c>
    </row>
    <row r="43" spans="1:8" ht="12" customHeight="1">
      <c r="A43" s="119" t="s">
        <v>43</v>
      </c>
      <c r="B43" s="207">
        <v>277</v>
      </c>
      <c r="C43" s="211">
        <v>128</v>
      </c>
      <c r="D43" s="203">
        <f t="shared" si="0"/>
        <v>2.1640625</v>
      </c>
      <c r="F43" s="205">
        <v>128</v>
      </c>
      <c r="G43" s="205"/>
      <c r="H43" s="94">
        <v>2.1640625</v>
      </c>
    </row>
    <row r="44" spans="1:8" ht="12" customHeight="1">
      <c r="A44" s="119" t="s">
        <v>44</v>
      </c>
      <c r="B44" s="207">
        <v>67</v>
      </c>
      <c r="C44" s="208">
        <v>49</v>
      </c>
      <c r="D44" s="203">
        <f t="shared" si="0"/>
        <v>1.3673469387755102</v>
      </c>
      <c r="F44" s="205">
        <v>49</v>
      </c>
      <c r="G44" s="205"/>
      <c r="H44" s="94">
        <v>1.3673469387755102</v>
      </c>
    </row>
    <row r="45" spans="1:8" ht="12" customHeight="1">
      <c r="A45" s="119" t="s">
        <v>45</v>
      </c>
      <c r="B45" s="207">
        <v>377</v>
      </c>
      <c r="C45" s="208">
        <v>219</v>
      </c>
      <c r="D45" s="203">
        <f t="shared" si="0"/>
        <v>1.7214611872146119</v>
      </c>
      <c r="F45" s="205">
        <v>219</v>
      </c>
      <c r="G45" s="205"/>
      <c r="H45" s="94">
        <v>1.7214611872146119</v>
      </c>
    </row>
    <row r="46" spans="1:8" ht="12" customHeight="1">
      <c r="A46" s="119" t="s">
        <v>46</v>
      </c>
      <c r="B46" s="207">
        <v>137</v>
      </c>
      <c r="C46" s="208">
        <v>81</v>
      </c>
      <c r="D46" s="203">
        <f t="shared" si="0"/>
        <v>1.691358024691358</v>
      </c>
      <c r="F46" s="205">
        <v>81</v>
      </c>
      <c r="G46" s="205"/>
      <c r="H46" s="94">
        <v>1.691358024691358</v>
      </c>
    </row>
    <row r="47" spans="1:8" ht="12" customHeight="1">
      <c r="A47" s="119" t="s">
        <v>47</v>
      </c>
      <c r="B47" s="207">
        <v>57</v>
      </c>
      <c r="C47" s="208">
        <v>42</v>
      </c>
      <c r="D47" s="203">
        <f t="shared" si="0"/>
        <v>1.3571428571428572</v>
      </c>
      <c r="F47" s="205">
        <v>42</v>
      </c>
      <c r="G47" s="205"/>
      <c r="H47" s="94">
        <v>1.3571428571428572</v>
      </c>
    </row>
    <row r="48" spans="1:8">
      <c r="A48" s="198" t="s">
        <v>77</v>
      </c>
      <c r="B48" s="176"/>
      <c r="C48" s="176"/>
      <c r="D48" s="97"/>
      <c r="F48" s="94">
        <f>SUM(F16:F47)</f>
        <v>5182</v>
      </c>
    </row>
    <row r="49" spans="1:4">
      <c r="A49" s="518"/>
      <c r="B49" s="519"/>
      <c r="C49" s="519"/>
      <c r="D49" s="520"/>
    </row>
    <row r="50" spans="1:4">
      <c r="A50" s="521"/>
      <c r="B50" s="522"/>
      <c r="C50" s="522"/>
      <c r="D50" s="523"/>
    </row>
    <row r="51" spans="1:4">
      <c r="A51" s="521"/>
      <c r="B51" s="522"/>
      <c r="C51" s="522"/>
      <c r="D51" s="523"/>
    </row>
    <row r="52" spans="1:4">
      <c r="A52" s="521"/>
      <c r="B52" s="522"/>
      <c r="C52" s="522"/>
      <c r="D52" s="523"/>
    </row>
    <row r="53" spans="1:4">
      <c r="A53" s="521"/>
      <c r="B53" s="522"/>
      <c r="C53" s="522"/>
      <c r="D53" s="523"/>
    </row>
    <row r="54" spans="1:4">
      <c r="A54" s="521"/>
      <c r="B54" s="522"/>
      <c r="C54" s="522"/>
      <c r="D54" s="523"/>
    </row>
    <row r="55" spans="1:4">
      <c r="A55" s="521"/>
      <c r="B55" s="522"/>
      <c r="C55" s="522"/>
      <c r="D55" s="523"/>
    </row>
    <row r="56" spans="1:4">
      <c r="A56" s="521"/>
      <c r="B56" s="522"/>
      <c r="C56" s="522"/>
      <c r="D56" s="523"/>
    </row>
    <row r="57" spans="1:4">
      <c r="A57" s="524"/>
      <c r="B57" s="525"/>
      <c r="C57" s="525"/>
      <c r="D57" s="526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164"/>
  <sheetViews>
    <sheetView tabSelected="1" view="pageBreakPreview" zoomScale="84" zoomScaleNormal="120" zoomScaleSheetLayoutView="84" workbookViewId="0">
      <selection activeCell="K12" sqref="K12"/>
    </sheetView>
  </sheetViews>
  <sheetFormatPr baseColWidth="10" defaultRowHeight="15"/>
  <cols>
    <col min="1" max="1" width="18.85546875" customWidth="1"/>
    <col min="2" max="8" width="10.4257812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5" spans="1:11" ht="21.75" customHeight="1">
      <c r="A5" s="426" t="s">
        <v>317</v>
      </c>
      <c r="B5" s="39"/>
      <c r="C5" s="39"/>
      <c r="D5" s="39"/>
      <c r="E5" s="39"/>
      <c r="F5" s="39"/>
      <c r="G5" s="39"/>
      <c r="H5" s="39"/>
    </row>
    <row r="6" spans="1:11" ht="21.95" customHeight="1">
      <c r="A6" s="566" t="s">
        <v>49</v>
      </c>
      <c r="B6" s="566"/>
      <c r="C6" s="566"/>
      <c r="D6" s="566"/>
      <c r="E6" s="566"/>
      <c r="F6" s="566"/>
      <c r="G6" s="566"/>
      <c r="H6" s="566"/>
    </row>
    <row r="7" spans="1:11" ht="15.75">
      <c r="A7" s="275"/>
      <c r="B7" s="275"/>
      <c r="C7" s="275"/>
      <c r="D7" s="275"/>
      <c r="E7" s="275"/>
      <c r="F7" s="275"/>
      <c r="G7" s="275"/>
      <c r="H7" s="275"/>
    </row>
    <row r="8" spans="1:11" ht="21.7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11" ht="13.5" customHeight="1" thickTop="1">
      <c r="A9" s="281">
        <v>2007</v>
      </c>
      <c r="B9" s="360">
        <v>223544</v>
      </c>
      <c r="C9" s="275"/>
      <c r="D9" s="275"/>
      <c r="E9" s="275"/>
      <c r="F9" s="275"/>
      <c r="G9" s="275"/>
      <c r="H9" s="275"/>
    </row>
    <row r="10" spans="1:11" ht="13.5" customHeight="1">
      <c r="A10" s="278">
        <v>2008</v>
      </c>
      <c r="B10" s="361">
        <v>233903</v>
      </c>
      <c r="C10" s="275"/>
      <c r="D10" s="275"/>
      <c r="E10" s="275"/>
      <c r="F10" s="275"/>
      <c r="G10" s="275"/>
      <c r="H10" s="275"/>
    </row>
    <row r="11" spans="1:11" ht="13.5" customHeight="1">
      <c r="A11" s="281">
        <v>2009</v>
      </c>
      <c r="B11" s="360">
        <v>242874</v>
      </c>
      <c r="C11" s="275"/>
      <c r="D11" s="275"/>
      <c r="E11" s="275"/>
      <c r="F11" s="275"/>
      <c r="G11" s="275"/>
      <c r="H11" s="275"/>
    </row>
    <row r="12" spans="1:11" ht="13.5" customHeight="1">
      <c r="A12" s="278">
        <v>2010</v>
      </c>
      <c r="B12" s="361">
        <v>199329</v>
      </c>
      <c r="C12" s="275"/>
      <c r="D12" s="275"/>
      <c r="E12" s="275"/>
      <c r="F12" s="275"/>
      <c r="G12" s="275"/>
      <c r="H12" s="275"/>
    </row>
    <row r="13" spans="1:11" ht="13.5" customHeight="1">
      <c r="A13" s="281">
        <v>2011</v>
      </c>
      <c r="B13" s="360">
        <f>Capacitación!D17</f>
        <v>292866</v>
      </c>
      <c r="C13" s="362"/>
      <c r="D13" s="275"/>
      <c r="E13" s="275"/>
      <c r="F13" s="275"/>
      <c r="G13" s="275"/>
      <c r="H13" s="275"/>
    </row>
    <row r="14" spans="1:11" ht="13.5" customHeight="1">
      <c r="A14" s="278">
        <v>2012</v>
      </c>
      <c r="B14" s="361">
        <v>414566</v>
      </c>
      <c r="C14" s="362"/>
      <c r="D14" s="362"/>
      <c r="E14" s="275"/>
      <c r="F14" s="275"/>
      <c r="G14" s="275"/>
      <c r="H14" s="275"/>
    </row>
    <row r="15" spans="1:11" ht="21" customHeight="1" thickBot="1">
      <c r="A15" s="276" t="s">
        <v>257</v>
      </c>
      <c r="B15" s="418">
        <f>B14/B13-1</f>
        <v>0.41554840780425173</v>
      </c>
      <c r="C15" s="362"/>
      <c r="D15" s="275"/>
      <c r="E15" s="275"/>
      <c r="F15" s="275"/>
      <c r="G15" s="275"/>
      <c r="H15" s="275"/>
      <c r="J15" s="139"/>
    </row>
    <row r="16" spans="1:11" ht="7.5" customHeight="1" thickTop="1">
      <c r="A16" s="275"/>
      <c r="B16" s="275"/>
      <c r="C16" s="275"/>
      <c r="D16" s="275"/>
      <c r="E16" s="275"/>
      <c r="F16" s="275"/>
      <c r="G16" s="275"/>
      <c r="H16" s="275"/>
      <c r="K16" s="139"/>
    </row>
    <row r="17" spans="1:8" ht="45.7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</row>
    <row r="18" spans="1:8" ht="14.25" customHeight="1">
      <c r="A18" s="363" t="s">
        <v>38</v>
      </c>
      <c r="B18" s="364">
        <v>568</v>
      </c>
      <c r="C18" s="364">
        <v>1761</v>
      </c>
      <c r="D18" s="364">
        <v>2945</v>
      </c>
      <c r="E18" s="364">
        <v>986</v>
      </c>
      <c r="F18" s="364">
        <v>3554</v>
      </c>
      <c r="G18" s="364">
        <v>12368</v>
      </c>
      <c r="H18" s="365">
        <f>Tabla77[[#This Row],[2012]]/Tabla77[[#This Row],[2011]]-1</f>
        <v>2.4800225098480584</v>
      </c>
    </row>
    <row r="19" spans="1:8" ht="14.25" customHeight="1">
      <c r="A19" s="363" t="s">
        <v>37</v>
      </c>
      <c r="B19" s="364">
        <v>587</v>
      </c>
      <c r="C19" s="364">
        <v>1500</v>
      </c>
      <c r="D19" s="364">
        <v>1042</v>
      </c>
      <c r="E19" s="364">
        <v>646</v>
      </c>
      <c r="F19" s="364">
        <v>2394</v>
      </c>
      <c r="G19" s="364">
        <v>6562</v>
      </c>
      <c r="H19" s="365">
        <f>Tabla77[[#This Row],[2012]]/Tabla77[[#This Row],[2011]]-1</f>
        <v>1.7410192147034254</v>
      </c>
    </row>
    <row r="20" spans="1:8" ht="14.25" customHeight="1">
      <c r="A20" s="363" t="s">
        <v>40</v>
      </c>
      <c r="B20" s="364">
        <v>3329</v>
      </c>
      <c r="C20" s="364">
        <v>3572</v>
      </c>
      <c r="D20" s="364">
        <v>5810</v>
      </c>
      <c r="E20" s="364">
        <v>1788</v>
      </c>
      <c r="F20" s="364">
        <v>4765</v>
      </c>
      <c r="G20" s="364">
        <v>11683</v>
      </c>
      <c r="H20" s="365">
        <f>Tabla77[[#This Row],[2012]]/Tabla77[[#This Row],[2011]]-1</f>
        <v>1.4518363064008395</v>
      </c>
    </row>
    <row r="21" spans="1:8" ht="14.25" customHeight="1">
      <c r="A21" s="363" t="s">
        <v>18</v>
      </c>
      <c r="B21" s="364">
        <v>1103</v>
      </c>
      <c r="C21" s="364">
        <v>1521</v>
      </c>
      <c r="D21" s="364">
        <v>2006</v>
      </c>
      <c r="E21" s="364">
        <v>703</v>
      </c>
      <c r="F21" s="364">
        <v>1484</v>
      </c>
      <c r="G21" s="364">
        <v>3026</v>
      </c>
      <c r="H21" s="365">
        <f>Tabla77[[#This Row],[2012]]/Tabla77[[#This Row],[2011]]-1</f>
        <v>1.0390835579514826</v>
      </c>
    </row>
    <row r="22" spans="1:8" ht="14.25" customHeight="1">
      <c r="A22" s="363" t="s">
        <v>42</v>
      </c>
      <c r="B22" s="364">
        <v>2271</v>
      </c>
      <c r="C22" s="364">
        <v>1244</v>
      </c>
      <c r="D22" s="364">
        <v>3794</v>
      </c>
      <c r="E22" s="364">
        <v>1856</v>
      </c>
      <c r="F22" s="364">
        <v>2020</v>
      </c>
      <c r="G22" s="364">
        <v>4008</v>
      </c>
      <c r="H22" s="365">
        <f>Tabla77[[#This Row],[2012]]/Tabla77[[#This Row],[2011]]-1</f>
        <v>0.98415841584158414</v>
      </c>
    </row>
    <row r="23" spans="1:8" ht="14.25" customHeight="1">
      <c r="A23" s="363" t="s">
        <v>31</v>
      </c>
      <c r="B23" s="364">
        <v>4696</v>
      </c>
      <c r="C23" s="364">
        <v>4809</v>
      </c>
      <c r="D23" s="364">
        <v>5485</v>
      </c>
      <c r="E23" s="364">
        <v>3724</v>
      </c>
      <c r="F23" s="364">
        <v>4145</v>
      </c>
      <c r="G23" s="364">
        <v>7674</v>
      </c>
      <c r="H23" s="365">
        <f>Tabla77[[#This Row],[2012]]/Tabla77[[#This Row],[2011]]-1</f>
        <v>0.85138721351025337</v>
      </c>
    </row>
    <row r="24" spans="1:8" ht="14.25" customHeight="1">
      <c r="A24" s="363" t="s">
        <v>45</v>
      </c>
      <c r="B24" s="364">
        <v>8172</v>
      </c>
      <c r="C24" s="364">
        <v>7178</v>
      </c>
      <c r="D24" s="364">
        <v>6741</v>
      </c>
      <c r="E24" s="364">
        <v>4667</v>
      </c>
      <c r="F24" s="364">
        <v>7847</v>
      </c>
      <c r="G24" s="364">
        <v>14349</v>
      </c>
      <c r="H24" s="365">
        <f>Tabla77[[#This Row],[2012]]/Tabla77[[#This Row],[2011]]-1</f>
        <v>0.82859691601886065</v>
      </c>
    </row>
    <row r="25" spans="1:8" ht="14.25" customHeight="1">
      <c r="A25" s="363" t="s">
        <v>25</v>
      </c>
      <c r="B25" s="364">
        <v>2546</v>
      </c>
      <c r="C25" s="364">
        <v>2927</v>
      </c>
      <c r="D25" s="364">
        <v>2208</v>
      </c>
      <c r="E25" s="364">
        <v>1840</v>
      </c>
      <c r="F25" s="364">
        <v>5103</v>
      </c>
      <c r="G25" s="364">
        <v>9014</v>
      </c>
      <c r="H25" s="365">
        <f>Tabla77[[#This Row],[2012]]/Tabla77[[#This Row],[2011]]-1</f>
        <v>0.76641191456006275</v>
      </c>
    </row>
    <row r="26" spans="1:8" ht="14.25" customHeight="1">
      <c r="A26" s="363" t="s">
        <v>22</v>
      </c>
      <c r="B26" s="364">
        <v>3043</v>
      </c>
      <c r="C26" s="364">
        <v>1963</v>
      </c>
      <c r="D26" s="364">
        <v>1972</v>
      </c>
      <c r="E26" s="364">
        <v>2308</v>
      </c>
      <c r="F26" s="364">
        <v>7942</v>
      </c>
      <c r="G26" s="364">
        <v>13884</v>
      </c>
      <c r="H26" s="365">
        <f>Tabla77[[#This Row],[2012]]/Tabla77[[#This Row],[2011]]-1</f>
        <v>0.74817426340972037</v>
      </c>
    </row>
    <row r="27" spans="1:8" ht="14.25" customHeight="1">
      <c r="A27" s="363" t="s">
        <v>29</v>
      </c>
      <c r="B27" s="364">
        <v>6812</v>
      </c>
      <c r="C27" s="364">
        <v>11441</v>
      </c>
      <c r="D27" s="364">
        <v>12531</v>
      </c>
      <c r="E27" s="364">
        <v>10132</v>
      </c>
      <c r="F27" s="364">
        <v>19587</v>
      </c>
      <c r="G27" s="364">
        <v>34114</v>
      </c>
      <c r="H27" s="365">
        <f>Tabla77[[#This Row],[2012]]/Tabla77[[#This Row],[2011]]-1</f>
        <v>0.74166539030989953</v>
      </c>
    </row>
    <row r="28" spans="1:8" ht="14.25" customHeight="1">
      <c r="A28" s="363" t="s">
        <v>16</v>
      </c>
      <c r="B28" s="364">
        <v>3443</v>
      </c>
      <c r="C28" s="364">
        <v>3393</v>
      </c>
      <c r="D28" s="364">
        <v>2104</v>
      </c>
      <c r="E28" s="364">
        <v>1523</v>
      </c>
      <c r="F28" s="364">
        <v>3884</v>
      </c>
      <c r="G28" s="364">
        <v>6562</v>
      </c>
      <c r="H28" s="365">
        <f>Tabla77[[#This Row],[2012]]/Tabla77[[#This Row],[2011]]-1</f>
        <v>0.6894953656024716</v>
      </c>
    </row>
    <row r="29" spans="1:8" ht="14.25" customHeight="1">
      <c r="A29" s="363" t="s">
        <v>36</v>
      </c>
      <c r="B29" s="364">
        <v>2141</v>
      </c>
      <c r="C29" s="364">
        <v>4710</v>
      </c>
      <c r="D29" s="364">
        <v>8150</v>
      </c>
      <c r="E29" s="364">
        <v>6917</v>
      </c>
      <c r="F29" s="364">
        <v>5827</v>
      </c>
      <c r="G29" s="364">
        <v>9486</v>
      </c>
      <c r="H29" s="365">
        <f>Tabla77[[#This Row],[2012]]/Tabla77[[#This Row],[2011]]-1</f>
        <v>0.62793890509696237</v>
      </c>
    </row>
    <row r="30" spans="1:8" ht="14.25" customHeight="1">
      <c r="A30" s="363" t="s">
        <v>46</v>
      </c>
      <c r="B30" s="364">
        <v>2576</v>
      </c>
      <c r="C30" s="364">
        <v>4726</v>
      </c>
      <c r="D30" s="364">
        <v>4485</v>
      </c>
      <c r="E30" s="364">
        <v>1578</v>
      </c>
      <c r="F30" s="364">
        <v>4516</v>
      </c>
      <c r="G30" s="364">
        <v>7244</v>
      </c>
      <c r="H30" s="365">
        <f>Tabla77[[#This Row],[2012]]/Tabla77[[#This Row],[2011]]-1</f>
        <v>0.60407440212577512</v>
      </c>
    </row>
    <row r="31" spans="1:8" ht="14.25" customHeight="1">
      <c r="A31" s="363" t="s">
        <v>23</v>
      </c>
      <c r="B31" s="364">
        <v>1256</v>
      </c>
      <c r="C31" s="364">
        <v>1974</v>
      </c>
      <c r="D31" s="364">
        <v>2511</v>
      </c>
      <c r="E31" s="364">
        <v>1028</v>
      </c>
      <c r="F31" s="364">
        <v>2770</v>
      </c>
      <c r="G31" s="364">
        <v>4285</v>
      </c>
      <c r="H31" s="365">
        <f>Tabla77[[#This Row],[2012]]/Tabla77[[#This Row],[2011]]-1</f>
        <v>0.54693140794223827</v>
      </c>
    </row>
    <row r="32" spans="1:8" ht="14.25" customHeight="1">
      <c r="A32" s="363" t="s">
        <v>17</v>
      </c>
      <c r="B32" s="364">
        <v>6111</v>
      </c>
      <c r="C32" s="364">
        <v>7435</v>
      </c>
      <c r="D32" s="364">
        <v>7551</v>
      </c>
      <c r="E32" s="364">
        <v>5014</v>
      </c>
      <c r="F32" s="364">
        <v>13226</v>
      </c>
      <c r="G32" s="364">
        <v>20418</v>
      </c>
      <c r="H32" s="365">
        <f>Tabla77[[#This Row],[2012]]/Tabla77[[#This Row],[2011]]-1</f>
        <v>0.54377740813549069</v>
      </c>
    </row>
    <row r="33" spans="1:8" ht="14.25" customHeight="1">
      <c r="A33" s="363" t="s">
        <v>34</v>
      </c>
      <c r="B33" s="364">
        <v>22785</v>
      </c>
      <c r="C33" s="364">
        <v>37513</v>
      </c>
      <c r="D33" s="364">
        <v>25572</v>
      </c>
      <c r="E33" s="364">
        <v>27747</v>
      </c>
      <c r="F33" s="364">
        <v>37602</v>
      </c>
      <c r="G33" s="364">
        <v>57312</v>
      </c>
      <c r="H33" s="365">
        <f>Tabla77[[#This Row],[2012]]/Tabla77[[#This Row],[2011]]-1</f>
        <v>0.52417424605074192</v>
      </c>
    </row>
    <row r="34" spans="1:8" ht="14.25" customHeight="1">
      <c r="A34" s="363" t="s">
        <v>43</v>
      </c>
      <c r="B34" s="364">
        <v>9486</v>
      </c>
      <c r="C34" s="364">
        <v>12479</v>
      </c>
      <c r="D34" s="364">
        <v>12773</v>
      </c>
      <c r="E34" s="364">
        <v>7390</v>
      </c>
      <c r="F34" s="364">
        <v>13298</v>
      </c>
      <c r="G34" s="364">
        <v>20257</v>
      </c>
      <c r="H34" s="365">
        <f>Tabla77[[#This Row],[2012]]/Tabla77[[#This Row],[2011]]-1</f>
        <v>0.52331177620694835</v>
      </c>
    </row>
    <row r="35" spans="1:8" ht="14.25" customHeight="1">
      <c r="A35" s="363" t="s">
        <v>39</v>
      </c>
      <c r="B35" s="364">
        <v>4253</v>
      </c>
      <c r="C35" s="364">
        <v>4296</v>
      </c>
      <c r="D35" s="364">
        <v>4925</v>
      </c>
      <c r="E35" s="364">
        <v>2965</v>
      </c>
      <c r="F35" s="364">
        <v>7404</v>
      </c>
      <c r="G35" s="364">
        <v>10960</v>
      </c>
      <c r="H35" s="365">
        <f>Tabla77[[#This Row],[2012]]/Tabla77[[#This Row],[2011]]-1</f>
        <v>0.48028092922744459</v>
      </c>
    </row>
    <row r="36" spans="1:8" ht="14.25" customHeight="1">
      <c r="A36" s="363" t="s">
        <v>44</v>
      </c>
      <c r="B36" s="364">
        <v>1876</v>
      </c>
      <c r="C36" s="364">
        <v>2986</v>
      </c>
      <c r="D36" s="364">
        <v>2735</v>
      </c>
      <c r="E36" s="364">
        <v>1270</v>
      </c>
      <c r="F36" s="364">
        <v>1427</v>
      </c>
      <c r="G36" s="364">
        <v>2039</v>
      </c>
      <c r="H36" s="365">
        <f>Tabla77[[#This Row],[2012]]/Tabla77[[#This Row],[2011]]-1</f>
        <v>0.42887175893482832</v>
      </c>
    </row>
    <row r="37" spans="1:8" ht="14.25" customHeight="1">
      <c r="A37" s="363" t="s">
        <v>41</v>
      </c>
      <c r="B37" s="364">
        <v>4592</v>
      </c>
      <c r="C37" s="364">
        <v>2896</v>
      </c>
      <c r="D37" s="364">
        <v>5067</v>
      </c>
      <c r="E37" s="364">
        <v>4816</v>
      </c>
      <c r="F37" s="364">
        <v>11008</v>
      </c>
      <c r="G37" s="364">
        <v>15401</v>
      </c>
      <c r="H37" s="365">
        <f>Tabla77[[#This Row],[2012]]/Tabla77[[#This Row],[2011]]-1</f>
        <v>0.39907340116279078</v>
      </c>
    </row>
    <row r="38" spans="1:8" ht="14.25" customHeight="1">
      <c r="A38" s="363" t="s">
        <v>32</v>
      </c>
      <c r="B38" s="364">
        <v>6646</v>
      </c>
      <c r="C38" s="364">
        <v>3458</v>
      </c>
      <c r="D38" s="364">
        <v>4480</v>
      </c>
      <c r="E38" s="364">
        <v>3737</v>
      </c>
      <c r="F38" s="364">
        <v>3820</v>
      </c>
      <c r="G38" s="364">
        <v>5342</v>
      </c>
      <c r="H38" s="365">
        <f>Tabla77[[#This Row],[2012]]/Tabla77[[#This Row],[2011]]-1</f>
        <v>0.39842931937172765</v>
      </c>
    </row>
    <row r="39" spans="1:8" ht="14.25" customHeight="1">
      <c r="A39" s="363" t="s">
        <v>33</v>
      </c>
      <c r="B39" s="364">
        <v>931</v>
      </c>
      <c r="C39" s="364">
        <v>1768</v>
      </c>
      <c r="D39" s="364">
        <v>4014</v>
      </c>
      <c r="E39" s="364">
        <v>718</v>
      </c>
      <c r="F39" s="364">
        <v>1463</v>
      </c>
      <c r="G39" s="364">
        <v>2019</v>
      </c>
      <c r="H39" s="365">
        <f>Tabla77[[#This Row],[2012]]/Tabla77[[#This Row],[2011]]-1</f>
        <v>0.38004101161995907</v>
      </c>
    </row>
    <row r="40" spans="1:8" ht="14.25" customHeight="1">
      <c r="A40" s="363" t="s">
        <v>47</v>
      </c>
      <c r="B40" s="364">
        <v>1382</v>
      </c>
      <c r="C40" s="364">
        <v>2065</v>
      </c>
      <c r="D40" s="364">
        <v>2210</v>
      </c>
      <c r="E40" s="364">
        <v>978</v>
      </c>
      <c r="F40" s="364">
        <v>2159</v>
      </c>
      <c r="G40" s="364">
        <v>2900</v>
      </c>
      <c r="H40" s="365">
        <f>Tabla77[[#This Row],[2012]]/Tabla77[[#This Row],[2011]]-1</f>
        <v>0.34321445113478455</v>
      </c>
    </row>
    <row r="41" spans="1:8" ht="14.25" customHeight="1">
      <c r="A41" s="363" t="s">
        <v>21</v>
      </c>
      <c r="B41" s="364">
        <v>8829</v>
      </c>
      <c r="C41" s="364">
        <v>8753</v>
      </c>
      <c r="D41" s="364">
        <v>13973</v>
      </c>
      <c r="E41" s="364">
        <v>12072</v>
      </c>
      <c r="F41" s="364">
        <v>13379</v>
      </c>
      <c r="G41" s="364">
        <v>17438</v>
      </c>
      <c r="H41" s="365">
        <f>Tabla77[[#This Row],[2012]]/Tabla77[[#This Row],[2011]]-1</f>
        <v>0.30338590328126158</v>
      </c>
    </row>
    <row r="42" spans="1:8" ht="14.25" customHeight="1">
      <c r="A42" s="363" t="s">
        <v>30</v>
      </c>
      <c r="B42" s="364">
        <v>24855</v>
      </c>
      <c r="C42" s="364">
        <v>28300</v>
      </c>
      <c r="D42" s="364">
        <v>27275</v>
      </c>
      <c r="E42" s="364">
        <v>30670</v>
      </c>
      <c r="F42" s="364">
        <v>36472</v>
      </c>
      <c r="G42" s="364">
        <v>44732</v>
      </c>
      <c r="H42" s="365">
        <f>Tabla77[[#This Row],[2012]]/Tabla77[[#This Row],[2011]]-1</f>
        <v>0.22647510418951522</v>
      </c>
    </row>
    <row r="43" spans="1:8" ht="14.25" customHeight="1">
      <c r="A43" s="363" t="s">
        <v>20</v>
      </c>
      <c r="B43" s="364">
        <v>3665</v>
      </c>
      <c r="C43" s="364">
        <v>3851</v>
      </c>
      <c r="D43" s="364">
        <v>5619</v>
      </c>
      <c r="E43" s="364">
        <v>3564</v>
      </c>
      <c r="F43" s="364">
        <v>4931</v>
      </c>
      <c r="G43" s="364">
        <v>5593</v>
      </c>
      <c r="H43" s="365">
        <f>Tabla77[[#This Row],[2012]]/Tabla77[[#This Row],[2011]]-1</f>
        <v>0.13425268708172777</v>
      </c>
    </row>
    <row r="44" spans="1:8" ht="14.25" customHeight="1">
      <c r="A44" s="363" t="s">
        <v>24</v>
      </c>
      <c r="B44" s="364">
        <v>48951</v>
      </c>
      <c r="C44" s="364">
        <v>25272</v>
      </c>
      <c r="D44" s="364">
        <v>19421</v>
      </c>
      <c r="E44" s="364">
        <v>21226</v>
      </c>
      <c r="F44" s="364">
        <v>21218</v>
      </c>
      <c r="G44" s="364">
        <v>21291</v>
      </c>
      <c r="H44" s="365">
        <f>Tabla77[[#This Row],[2012]]/Tabla77[[#This Row],[2011]]-1</f>
        <v>3.4404750683381113E-3</v>
      </c>
    </row>
    <row r="45" spans="1:8" ht="14.25" customHeight="1">
      <c r="A45" s="363" t="s">
        <v>27</v>
      </c>
      <c r="B45" s="364">
        <v>4161</v>
      </c>
      <c r="C45" s="364">
        <v>5686</v>
      </c>
      <c r="D45" s="364">
        <v>7255</v>
      </c>
      <c r="E45" s="364">
        <v>4983</v>
      </c>
      <c r="F45" s="364">
        <v>4478</v>
      </c>
      <c r="G45" s="364">
        <v>4454</v>
      </c>
      <c r="H45" s="365">
        <f>Tabla77[[#This Row],[2012]]/Tabla77[[#This Row],[2011]]-1</f>
        <v>-5.3595355069226969E-3</v>
      </c>
    </row>
    <row r="46" spans="1:8" ht="14.25" customHeight="1">
      <c r="A46" s="363" t="s">
        <v>28</v>
      </c>
      <c r="B46" s="364">
        <v>707</v>
      </c>
      <c r="C46" s="364">
        <v>744</v>
      </c>
      <c r="D46" s="364">
        <v>3668</v>
      </c>
      <c r="E46" s="364">
        <v>1785</v>
      </c>
      <c r="F46" s="364">
        <v>2171</v>
      </c>
      <c r="G46" s="364">
        <v>2053</v>
      </c>
      <c r="H46" s="365">
        <f>Tabla77[[#This Row],[2012]]/Tabla77[[#This Row],[2011]]-1</f>
        <v>-5.4352832795946604E-2</v>
      </c>
    </row>
    <row r="47" spans="1:8" ht="14.25" customHeight="1">
      <c r="A47" s="363" t="s">
        <v>26</v>
      </c>
      <c r="B47" s="364">
        <v>26175</v>
      </c>
      <c r="C47" s="364">
        <v>26090</v>
      </c>
      <c r="D47" s="364">
        <v>26830</v>
      </c>
      <c r="E47" s="364">
        <v>27335</v>
      </c>
      <c r="F47" s="364">
        <v>36626</v>
      </c>
      <c r="G47" s="364">
        <v>33636</v>
      </c>
      <c r="H47" s="365">
        <f>Tabla77[[#This Row],[2012]]/Tabla77[[#This Row],[2011]]-1</f>
        <v>-8.1635996286790857E-2</v>
      </c>
    </row>
    <row r="48" spans="1:8" ht="14.25" customHeight="1">
      <c r="A48" s="363" t="s">
        <v>35</v>
      </c>
      <c r="B48" s="364">
        <v>4049</v>
      </c>
      <c r="C48" s="364">
        <v>4622</v>
      </c>
      <c r="D48" s="364">
        <v>5525</v>
      </c>
      <c r="E48" s="364">
        <v>2135</v>
      </c>
      <c r="F48" s="364">
        <v>2611</v>
      </c>
      <c r="G48" s="364">
        <v>2163</v>
      </c>
      <c r="H48" s="365">
        <f>Tabla77[[#This Row],[2012]]/Tabla77[[#This Row],[2011]]-1</f>
        <v>-0.17158176943699732</v>
      </c>
    </row>
    <row r="49" spans="1:8" ht="14.25" customHeight="1">
      <c r="A49" s="363" t="s">
        <v>19</v>
      </c>
      <c r="B49" s="364">
        <v>1547</v>
      </c>
      <c r="C49" s="364">
        <v>2970</v>
      </c>
      <c r="D49" s="364">
        <v>2197</v>
      </c>
      <c r="E49" s="364">
        <v>1228</v>
      </c>
      <c r="F49" s="364">
        <v>3735</v>
      </c>
      <c r="G49" s="364">
        <v>2299</v>
      </c>
      <c r="H49" s="365">
        <f>Tabla77[[#This Row],[2012]]/Tabla77[[#This Row],[2011]]-1</f>
        <v>-0.38447121820615793</v>
      </c>
    </row>
    <row r="50" spans="1:8" ht="13.5" customHeight="1">
      <c r="A50" s="366"/>
      <c r="B50" s="367"/>
      <c r="C50" s="367"/>
      <c r="D50" s="367"/>
      <c r="E50" s="367"/>
      <c r="F50" s="367"/>
      <c r="G50" s="367"/>
      <c r="H50" s="368"/>
    </row>
    <row r="51" spans="1:8" ht="15.75">
      <c r="A51" s="275"/>
      <c r="B51" s="275"/>
      <c r="C51" s="275"/>
      <c r="D51" s="275"/>
      <c r="E51" s="275"/>
      <c r="F51" s="275"/>
      <c r="G51" s="275"/>
      <c r="H51" s="275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</sheetData>
  <dataConsolidate/>
  <mergeCells count="1">
    <mergeCell ref="A6:H6"/>
  </mergeCells>
  <conditionalFormatting sqref="H18:H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zoomScaleSheetLayoutView="100" workbookViewId="0">
      <selection activeCell="B49" sqref="B49"/>
    </sheetView>
  </sheetViews>
  <sheetFormatPr baseColWidth="10" defaultRowHeight="15"/>
  <cols>
    <col min="1" max="1" width="21.140625" style="38" customWidth="1"/>
    <col min="2" max="3" width="15" style="38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>
      <c r="A1" s="1"/>
      <c r="B1" s="2"/>
      <c r="C1" s="2"/>
      <c r="D1" s="1"/>
      <c r="E1" s="1"/>
      <c r="F1" s="1"/>
    </row>
    <row r="2" spans="1:10">
      <c r="A2" s="1"/>
      <c r="B2" s="2"/>
      <c r="C2" s="2"/>
      <c r="D2" s="1"/>
      <c r="E2" s="1"/>
      <c r="F2" s="1"/>
    </row>
    <row r="3" spans="1:10">
      <c r="A3" s="1"/>
      <c r="B3" s="4"/>
      <c r="C3" s="4"/>
      <c r="D3" s="5"/>
      <c r="E3" s="6"/>
      <c r="F3" s="5"/>
    </row>
    <row r="4" spans="1:10">
      <c r="A4" s="461"/>
      <c r="B4" s="461"/>
      <c r="C4" s="461"/>
      <c r="D4" s="461"/>
      <c r="E4" s="461"/>
      <c r="F4" s="461"/>
    </row>
    <row r="5" spans="1:10">
      <c r="A5" s="7"/>
      <c r="B5" s="7"/>
      <c r="C5" s="7"/>
      <c r="D5" s="7"/>
      <c r="E5" s="7"/>
      <c r="F5" s="7"/>
    </row>
    <row r="6" spans="1:10" ht="17.25" customHeight="1">
      <c r="A6" s="538" t="s">
        <v>0</v>
      </c>
      <c r="B6" s="538"/>
      <c r="C6" s="538"/>
      <c r="D6" s="538"/>
      <c r="E6" s="538"/>
      <c r="F6" s="538"/>
    </row>
    <row r="7" spans="1:10" ht="8.25" customHeight="1">
      <c r="A7" s="8"/>
      <c r="B7" s="8"/>
      <c r="C7" s="8"/>
      <c r="D7" s="8"/>
      <c r="E7" s="8"/>
      <c r="F7" s="8"/>
    </row>
    <row r="8" spans="1:10" s="12" customFormat="1" ht="17.25" customHeight="1">
      <c r="A8" s="9"/>
      <c r="B8" s="9"/>
      <c r="C8" s="8"/>
      <c r="D8" s="467" t="s">
        <v>1</v>
      </c>
      <c r="E8" s="467"/>
      <c r="F8" s="10">
        <v>189156</v>
      </c>
    </row>
    <row r="9" spans="1:10" s="12" customFormat="1" ht="17.25" customHeight="1">
      <c r="A9" s="9"/>
      <c r="B9" s="9"/>
      <c r="C9" s="8"/>
      <c r="D9" s="467" t="s">
        <v>2</v>
      </c>
      <c r="E9" s="467"/>
      <c r="F9" s="10">
        <f>D17</f>
        <v>292866</v>
      </c>
      <c r="H9" s="13"/>
      <c r="I9" s="13"/>
      <c r="J9" s="13"/>
    </row>
    <row r="10" spans="1:10" s="12" customFormat="1" ht="17.25" customHeight="1">
      <c r="A10" s="14" t="s">
        <v>3</v>
      </c>
      <c r="B10" s="15">
        <f>D17</f>
        <v>292866</v>
      </c>
      <c r="C10" s="8"/>
      <c r="D10" s="467" t="s">
        <v>4</v>
      </c>
      <c r="E10" s="467"/>
      <c r="F10" s="16">
        <f>F9/F8*100</f>
        <v>154.82776121296709</v>
      </c>
    </row>
    <row r="11" spans="1:10" s="12" customFormat="1" ht="13.5" customHeight="1">
      <c r="A11" s="18"/>
      <c r="B11" s="18"/>
      <c r="C11" s="18"/>
      <c r="D11" s="467" t="s">
        <v>5</v>
      </c>
      <c r="E11" s="467"/>
      <c r="F11" s="19">
        <f>F9-F8</f>
        <v>103710</v>
      </c>
    </row>
    <row r="12" spans="1:10">
      <c r="A12" s="18"/>
      <c r="B12" s="18"/>
      <c r="C12" s="18"/>
      <c r="D12" s="9"/>
      <c r="E12" s="9"/>
      <c r="F12" s="9"/>
    </row>
    <row r="13" spans="1:10">
      <c r="A13" s="478" t="s">
        <v>6</v>
      </c>
      <c r="B13" s="465" t="s">
        <v>7</v>
      </c>
      <c r="C13" s="476"/>
      <c r="D13" s="478" t="s">
        <v>8</v>
      </c>
      <c r="E13" s="20" t="s">
        <v>9</v>
      </c>
      <c r="F13" s="21" t="s">
        <v>10</v>
      </c>
    </row>
    <row r="14" spans="1:10">
      <c r="A14" s="479"/>
      <c r="B14" s="466"/>
      <c r="C14" s="477"/>
      <c r="D14" s="479"/>
      <c r="E14" s="20" t="s">
        <v>11</v>
      </c>
      <c r="F14" s="20" t="s">
        <v>10</v>
      </c>
    </row>
    <row r="15" spans="1:10" ht="10.5" customHeight="1">
      <c r="A15" s="9"/>
      <c r="B15" s="9"/>
      <c r="C15" s="9"/>
      <c r="D15" s="18"/>
      <c r="E15" s="18"/>
      <c r="F15" s="18"/>
    </row>
    <row r="16" spans="1:10" ht="36.75" customHeight="1">
      <c r="A16" s="22" t="s">
        <v>12</v>
      </c>
      <c r="B16" s="22" t="s">
        <v>13</v>
      </c>
      <c r="C16" s="22" t="s">
        <v>207</v>
      </c>
      <c r="D16" s="22" t="s">
        <v>207</v>
      </c>
      <c r="E16" s="22" t="s">
        <v>215</v>
      </c>
      <c r="F16" s="23" t="s">
        <v>14</v>
      </c>
    </row>
    <row r="17" spans="1:11" ht="15" customHeight="1">
      <c r="A17" s="24" t="s">
        <v>15</v>
      </c>
      <c r="B17" s="25">
        <f>SUM(B18:B49)</f>
        <v>292866</v>
      </c>
      <c r="C17" s="25">
        <f>SUM(C18:C49)</f>
        <v>0</v>
      </c>
      <c r="D17" s="25">
        <f>SUM(D18:D49)</f>
        <v>292866</v>
      </c>
      <c r="E17" s="25">
        <f>SUM(E18:E49)</f>
        <v>0</v>
      </c>
      <c r="F17" s="26">
        <f t="shared" ref="F17" si="0">IF(E17=0,0,(D17/E17-1)*100)</f>
        <v>0</v>
      </c>
      <c r="G17" s="222">
        <f>D17-E17</f>
        <v>292866</v>
      </c>
      <c r="J17" s="3" t="s">
        <v>44</v>
      </c>
      <c r="K17" s="232">
        <v>4.9111045339096798E-3</v>
      </c>
    </row>
    <row r="18" spans="1:11" ht="12.75" customHeight="1">
      <c r="A18" s="27" t="s">
        <v>16</v>
      </c>
      <c r="B18" s="28">
        <v>3884</v>
      </c>
      <c r="C18" s="28"/>
      <c r="D18" s="29">
        <f t="shared" ref="D18:D49" si="1">B18+C18</f>
        <v>3884</v>
      </c>
      <c r="E18" s="30"/>
      <c r="F18" s="31">
        <f t="shared" ref="F18:F49" si="2">IF(E18=0,0,(D18/E18-1)*100)</f>
        <v>0</v>
      </c>
      <c r="G18" s="221">
        <f>D18/$D$17</f>
        <v>1.3262037928608989E-2</v>
      </c>
      <c r="J18" s="3" t="s">
        <v>33</v>
      </c>
      <c r="K18" s="232">
        <v>5.0350006538961885E-3</v>
      </c>
    </row>
    <row r="19" spans="1:11" ht="12.75" customHeight="1">
      <c r="A19" s="27" t="s">
        <v>17</v>
      </c>
      <c r="B19" s="28">
        <v>13226</v>
      </c>
      <c r="C19" s="28"/>
      <c r="D19" s="29">
        <f t="shared" si="1"/>
        <v>13226</v>
      </c>
      <c r="E19" s="30"/>
      <c r="F19" s="31">
        <f t="shared" si="2"/>
        <v>0</v>
      </c>
      <c r="G19" s="221">
        <f t="shared" ref="G19:G49" si="3">D19/$D$17</f>
        <v>4.5160585387173657E-2</v>
      </c>
      <c r="J19" s="3" t="s">
        <v>18</v>
      </c>
      <c r="K19" s="232">
        <v>5.1072733905549858E-3</v>
      </c>
    </row>
    <row r="20" spans="1:11" ht="12.75" customHeight="1">
      <c r="A20" s="27" t="s">
        <v>18</v>
      </c>
      <c r="B20" s="28">
        <v>1484</v>
      </c>
      <c r="C20" s="28"/>
      <c r="D20" s="29">
        <f t="shared" si="1"/>
        <v>1484</v>
      </c>
      <c r="E20" s="30"/>
      <c r="F20" s="31">
        <f t="shared" si="2"/>
        <v>0</v>
      </c>
      <c r="G20" s="221">
        <f t="shared" si="3"/>
        <v>5.0671638223624459E-3</v>
      </c>
      <c r="J20" s="3" t="s">
        <v>42</v>
      </c>
      <c r="K20" s="232">
        <v>6.9519489547985652E-3</v>
      </c>
    </row>
    <row r="21" spans="1:11" ht="12.75" customHeight="1">
      <c r="A21" s="27" t="s">
        <v>19</v>
      </c>
      <c r="B21" s="28">
        <v>3735</v>
      </c>
      <c r="C21" s="28"/>
      <c r="D21" s="29">
        <f t="shared" si="1"/>
        <v>3735</v>
      </c>
      <c r="E21" s="30"/>
      <c r="F21" s="31">
        <f t="shared" si="2"/>
        <v>0</v>
      </c>
      <c r="G21" s="221">
        <f t="shared" si="3"/>
        <v>1.2753272827846182E-2</v>
      </c>
      <c r="J21" s="3" t="s">
        <v>47</v>
      </c>
      <c r="K21" s="232">
        <v>7.4303256403020308E-3</v>
      </c>
    </row>
    <row r="22" spans="1:11" ht="12.75" customHeight="1">
      <c r="A22" s="27" t="s">
        <v>20</v>
      </c>
      <c r="B22" s="28">
        <v>4931</v>
      </c>
      <c r="C22" s="28"/>
      <c r="D22" s="29">
        <f t="shared" si="1"/>
        <v>4931</v>
      </c>
      <c r="E22" s="30"/>
      <c r="F22" s="31">
        <f t="shared" si="2"/>
        <v>0</v>
      </c>
      <c r="G22" s="221">
        <f t="shared" si="3"/>
        <v>1.6837051757459042E-2</v>
      </c>
      <c r="J22" s="3" t="s">
        <v>28</v>
      </c>
      <c r="K22" s="232">
        <v>7.4716243469642009E-3</v>
      </c>
    </row>
    <row r="23" spans="1:11" ht="12.75" customHeight="1">
      <c r="A23" s="27" t="s">
        <v>21</v>
      </c>
      <c r="B23" s="28">
        <v>13379</v>
      </c>
      <c r="C23" s="28"/>
      <c r="D23" s="29">
        <f t="shared" si="1"/>
        <v>13379</v>
      </c>
      <c r="E23" s="30"/>
      <c r="F23" s="31">
        <f t="shared" si="2"/>
        <v>0</v>
      </c>
      <c r="G23" s="221">
        <f t="shared" si="3"/>
        <v>4.5683008611446876E-2</v>
      </c>
      <c r="J23" s="3" t="s">
        <v>37</v>
      </c>
      <c r="K23" s="232">
        <v>8.2390919791028548E-3</v>
      </c>
    </row>
    <row r="24" spans="1:11" ht="12.75" customHeight="1">
      <c r="A24" s="27" t="s">
        <v>22</v>
      </c>
      <c r="B24" s="28">
        <v>7942</v>
      </c>
      <c r="C24" s="28"/>
      <c r="D24" s="29">
        <f t="shared" si="1"/>
        <v>7942</v>
      </c>
      <c r="E24" s="30"/>
      <c r="F24" s="31">
        <f t="shared" si="2"/>
        <v>0</v>
      </c>
      <c r="G24" s="221">
        <f t="shared" si="3"/>
        <v>2.711820422992085E-2</v>
      </c>
      <c r="J24" s="3" t="s">
        <v>35</v>
      </c>
      <c r="K24" s="232">
        <v>8.9859102579104237E-3</v>
      </c>
    </row>
    <row r="25" spans="1:11" ht="12.75" customHeight="1">
      <c r="A25" s="27" t="s">
        <v>23</v>
      </c>
      <c r="B25" s="28">
        <v>2770</v>
      </c>
      <c r="C25" s="28"/>
      <c r="D25" s="29">
        <f t="shared" si="1"/>
        <v>2770</v>
      </c>
      <c r="E25" s="30"/>
      <c r="F25" s="31">
        <f t="shared" si="2"/>
        <v>0</v>
      </c>
      <c r="G25" s="221">
        <f t="shared" si="3"/>
        <v>9.458250530959552E-3</v>
      </c>
      <c r="J25" s="3" t="s">
        <v>23</v>
      </c>
      <c r="K25" s="232">
        <v>9.5331181211841722E-3</v>
      </c>
    </row>
    <row r="26" spans="1:11" ht="12.75" customHeight="1">
      <c r="A26" s="27" t="s">
        <v>24</v>
      </c>
      <c r="B26" s="28">
        <v>21218</v>
      </c>
      <c r="C26" s="28"/>
      <c r="D26" s="29">
        <f t="shared" si="1"/>
        <v>21218</v>
      </c>
      <c r="E26" s="30"/>
      <c r="F26" s="31">
        <f t="shared" si="2"/>
        <v>0</v>
      </c>
      <c r="G26" s="221">
        <f t="shared" si="3"/>
        <v>7.2449516160974642E-2</v>
      </c>
      <c r="J26" s="3" t="s">
        <v>38</v>
      </c>
      <c r="K26" s="232">
        <v>1.2231300289779258E-2</v>
      </c>
    </row>
    <row r="27" spans="1:11" ht="12.75" customHeight="1">
      <c r="A27" s="27" t="s">
        <v>25</v>
      </c>
      <c r="B27" s="28">
        <v>5103</v>
      </c>
      <c r="C27" s="28"/>
      <c r="D27" s="29">
        <f t="shared" si="1"/>
        <v>5103</v>
      </c>
      <c r="E27" s="30"/>
      <c r="F27" s="31">
        <f t="shared" si="2"/>
        <v>0</v>
      </c>
      <c r="G27" s="221">
        <f t="shared" si="3"/>
        <v>1.7424351068406712E-2</v>
      </c>
      <c r="J27" s="3" t="s">
        <v>19</v>
      </c>
      <c r="K27" s="232">
        <v>1.2854222448600319E-2</v>
      </c>
    </row>
    <row r="28" spans="1:11" ht="12.75" customHeight="1">
      <c r="A28" s="27" t="s">
        <v>26</v>
      </c>
      <c r="B28" s="28">
        <v>36626</v>
      </c>
      <c r="C28" s="28"/>
      <c r="D28" s="29">
        <f t="shared" si="1"/>
        <v>36626</v>
      </c>
      <c r="E28" s="30"/>
      <c r="F28" s="31">
        <f t="shared" si="2"/>
        <v>0</v>
      </c>
      <c r="G28" s="221">
        <f t="shared" si="3"/>
        <v>0.12506060792307744</v>
      </c>
      <c r="J28" s="3" t="s">
        <v>32</v>
      </c>
      <c r="K28" s="232">
        <v>1.3146754954124019E-2</v>
      </c>
    </row>
    <row r="29" spans="1:11" ht="12.75" customHeight="1">
      <c r="A29" s="27" t="s">
        <v>27</v>
      </c>
      <c r="B29" s="28">
        <v>4478</v>
      </c>
      <c r="C29" s="28"/>
      <c r="D29" s="29">
        <f t="shared" si="1"/>
        <v>4478</v>
      </c>
      <c r="E29" s="30"/>
      <c r="F29" s="31">
        <f t="shared" si="2"/>
        <v>0</v>
      </c>
      <c r="G29" s="221">
        <f t="shared" si="3"/>
        <v>1.5290269269905008E-2</v>
      </c>
      <c r="J29" s="3" t="s">
        <v>16</v>
      </c>
      <c r="K29" s="233">
        <v>1.3367014722988926E-2</v>
      </c>
    </row>
    <row r="30" spans="1:11" ht="12.75" customHeight="1">
      <c r="A30" s="27" t="s">
        <v>28</v>
      </c>
      <c r="B30" s="28">
        <v>2171</v>
      </c>
      <c r="C30" s="28"/>
      <c r="D30" s="29">
        <f t="shared" si="1"/>
        <v>2171</v>
      </c>
      <c r="E30" s="30"/>
      <c r="F30" s="31">
        <f t="shared" si="2"/>
        <v>0</v>
      </c>
      <c r="G30" s="221">
        <f t="shared" si="3"/>
        <v>7.4129465352755185E-3</v>
      </c>
      <c r="J30" s="3" t="s">
        <v>31</v>
      </c>
      <c r="K30" s="232">
        <v>1.4265261592891116E-2</v>
      </c>
    </row>
    <row r="31" spans="1:11" ht="12.75" customHeight="1">
      <c r="A31" s="27" t="s">
        <v>29</v>
      </c>
      <c r="B31" s="28">
        <v>19587</v>
      </c>
      <c r="C31" s="28"/>
      <c r="D31" s="29">
        <f t="shared" si="1"/>
        <v>19587</v>
      </c>
      <c r="E31" s="30"/>
      <c r="F31" s="31">
        <f t="shared" si="2"/>
        <v>0</v>
      </c>
      <c r="G31" s="221">
        <f t="shared" si="3"/>
        <v>6.6880416299604603E-2</v>
      </c>
      <c r="J31" s="3" t="s">
        <v>27</v>
      </c>
      <c r="K31" s="232">
        <v>1.5411300702766325E-2</v>
      </c>
    </row>
    <row r="32" spans="1:11" ht="12.75" customHeight="1">
      <c r="A32" s="27" t="s">
        <v>30</v>
      </c>
      <c r="B32" s="28">
        <v>36472</v>
      </c>
      <c r="C32" s="28"/>
      <c r="D32" s="29">
        <f t="shared" si="1"/>
        <v>36472</v>
      </c>
      <c r="E32" s="30"/>
      <c r="F32" s="31">
        <f t="shared" si="2"/>
        <v>0</v>
      </c>
      <c r="G32" s="221">
        <f t="shared" si="3"/>
        <v>0.12453477016792663</v>
      </c>
      <c r="J32" s="3" t="s">
        <v>46</v>
      </c>
      <c r="K32" s="232">
        <v>1.5542079940529863E-2</v>
      </c>
    </row>
    <row r="33" spans="1:11" ht="12.75" customHeight="1">
      <c r="A33" s="27" t="s">
        <v>31</v>
      </c>
      <c r="B33" s="28">
        <v>4145</v>
      </c>
      <c r="C33" s="28"/>
      <c r="D33" s="29">
        <f t="shared" si="1"/>
        <v>4145</v>
      </c>
      <c r="E33" s="30"/>
      <c r="F33" s="31">
        <f t="shared" si="2"/>
        <v>0</v>
      </c>
      <c r="G33" s="221">
        <f t="shared" si="3"/>
        <v>1.41532304876633E-2</v>
      </c>
      <c r="J33" s="3" t="s">
        <v>40</v>
      </c>
      <c r="K33" s="232">
        <v>1.6399028103769885E-2</v>
      </c>
    </row>
    <row r="34" spans="1:11" ht="12.75" customHeight="1">
      <c r="A34" s="27" t="s">
        <v>32</v>
      </c>
      <c r="B34" s="28">
        <v>3820</v>
      </c>
      <c r="C34" s="28"/>
      <c r="D34" s="29">
        <f t="shared" si="1"/>
        <v>3820</v>
      </c>
      <c r="E34" s="30"/>
      <c r="F34" s="31">
        <f t="shared" si="2"/>
        <v>0</v>
      </c>
      <c r="G34" s="221">
        <f t="shared" si="3"/>
        <v>1.3043507952442414E-2</v>
      </c>
      <c r="J34" s="3" t="s">
        <v>20</v>
      </c>
      <c r="K34" s="232">
        <v>1.6970326879263233E-2</v>
      </c>
    </row>
    <row r="35" spans="1:11" ht="12.75" customHeight="1">
      <c r="A35" s="27" t="s">
        <v>33</v>
      </c>
      <c r="B35" s="28">
        <v>1463</v>
      </c>
      <c r="C35" s="28"/>
      <c r="D35" s="29">
        <f t="shared" si="1"/>
        <v>1463</v>
      </c>
      <c r="E35" s="30"/>
      <c r="F35" s="31">
        <f t="shared" si="2"/>
        <v>0</v>
      </c>
      <c r="G35" s="221">
        <f t="shared" si="3"/>
        <v>4.9954586739327884E-3</v>
      </c>
      <c r="J35" s="3" t="s">
        <v>25</v>
      </c>
      <c r="K35" s="232">
        <v>1.7562275008087665E-2</v>
      </c>
    </row>
    <row r="36" spans="1:11" ht="12.75" customHeight="1">
      <c r="A36" s="27" t="s">
        <v>34</v>
      </c>
      <c r="B36" s="28">
        <v>37602</v>
      </c>
      <c r="C36" s="28"/>
      <c r="D36" s="29">
        <f t="shared" si="1"/>
        <v>37602</v>
      </c>
      <c r="E36" s="30"/>
      <c r="F36" s="31">
        <f t="shared" si="2"/>
        <v>0</v>
      </c>
      <c r="G36" s="221">
        <f t="shared" si="3"/>
        <v>0.12839319005961772</v>
      </c>
      <c r="J36" s="3" t="s">
        <v>36</v>
      </c>
      <c r="K36" s="232">
        <v>2.0053963643371902E-2</v>
      </c>
    </row>
    <row r="37" spans="1:11" ht="12.75" customHeight="1">
      <c r="A37" s="27" t="s">
        <v>35</v>
      </c>
      <c r="B37" s="28">
        <v>2611</v>
      </c>
      <c r="C37" s="28"/>
      <c r="D37" s="29">
        <f t="shared" si="1"/>
        <v>2611</v>
      </c>
      <c r="E37" s="30"/>
      <c r="F37" s="31">
        <f t="shared" si="2"/>
        <v>0</v>
      </c>
      <c r="G37" s="221">
        <f t="shared" si="3"/>
        <v>8.915340121420718E-3</v>
      </c>
      <c r="J37" s="3" t="s">
        <v>39</v>
      </c>
      <c r="K37" s="232">
        <v>2.5233509770585683E-2</v>
      </c>
    </row>
    <row r="38" spans="1:11" ht="12.75" customHeight="1">
      <c r="A38" s="27" t="s">
        <v>36</v>
      </c>
      <c r="B38" s="28">
        <v>5827</v>
      </c>
      <c r="C38" s="28"/>
      <c r="D38" s="29">
        <f t="shared" si="1"/>
        <v>5827</v>
      </c>
      <c r="E38" s="30"/>
      <c r="F38" s="31">
        <f t="shared" si="2"/>
        <v>0</v>
      </c>
      <c r="G38" s="221">
        <f t="shared" si="3"/>
        <v>1.9896471423791084E-2</v>
      </c>
      <c r="J38" s="3" t="s">
        <v>45</v>
      </c>
      <c r="K38" s="232">
        <v>2.7005912598170468E-2</v>
      </c>
    </row>
    <row r="39" spans="1:11" ht="12.75" customHeight="1">
      <c r="A39" s="27" t="s">
        <v>37</v>
      </c>
      <c r="B39" s="28">
        <v>2394</v>
      </c>
      <c r="C39" s="28"/>
      <c r="D39" s="29">
        <f t="shared" si="1"/>
        <v>2394</v>
      </c>
      <c r="E39" s="30"/>
      <c r="F39" s="31">
        <f t="shared" si="2"/>
        <v>0</v>
      </c>
      <c r="G39" s="221">
        <f t="shared" si="3"/>
        <v>8.1743869209809257E-3</v>
      </c>
      <c r="J39" s="3" t="s">
        <v>22</v>
      </c>
      <c r="K39" s="232">
        <v>2.733286069257931E-2</v>
      </c>
    </row>
    <row r="40" spans="1:11" ht="12.75" customHeight="1">
      <c r="A40" s="27" t="s">
        <v>38</v>
      </c>
      <c r="B40" s="28">
        <v>3554</v>
      </c>
      <c r="C40" s="28"/>
      <c r="D40" s="29">
        <f t="shared" si="1"/>
        <v>3554</v>
      </c>
      <c r="E40" s="30"/>
      <c r="F40" s="31">
        <f t="shared" si="2"/>
        <v>0</v>
      </c>
      <c r="G40" s="221">
        <f t="shared" si="3"/>
        <v>1.2135242739000089E-2</v>
      </c>
      <c r="J40" s="3" t="s">
        <v>41</v>
      </c>
      <c r="K40" s="232">
        <v>3.7870914009209611E-2</v>
      </c>
    </row>
    <row r="41" spans="1:11" ht="12.75" customHeight="1">
      <c r="A41" s="27" t="s">
        <v>39</v>
      </c>
      <c r="B41" s="28">
        <v>7404</v>
      </c>
      <c r="C41" s="28"/>
      <c r="D41" s="29">
        <f t="shared" si="1"/>
        <v>7404</v>
      </c>
      <c r="E41" s="30"/>
      <c r="F41" s="31">
        <f t="shared" si="2"/>
        <v>0</v>
      </c>
      <c r="G41" s="221">
        <f t="shared" si="3"/>
        <v>2.5281186617770585E-2</v>
      </c>
      <c r="J41" s="3" t="s">
        <v>17</v>
      </c>
      <c r="K41" s="232">
        <v>4.5552473448373175E-2</v>
      </c>
    </row>
    <row r="42" spans="1:11" ht="12.75" customHeight="1">
      <c r="A42" s="27" t="s">
        <v>40</v>
      </c>
      <c r="B42" s="28">
        <v>4765</v>
      </c>
      <c r="C42" s="28"/>
      <c r="D42" s="29">
        <f t="shared" si="1"/>
        <v>4765</v>
      </c>
      <c r="E42" s="30"/>
      <c r="F42" s="31">
        <f t="shared" si="2"/>
        <v>0</v>
      </c>
      <c r="G42" s="221">
        <f t="shared" si="3"/>
        <v>1.6270239631776991E-2</v>
      </c>
      <c r="J42" s="3" t="s">
        <v>43</v>
      </c>
      <c r="K42" s="232">
        <v>4.5765850099461054E-2</v>
      </c>
    </row>
    <row r="43" spans="1:11" ht="12.75" customHeight="1">
      <c r="A43" s="27" t="s">
        <v>41</v>
      </c>
      <c r="B43" s="28">
        <v>11008</v>
      </c>
      <c r="C43" s="28"/>
      <c r="D43" s="29">
        <f t="shared" si="1"/>
        <v>11008</v>
      </c>
      <c r="E43" s="30"/>
      <c r="F43" s="31">
        <f t="shared" si="2"/>
        <v>0</v>
      </c>
      <c r="G43" s="221">
        <f t="shared" si="3"/>
        <v>3.7587155900650808E-2</v>
      </c>
      <c r="J43" s="3" t="s">
        <v>21</v>
      </c>
      <c r="K43" s="232">
        <v>4.6044616369430698E-2</v>
      </c>
    </row>
    <row r="44" spans="1:11" ht="12.75" customHeight="1">
      <c r="A44" s="27" t="s">
        <v>42</v>
      </c>
      <c r="B44" s="28">
        <v>2020</v>
      </c>
      <c r="C44" s="28"/>
      <c r="D44" s="29">
        <f t="shared" si="1"/>
        <v>2020</v>
      </c>
      <c r="E44" s="30"/>
      <c r="F44" s="31">
        <f t="shared" si="2"/>
        <v>0</v>
      </c>
      <c r="G44" s="221">
        <f t="shared" si="3"/>
        <v>6.897352372757507E-3</v>
      </c>
      <c r="J44" s="3" t="s">
        <v>29</v>
      </c>
      <c r="K44" s="232">
        <v>6.7409813949326491E-2</v>
      </c>
    </row>
    <row r="45" spans="1:11" ht="12.75" customHeight="1">
      <c r="A45" s="27" t="s">
        <v>43</v>
      </c>
      <c r="B45" s="28">
        <v>13298</v>
      </c>
      <c r="C45" s="28"/>
      <c r="D45" s="29">
        <f t="shared" si="1"/>
        <v>13298</v>
      </c>
      <c r="E45" s="30"/>
      <c r="F45" s="31">
        <f t="shared" si="2"/>
        <v>0</v>
      </c>
      <c r="G45" s="221">
        <f t="shared" si="3"/>
        <v>4.540643161036105E-2</v>
      </c>
      <c r="J45" s="3" t="s">
        <v>24</v>
      </c>
      <c r="K45" s="232">
        <v>7.3022996496493048E-2</v>
      </c>
    </row>
    <row r="46" spans="1:11" ht="12.75" customHeight="1">
      <c r="A46" s="27" t="s">
        <v>44</v>
      </c>
      <c r="B46" s="28">
        <v>1427</v>
      </c>
      <c r="C46" s="28"/>
      <c r="D46" s="29">
        <f t="shared" si="1"/>
        <v>1427</v>
      </c>
      <c r="E46" s="30"/>
      <c r="F46" s="31">
        <f t="shared" si="2"/>
        <v>0</v>
      </c>
      <c r="G46" s="221">
        <f t="shared" si="3"/>
        <v>4.8725355623390901E-3</v>
      </c>
      <c r="J46" s="3" t="s">
        <v>30</v>
      </c>
      <c r="K46" s="232">
        <v>0.11783209322494717</v>
      </c>
    </row>
    <row r="47" spans="1:11" ht="12.75" customHeight="1">
      <c r="A47" s="27" t="s">
        <v>45</v>
      </c>
      <c r="B47" s="28">
        <v>7847</v>
      </c>
      <c r="C47" s="28"/>
      <c r="D47" s="29">
        <f t="shared" si="1"/>
        <v>7847</v>
      </c>
      <c r="E47" s="30"/>
      <c r="F47" s="31">
        <f t="shared" si="2"/>
        <v>0</v>
      </c>
      <c r="G47" s="221">
        <f t="shared" si="3"/>
        <v>2.6793823796548592E-2</v>
      </c>
      <c r="J47" s="3" t="s">
        <v>26</v>
      </c>
      <c r="K47" s="232">
        <v>0.12605053585071893</v>
      </c>
    </row>
    <row r="48" spans="1:11" ht="12.75" customHeight="1">
      <c r="A48" s="27" t="s">
        <v>46</v>
      </c>
      <c r="B48" s="28">
        <v>4516</v>
      </c>
      <c r="C48" s="28"/>
      <c r="D48" s="29">
        <f t="shared" si="1"/>
        <v>4516</v>
      </c>
      <c r="E48" s="30"/>
      <c r="F48" s="31">
        <f t="shared" si="2"/>
        <v>0</v>
      </c>
      <c r="G48" s="221">
        <f t="shared" si="3"/>
        <v>1.5420021443253912E-2</v>
      </c>
      <c r="J48" s="3" t="s">
        <v>34</v>
      </c>
      <c r="K48" s="232">
        <v>0.12940949732590876</v>
      </c>
    </row>
    <row r="49" spans="1:7" ht="12.75" customHeight="1">
      <c r="A49" s="27" t="s">
        <v>47</v>
      </c>
      <c r="B49" s="28">
        <v>2159</v>
      </c>
      <c r="C49" s="28"/>
      <c r="D49" s="29">
        <f t="shared" si="1"/>
        <v>2159</v>
      </c>
      <c r="E49" s="30"/>
      <c r="F49" s="31">
        <f t="shared" si="2"/>
        <v>0</v>
      </c>
      <c r="G49" s="221">
        <f t="shared" si="3"/>
        <v>7.371972164744286E-3</v>
      </c>
    </row>
    <row r="50" spans="1:7" s="37" customFormat="1">
      <c r="A50" s="32" t="s">
        <v>48</v>
      </c>
      <c r="B50" s="33"/>
      <c r="C50" s="33"/>
      <c r="D50" s="34"/>
      <c r="E50" s="35"/>
      <c r="F50" s="36"/>
    </row>
    <row r="51" spans="1:7">
      <c r="A51" s="529" t="s">
        <v>211</v>
      </c>
      <c r="B51" s="530"/>
      <c r="C51" s="530"/>
      <c r="D51" s="530"/>
      <c r="E51" s="530"/>
      <c r="F51" s="531"/>
    </row>
    <row r="52" spans="1:7">
      <c r="A52" s="532"/>
      <c r="B52" s="533"/>
      <c r="C52" s="533"/>
      <c r="D52" s="533"/>
      <c r="E52" s="533"/>
      <c r="F52" s="534"/>
    </row>
    <row r="53" spans="1:7">
      <c r="A53" s="532"/>
      <c r="B53" s="533"/>
      <c r="C53" s="533"/>
      <c r="D53" s="533"/>
      <c r="E53" s="533"/>
      <c r="F53" s="534"/>
    </row>
    <row r="54" spans="1:7">
      <c r="A54" s="532"/>
      <c r="B54" s="533"/>
      <c r="C54" s="533"/>
      <c r="D54" s="533"/>
      <c r="E54" s="533"/>
      <c r="F54" s="534"/>
    </row>
    <row r="55" spans="1:7">
      <c r="A55" s="532"/>
      <c r="B55" s="533"/>
      <c r="C55" s="533"/>
      <c r="D55" s="533"/>
      <c r="E55" s="533"/>
      <c r="F55" s="534"/>
    </row>
    <row r="56" spans="1:7">
      <c r="A56" s="532"/>
      <c r="B56" s="533"/>
      <c r="C56" s="533"/>
      <c r="D56" s="533"/>
      <c r="E56" s="533"/>
      <c r="F56" s="534"/>
    </row>
    <row r="57" spans="1:7">
      <c r="A57" s="532"/>
      <c r="B57" s="533"/>
      <c r="C57" s="533"/>
      <c r="D57" s="533"/>
      <c r="E57" s="533"/>
      <c r="F57" s="534"/>
    </row>
    <row r="58" spans="1:7">
      <c r="A58" s="535"/>
      <c r="B58" s="536"/>
      <c r="C58" s="536"/>
      <c r="D58" s="536"/>
      <c r="E58" s="536"/>
      <c r="F58" s="537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164"/>
  <sheetViews>
    <sheetView tabSelected="1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20.5703125" customWidth="1"/>
    <col min="2" max="8" width="9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5" spans="1:9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125"/>
    </row>
    <row r="6" spans="1:9" ht="21.95" customHeight="1">
      <c r="A6" s="566" t="s">
        <v>85</v>
      </c>
      <c r="B6" s="566"/>
      <c r="C6" s="566"/>
      <c r="D6" s="566"/>
      <c r="E6" s="566"/>
      <c r="F6" s="566"/>
      <c r="G6" s="566"/>
      <c r="H6" s="566"/>
      <c r="I6" s="126"/>
    </row>
    <row r="7" spans="1:9" ht="9" customHeight="1">
      <c r="A7" s="275"/>
      <c r="B7" s="275"/>
      <c r="C7" s="275"/>
      <c r="D7" s="275"/>
      <c r="E7" s="275"/>
      <c r="F7" s="275"/>
      <c r="G7" s="275"/>
      <c r="H7" s="275"/>
    </row>
    <row r="8" spans="1:9" ht="30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9" ht="13.5" customHeight="1" thickTop="1">
      <c r="A9" s="281">
        <v>2007</v>
      </c>
      <c r="B9" s="352">
        <v>3.4187541104662564</v>
      </c>
      <c r="C9" s="275"/>
      <c r="D9" s="275"/>
      <c r="E9" s="275"/>
      <c r="F9" s="275"/>
      <c r="G9" s="275"/>
      <c r="H9" s="275"/>
    </row>
    <row r="10" spans="1:9" ht="13.5" customHeight="1">
      <c r="A10" s="278">
        <v>2008</v>
      </c>
      <c r="B10" s="353">
        <v>2.7</v>
      </c>
      <c r="C10" s="283"/>
      <c r="D10" s="275"/>
      <c r="E10" s="275"/>
      <c r="F10" s="275"/>
      <c r="G10" s="275"/>
      <c r="H10" s="275"/>
    </row>
    <row r="11" spans="1:9" ht="13.5" customHeight="1">
      <c r="A11" s="281">
        <v>2009</v>
      </c>
      <c r="B11" s="352">
        <v>3.4332455916900173</v>
      </c>
      <c r="C11" s="275"/>
      <c r="D11" s="275"/>
      <c r="E11" s="275"/>
      <c r="F11" s="275"/>
      <c r="G11" s="275"/>
      <c r="H11" s="275"/>
    </row>
    <row r="12" spans="1:9" ht="13.5" customHeight="1">
      <c r="A12" s="278">
        <v>2010</v>
      </c>
      <c r="B12" s="353">
        <v>2.9530423280423284</v>
      </c>
      <c r="C12" s="354"/>
      <c r="D12" s="275"/>
      <c r="E12" s="275"/>
      <c r="F12" s="275"/>
      <c r="G12" s="275"/>
      <c r="H12" s="275"/>
    </row>
    <row r="13" spans="1:9" ht="13.5" customHeight="1">
      <c r="A13" s="281">
        <v>2011</v>
      </c>
      <c r="B13" s="356">
        <v>5.6593074878171628</v>
      </c>
      <c r="C13" s="275"/>
      <c r="D13" s="275"/>
      <c r="E13" s="275"/>
      <c r="F13" s="275"/>
      <c r="G13" s="275"/>
      <c r="H13" s="275"/>
    </row>
    <row r="14" spans="1:9" ht="13.5" customHeight="1">
      <c r="A14" s="278">
        <v>2012</v>
      </c>
      <c r="B14" s="353">
        <f>Becados_externos!E15</f>
        <v>2.0137849352700234</v>
      </c>
      <c r="C14" s="275"/>
      <c r="D14" s="275"/>
      <c r="E14" s="275"/>
      <c r="F14" s="275"/>
      <c r="G14" s="275"/>
      <c r="H14" s="275"/>
    </row>
    <row r="15" spans="1:9" ht="21" customHeight="1">
      <c r="A15" s="357" t="s">
        <v>273</v>
      </c>
      <c r="B15" s="358">
        <f>B14-B13</f>
        <v>-3.6455225525471393</v>
      </c>
      <c r="C15" s="275"/>
      <c r="D15" s="275"/>
      <c r="E15" s="275"/>
      <c r="F15" s="275"/>
      <c r="G15" s="275"/>
      <c r="H15" s="275"/>
    </row>
    <row r="16" spans="1:9" ht="9" customHeight="1">
      <c r="A16" s="275"/>
      <c r="B16" s="275"/>
      <c r="C16" s="275"/>
      <c r="D16" s="275"/>
      <c r="E16" s="275"/>
      <c r="F16" s="275"/>
      <c r="G16" s="275"/>
      <c r="H16" s="275"/>
    </row>
    <row r="17" spans="1:10" ht="49.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</row>
    <row r="18" spans="1:10" ht="13.5" customHeight="1">
      <c r="A18" s="286" t="s">
        <v>34</v>
      </c>
      <c r="B18" s="350">
        <v>2.7664840021212656</v>
      </c>
      <c r="C18" s="350">
        <v>2.4767300687980573</v>
      </c>
      <c r="D18" s="350">
        <v>2.7239664514213615</v>
      </c>
      <c r="E18" s="350">
        <v>2.4044301536262953</v>
      </c>
      <c r="F18" s="350">
        <v>8.4240725044011207</v>
      </c>
      <c r="G18" s="350">
        <f>Becados_externos!E34</f>
        <v>9.5267138326421072</v>
      </c>
      <c r="H18" s="350">
        <f t="shared" ref="H18:H50" si="0">G18-F18</f>
        <v>1.1026413282409866</v>
      </c>
    </row>
    <row r="19" spans="1:10" ht="13.5" customHeight="1">
      <c r="A19" s="286" t="s">
        <v>43</v>
      </c>
      <c r="B19" s="350">
        <v>4.1817087845968715</v>
      </c>
      <c r="C19" s="350">
        <v>3.3299569511268676</v>
      </c>
      <c r="D19" s="350">
        <v>2.76949826130154</v>
      </c>
      <c r="E19" s="350">
        <v>3.0435871743486973</v>
      </c>
      <c r="F19" s="350">
        <v>3.6688271982389629</v>
      </c>
      <c r="G19" s="350">
        <f>Becados_externos!E43</f>
        <v>6.9707497478426541</v>
      </c>
      <c r="H19" s="350">
        <f t="shared" si="0"/>
        <v>3.3019225496036912</v>
      </c>
    </row>
    <row r="20" spans="1:10" ht="13.5" customHeight="1">
      <c r="A20" s="286" t="s">
        <v>21</v>
      </c>
      <c r="B20" s="350">
        <v>2.2322580645161292</v>
      </c>
      <c r="C20" s="350">
        <v>6.8106312292358808</v>
      </c>
      <c r="D20" s="350">
        <v>16.818067120868029</v>
      </c>
      <c r="E20" s="350">
        <v>11.78923426838514</v>
      </c>
      <c r="F20" s="350">
        <v>11.096909133162908</v>
      </c>
      <c r="G20" s="350">
        <f>Becados_externos!E21</f>
        <v>4.671675922901013</v>
      </c>
      <c r="H20" s="350">
        <f t="shared" si="0"/>
        <v>-6.4252332102618954</v>
      </c>
    </row>
    <row r="21" spans="1:10" ht="13.5" customHeight="1">
      <c r="A21" s="286" t="s">
        <v>46</v>
      </c>
      <c r="B21" s="350">
        <v>4.4828449787127473</v>
      </c>
      <c r="C21" s="350">
        <v>2.6840855106888362</v>
      </c>
      <c r="D21" s="350">
        <v>3.9530155861757397</v>
      </c>
      <c r="E21" s="350">
        <v>3.2301480484522207</v>
      </c>
      <c r="F21" s="350">
        <v>4.474749627104198</v>
      </c>
      <c r="G21" s="350">
        <f>Becados_externos!E46</f>
        <v>4.1506010433204805</v>
      </c>
      <c r="H21" s="350">
        <f t="shared" si="0"/>
        <v>-0.32414858378371747</v>
      </c>
    </row>
    <row r="22" spans="1:10" ht="13.5" customHeight="1">
      <c r="A22" s="286" t="s">
        <v>47</v>
      </c>
      <c r="B22" s="350">
        <v>0.45112781954887221</v>
      </c>
      <c r="C22" s="350">
        <v>2.5018953752843061</v>
      </c>
      <c r="D22" s="350">
        <v>1.5655577299412915</v>
      </c>
      <c r="E22" s="350">
        <v>1.860313315926893</v>
      </c>
      <c r="F22" s="350">
        <v>18.513853904282115</v>
      </c>
      <c r="G22" s="350">
        <f>Becados_externos!E47</f>
        <v>4.0650406504065035</v>
      </c>
      <c r="H22" s="350">
        <f t="shared" si="0"/>
        <v>-14.448813253875612</v>
      </c>
      <c r="J22" s="140"/>
    </row>
    <row r="23" spans="1:10" ht="13.5" customHeight="1">
      <c r="A23" s="286" t="s">
        <v>29</v>
      </c>
      <c r="B23" s="350">
        <v>5.443169968717414</v>
      </c>
      <c r="C23" s="350">
        <v>4.6481517446753413</v>
      </c>
      <c r="D23" s="350">
        <v>4.2315662811685275</v>
      </c>
      <c r="E23" s="350">
        <v>4.6362388469457789</v>
      </c>
      <c r="F23" s="350">
        <v>5.7169141805756345</v>
      </c>
      <c r="G23" s="350">
        <f>Becados_externos!E29</f>
        <v>3.7645226195884987</v>
      </c>
      <c r="H23" s="350">
        <f t="shared" si="0"/>
        <v>-1.9523915609871358</v>
      </c>
      <c r="J23" s="139"/>
    </row>
    <row r="24" spans="1:10" ht="13.5" customHeight="1">
      <c r="A24" s="286" t="s">
        <v>19</v>
      </c>
      <c r="B24" s="350">
        <v>12.817176317501627</v>
      </c>
      <c r="C24" s="350">
        <v>14.659018483110261</v>
      </c>
      <c r="D24" s="350">
        <v>18.187660668380463</v>
      </c>
      <c r="E24" s="350">
        <v>15.852904820766378</v>
      </c>
      <c r="F24" s="350">
        <v>13.310772701635646</v>
      </c>
      <c r="G24" s="350">
        <f>Becados_externos!E19</f>
        <v>3.648068669527897</v>
      </c>
      <c r="H24" s="350">
        <f t="shared" si="0"/>
        <v>-9.6627040321077491</v>
      </c>
    </row>
    <row r="25" spans="1:10" ht="13.5" customHeight="1">
      <c r="A25" s="286" t="s">
        <v>16</v>
      </c>
      <c r="B25" s="350">
        <v>14.736032803690415</v>
      </c>
      <c r="C25" s="350">
        <v>1.7348203221809171</v>
      </c>
      <c r="D25" s="350">
        <v>2.2477522477522478</v>
      </c>
      <c r="E25" s="350">
        <v>1.904308497976672</v>
      </c>
      <c r="F25" s="350">
        <v>3.1885882106146424</v>
      </c>
      <c r="G25" s="350">
        <f>Becados_externos!E16</f>
        <v>3.3634126333059884</v>
      </c>
      <c r="H25" s="350">
        <f t="shared" si="0"/>
        <v>0.17482442269134602</v>
      </c>
    </row>
    <row r="26" spans="1:10" ht="13.5" customHeight="1">
      <c r="A26" s="286" t="s">
        <v>39</v>
      </c>
      <c r="B26" s="350">
        <v>4.6506550218340612</v>
      </c>
      <c r="C26" s="350">
        <v>5</v>
      </c>
      <c r="D26" s="350">
        <v>5.7636887608069169E-2</v>
      </c>
      <c r="E26" s="350">
        <v>2.3522550544323484</v>
      </c>
      <c r="F26" s="350">
        <v>4.0864944108484513</v>
      </c>
      <c r="G26" s="350">
        <f>Becados_externos!E39</f>
        <v>3.1033223804308143</v>
      </c>
      <c r="H26" s="350">
        <f t="shared" si="0"/>
        <v>-0.98317203041763701</v>
      </c>
    </row>
    <row r="27" spans="1:10" ht="13.5" customHeight="1">
      <c r="A27" s="286" t="s">
        <v>45</v>
      </c>
      <c r="B27" s="350">
        <v>1.2808497344579819</v>
      </c>
      <c r="C27" s="350">
        <v>3.781215246183399</v>
      </c>
      <c r="D27" s="350">
        <v>1.976987447698745</v>
      </c>
      <c r="E27" s="350">
        <v>3.139638634842739</v>
      </c>
      <c r="F27" s="350">
        <v>1.8796586367073567</v>
      </c>
      <c r="G27" s="350">
        <f>Becados_externos!E45</f>
        <v>3.0253916801728797</v>
      </c>
      <c r="H27" s="350">
        <f t="shared" si="0"/>
        <v>1.1457330434655231</v>
      </c>
    </row>
    <row r="28" spans="1:10" ht="13.5" customHeight="1">
      <c r="A28" s="286" t="s">
        <v>37</v>
      </c>
      <c r="B28" s="350">
        <v>3.1411530815109341</v>
      </c>
      <c r="C28" s="350">
        <v>1.8631178707224332</v>
      </c>
      <c r="D28" s="350">
        <v>2.0984357115604735</v>
      </c>
      <c r="E28" s="350">
        <v>1.9563581640331076</v>
      </c>
      <c r="F28" s="350">
        <v>1.2010981468771447</v>
      </c>
      <c r="G28" s="350">
        <f>Becados_externos!E37</f>
        <v>2.7538155275381553</v>
      </c>
      <c r="H28" s="350">
        <f t="shared" si="0"/>
        <v>1.5527173806610106</v>
      </c>
    </row>
    <row r="29" spans="1:10" ht="13.5" customHeight="1">
      <c r="A29" s="286" t="s">
        <v>25</v>
      </c>
      <c r="B29" s="350">
        <v>1.9351717464925013</v>
      </c>
      <c r="C29" s="350">
        <v>4.1554959785522785</v>
      </c>
      <c r="D29" s="350">
        <v>3.7662337662337659</v>
      </c>
      <c r="E29" s="350">
        <v>4.0214477211796247</v>
      </c>
      <c r="F29" s="350">
        <v>4.5957446808510642</v>
      </c>
      <c r="G29" s="350">
        <f>Becados_externos!E25</f>
        <v>2.6404023470243088</v>
      </c>
      <c r="H29" s="350">
        <f t="shared" si="0"/>
        <v>-1.9553423338267555</v>
      </c>
    </row>
    <row r="30" spans="1:10" ht="13.5" customHeight="1">
      <c r="A30" s="286" t="s">
        <v>28</v>
      </c>
      <c r="B30" s="350">
        <v>9.9942726231386025</v>
      </c>
      <c r="C30" s="350">
        <v>11.652314316469321</v>
      </c>
      <c r="D30" s="350">
        <v>9.5340694855911661</v>
      </c>
      <c r="E30" s="350">
        <v>11.432306798373039</v>
      </c>
      <c r="F30" s="350">
        <v>8.9334055224688687</v>
      </c>
      <c r="G30" s="350">
        <f>Becados_externos!E28</f>
        <v>2.3306233062330621</v>
      </c>
      <c r="H30" s="350">
        <f t="shared" si="0"/>
        <v>-6.6027822162358065</v>
      </c>
    </row>
    <row r="31" spans="1:10" ht="13.5" customHeight="1">
      <c r="A31" s="286" t="s">
        <v>27</v>
      </c>
      <c r="B31" s="350">
        <v>1.7543859649122806</v>
      </c>
      <c r="C31" s="350">
        <v>7.1972318339100356</v>
      </c>
      <c r="D31" s="350">
        <v>3.3019705308006388</v>
      </c>
      <c r="E31" s="350">
        <v>3.9910242025965701</v>
      </c>
      <c r="F31" s="350">
        <v>4.5114902016072183</v>
      </c>
      <c r="G31" s="350">
        <f>Becados_externos!E27</f>
        <v>1.40485312899106</v>
      </c>
      <c r="H31" s="350">
        <f t="shared" si="0"/>
        <v>-3.1066370726161585</v>
      </c>
    </row>
    <row r="32" spans="1:10" ht="13.5" customHeight="1">
      <c r="A32" s="286" t="s">
        <v>26</v>
      </c>
      <c r="B32" s="350">
        <v>4.340581521286345</v>
      </c>
      <c r="C32" s="350">
        <v>2.5061312078479463</v>
      </c>
      <c r="D32" s="350">
        <v>2.8569340932339617</v>
      </c>
      <c r="E32" s="350">
        <v>2.4068114776079379</v>
      </c>
      <c r="F32" s="350">
        <v>1.6540317022742934</v>
      </c>
      <c r="G32" s="350">
        <f>Becados_externos!E26</f>
        <v>1.4020097478789337</v>
      </c>
      <c r="H32" s="350">
        <f t="shared" si="0"/>
        <v>-0.25202195439535968</v>
      </c>
    </row>
    <row r="33" spans="1:8" ht="13.5" customHeight="1">
      <c r="A33" s="286" t="s">
        <v>30</v>
      </c>
      <c r="B33" s="350">
        <v>0.39733373862822158</v>
      </c>
      <c r="C33" s="350">
        <v>0.46527085410435359</v>
      </c>
      <c r="D33" s="350">
        <v>0.58830689333387431</v>
      </c>
      <c r="E33" s="350">
        <v>0.51809293418002222</v>
      </c>
      <c r="F33" s="350">
        <v>1.8696592196025943</v>
      </c>
      <c r="G33" s="350">
        <f>Becados_externos!E30</f>
        <v>1.3895514030321254</v>
      </c>
      <c r="H33" s="350">
        <f t="shared" si="0"/>
        <v>-0.48010781657046886</v>
      </c>
    </row>
    <row r="34" spans="1:8" ht="13.5" customHeight="1">
      <c r="A34" s="286" t="s">
        <v>23</v>
      </c>
      <c r="B34" s="350">
        <v>25.343092406221405</v>
      </c>
      <c r="C34" s="350">
        <v>21.258503401360542</v>
      </c>
      <c r="D34" s="350">
        <v>15.785319652722968</v>
      </c>
      <c r="E34" s="350">
        <v>14.294790343074967</v>
      </c>
      <c r="F34" s="350">
        <v>11.048158640226628</v>
      </c>
      <c r="G34" s="350">
        <f>Becados_externos!E23</f>
        <v>1.3412017167381975</v>
      </c>
      <c r="H34" s="350">
        <f t="shared" si="0"/>
        <v>-9.7069569234884305</v>
      </c>
    </row>
    <row r="35" spans="1:8" ht="13.5" customHeight="1">
      <c r="A35" s="286" t="s">
        <v>22</v>
      </c>
      <c r="B35" s="350">
        <v>4.0374053733115627</v>
      </c>
      <c r="C35" s="350">
        <v>1.0739013706372758</v>
      </c>
      <c r="D35" s="350">
        <v>1.0360602798708289</v>
      </c>
      <c r="E35" s="350">
        <v>1.0257441673370877</v>
      </c>
      <c r="F35" s="350">
        <v>0.54354695992921243</v>
      </c>
      <c r="G35" s="350">
        <f>Becados_externos!E22</f>
        <v>1.2885639945483831</v>
      </c>
      <c r="H35" s="350">
        <f t="shared" si="0"/>
        <v>0.74501703461917068</v>
      </c>
    </row>
    <row r="36" spans="1:8" ht="13.5" customHeight="1">
      <c r="A36" s="286" t="s">
        <v>31</v>
      </c>
      <c r="B36" s="350">
        <v>3.1229877656149387</v>
      </c>
      <c r="C36" s="350">
        <v>4.1393034825870645</v>
      </c>
      <c r="D36" s="350">
        <v>1.9798350137488545</v>
      </c>
      <c r="E36" s="350">
        <v>2.6494508258572984</v>
      </c>
      <c r="F36" s="350">
        <v>2.2367658023361776</v>
      </c>
      <c r="G36" s="350">
        <f>Becados_externos!E31</f>
        <v>1.2202066216546004</v>
      </c>
      <c r="H36" s="350">
        <f t="shared" si="0"/>
        <v>-1.0165591806815772</v>
      </c>
    </row>
    <row r="37" spans="1:8" ht="13.5" customHeight="1">
      <c r="A37" s="286" t="s">
        <v>40</v>
      </c>
      <c r="B37" s="350">
        <v>5.1529790660225441</v>
      </c>
      <c r="C37" s="350">
        <v>2.4705065926439973</v>
      </c>
      <c r="D37" s="350">
        <v>3.5318118067066173</v>
      </c>
      <c r="E37" s="350">
        <v>2.6964560862865947</v>
      </c>
      <c r="F37" s="350">
        <v>1.552863436123348</v>
      </c>
      <c r="G37" s="350">
        <f>Becados_externos!E40</f>
        <v>0.97239648682559598</v>
      </c>
      <c r="H37" s="350">
        <f t="shared" si="0"/>
        <v>-0.580466949297752</v>
      </c>
    </row>
    <row r="38" spans="1:8" ht="13.5" customHeight="1">
      <c r="A38" s="286" t="s">
        <v>41</v>
      </c>
      <c r="B38" s="350">
        <v>2.4780541331382593</v>
      </c>
      <c r="C38" s="350">
        <v>2.0882276168102321</v>
      </c>
      <c r="D38" s="350">
        <v>2.2373540856031129</v>
      </c>
      <c r="E38" s="350">
        <v>2.1080988625673482</v>
      </c>
      <c r="F38" s="350">
        <v>2.6220066686874812</v>
      </c>
      <c r="G38" s="350">
        <f>Becados_externos!E41</f>
        <v>0.80407610859008039</v>
      </c>
      <c r="H38" s="350">
        <f t="shared" si="0"/>
        <v>-1.8179305600974009</v>
      </c>
    </row>
    <row r="39" spans="1:8" ht="13.5" customHeight="1">
      <c r="A39" s="286" t="s">
        <v>36</v>
      </c>
      <c r="B39" s="350">
        <v>1.3908600624467784</v>
      </c>
      <c r="C39" s="350">
        <v>0.32384293617595467</v>
      </c>
      <c r="D39" s="350">
        <v>0.52831211053914928</v>
      </c>
      <c r="E39" s="350">
        <v>0.43695380774032461</v>
      </c>
      <c r="F39" s="350">
        <v>1.0931806350858928</v>
      </c>
      <c r="G39" s="350">
        <f>Becados_externos!E36</f>
        <v>0.49078127072556038</v>
      </c>
      <c r="H39" s="350">
        <f t="shared" si="0"/>
        <v>-0.60239936436033248</v>
      </c>
    </row>
    <row r="40" spans="1:8" ht="13.5" customHeight="1">
      <c r="A40" s="286" t="s">
        <v>24</v>
      </c>
      <c r="B40" s="350">
        <v>6.031119147316331</v>
      </c>
      <c r="C40" s="350">
        <v>1.0052788616020196</v>
      </c>
      <c r="D40" s="350">
        <v>4.5309909021646577</v>
      </c>
      <c r="E40" s="350">
        <v>2.7936767511583538</v>
      </c>
      <c r="F40" s="350">
        <v>17.944822964369486</v>
      </c>
      <c r="G40" s="350">
        <f>Becados_externos!E24</f>
        <v>0.4602385913493463</v>
      </c>
      <c r="H40" s="350">
        <f t="shared" si="0"/>
        <v>-17.484584373020141</v>
      </c>
    </row>
    <row r="41" spans="1:8" ht="13.5" customHeight="1">
      <c r="A41" s="286" t="s">
        <v>44</v>
      </c>
      <c r="B41" s="350">
        <v>0</v>
      </c>
      <c r="C41" s="350">
        <v>0.20815986677768525</v>
      </c>
      <c r="D41" s="350">
        <v>0</v>
      </c>
      <c r="E41" s="350">
        <v>9.9285146942017469E-2</v>
      </c>
      <c r="F41" s="350">
        <v>0.23192887514495555</v>
      </c>
      <c r="G41" s="350">
        <f>Becados_externos!E44</f>
        <v>0.22515278224509491</v>
      </c>
      <c r="H41" s="350">
        <f t="shared" si="0"/>
        <v>-6.7760928998606418E-3</v>
      </c>
    </row>
    <row r="42" spans="1:8" ht="13.5" customHeight="1">
      <c r="A42" s="286" t="s">
        <v>38</v>
      </c>
      <c r="B42" s="350">
        <v>0.43021032504780116</v>
      </c>
      <c r="C42" s="350">
        <v>0.43763676148796499</v>
      </c>
      <c r="D42" s="350">
        <v>0.80924855491329473</v>
      </c>
      <c r="E42" s="350">
        <v>0.58248778654641109</v>
      </c>
      <c r="F42" s="350">
        <v>1.5042117930204573</v>
      </c>
      <c r="G42" s="350">
        <f>Becados_externos!E38</f>
        <v>0.18422567645365573</v>
      </c>
      <c r="H42" s="350">
        <f t="shared" si="0"/>
        <v>-1.3199861165668016</v>
      </c>
    </row>
    <row r="43" spans="1:8" ht="13.5" customHeight="1">
      <c r="A43" s="286" t="s">
        <v>32</v>
      </c>
      <c r="B43" s="350">
        <v>7.8482205986330431</v>
      </c>
      <c r="C43" s="350">
        <v>9.4017094017094021</v>
      </c>
      <c r="D43" s="350">
        <v>9.4091903719912473</v>
      </c>
      <c r="E43" s="350">
        <v>8.851774530271399</v>
      </c>
      <c r="F43" s="350">
        <v>13.578780680918449</v>
      </c>
      <c r="G43" s="350">
        <f>Becados_externos!E32</f>
        <v>0.15961691939345571</v>
      </c>
      <c r="H43" s="350">
        <f t="shared" si="0"/>
        <v>-13.419163761524993</v>
      </c>
    </row>
    <row r="44" spans="1:8" ht="13.5" customHeight="1">
      <c r="A44" s="286" t="s">
        <v>35</v>
      </c>
      <c r="B44" s="350">
        <v>0.63139560200304812</v>
      </c>
      <c r="C44" s="350">
        <v>3.4011090573012934</v>
      </c>
      <c r="D44" s="350">
        <v>2.5836656840645049</v>
      </c>
      <c r="E44" s="350">
        <v>2.7538868673503143</v>
      </c>
      <c r="F44" s="350">
        <v>0.12328556017876408</v>
      </c>
      <c r="G44" s="350">
        <f>Becados_externos!E35</f>
        <v>0.14814814814814814</v>
      </c>
      <c r="H44" s="350">
        <f t="shared" si="0"/>
        <v>2.4862587969384065E-2</v>
      </c>
    </row>
    <row r="45" spans="1:8" ht="13.5" customHeight="1">
      <c r="A45" s="286" t="s">
        <v>17</v>
      </c>
      <c r="B45" s="350">
        <v>2.0963104935313845</v>
      </c>
      <c r="C45" s="350">
        <v>6.4069894430287588</v>
      </c>
      <c r="D45" s="350">
        <v>14.735809733970823</v>
      </c>
      <c r="E45" s="350">
        <v>10.708096063382024</v>
      </c>
      <c r="F45" s="350">
        <v>2.0930510704461192</v>
      </c>
      <c r="G45" s="350">
        <f>Becados_externos!E17</f>
        <v>7.1701720841300193E-2</v>
      </c>
      <c r="H45" s="350">
        <f t="shared" si="0"/>
        <v>-2.0213493496048192</v>
      </c>
    </row>
    <row r="46" spans="1:8" ht="13.5" customHeight="1">
      <c r="A46" s="286" t="s">
        <v>33</v>
      </c>
      <c r="B46" s="350">
        <v>2.0875972165370444</v>
      </c>
      <c r="C46" s="350">
        <v>0.45662100456621002</v>
      </c>
      <c r="D46" s="350">
        <v>0.76687116564417179</v>
      </c>
      <c r="E46" s="350">
        <v>0.5442415730337079</v>
      </c>
      <c r="F46" s="350">
        <v>0.66028392208649722</v>
      </c>
      <c r="G46" s="350">
        <f>Becados_externos!E33</f>
        <v>3.2862306933946768E-2</v>
      </c>
      <c r="H46" s="350">
        <f t="shared" si="0"/>
        <v>-0.62742161515255046</v>
      </c>
    </row>
    <row r="47" spans="1:8" ht="13.5" customHeight="1">
      <c r="A47" s="286" t="s">
        <v>20</v>
      </c>
      <c r="B47" s="350"/>
      <c r="C47" s="350"/>
      <c r="D47" s="350">
        <v>0</v>
      </c>
      <c r="E47" s="350">
        <v>0</v>
      </c>
      <c r="F47" s="350">
        <v>2.7300027300027303E-2</v>
      </c>
      <c r="G47" s="350">
        <f>Becados_externos!E20</f>
        <v>0</v>
      </c>
      <c r="H47" s="350">
        <f t="shared" si="0"/>
        <v>-2.7300027300027303E-2</v>
      </c>
    </row>
    <row r="48" spans="1:8" ht="13.5" customHeight="1">
      <c r="A48" s="286" t="s">
        <v>42</v>
      </c>
      <c r="B48" s="350"/>
      <c r="C48" s="350"/>
      <c r="D48" s="350">
        <v>0.24177050399851219</v>
      </c>
      <c r="E48" s="350">
        <v>0.13642564802182811</v>
      </c>
      <c r="F48" s="350">
        <v>0.23809523809523811</v>
      </c>
      <c r="G48" s="350">
        <f>Becados_externos!E42</f>
        <v>0</v>
      </c>
      <c r="H48" s="350">
        <f t="shared" si="0"/>
        <v>-0.23809523809523811</v>
      </c>
    </row>
    <row r="49" spans="1:8" ht="13.5" customHeight="1">
      <c r="A49" s="286" t="s">
        <v>18</v>
      </c>
      <c r="B49" s="350">
        <v>2.8643216080402012</v>
      </c>
      <c r="C49" s="350">
        <v>8.1894150417827305</v>
      </c>
      <c r="D49" s="350">
        <v>3.285870755750274</v>
      </c>
      <c r="E49" s="350">
        <v>5.7756696428571432</v>
      </c>
      <c r="F49" s="350">
        <v>8.870490833826139</v>
      </c>
      <c r="G49" s="350">
        <f>Becados_externos!E18</f>
        <v>0</v>
      </c>
      <c r="H49" s="350">
        <f t="shared" si="0"/>
        <v>-8.870490833826139</v>
      </c>
    </row>
    <row r="50" spans="1:8" ht="13.5" customHeight="1">
      <c r="A50" s="286" t="s">
        <v>42</v>
      </c>
      <c r="B50" s="350">
        <v>0.88916459884201826</v>
      </c>
      <c r="C50" s="350">
        <v>6.2034739454094295E-2</v>
      </c>
      <c r="D50" s="350">
        <v>0.49689440993788819</v>
      </c>
      <c r="E50" s="350">
        <v>0.66955494289090201</v>
      </c>
      <c r="F50" s="350">
        <v>0</v>
      </c>
      <c r="G50" s="350">
        <f>Becados_externos!E48</f>
        <v>0</v>
      </c>
      <c r="H50" s="350">
        <f t="shared" si="0"/>
        <v>0</v>
      </c>
    </row>
    <row r="51" spans="1:8" ht="9.75" hidden="1" customHeight="1">
      <c r="A51" s="286" t="s">
        <v>20</v>
      </c>
      <c r="B51" s="350">
        <v>7.5244544770504129E-2</v>
      </c>
      <c r="C51" s="350">
        <v>0</v>
      </c>
      <c r="D51" s="350">
        <v>0</v>
      </c>
      <c r="E51" s="350">
        <v>0</v>
      </c>
      <c r="F51" s="350"/>
      <c r="G51" s="350">
        <f>Becados_externos!E49</f>
        <v>0</v>
      </c>
      <c r="H51" s="350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</sheetData>
  <dataConsolidate/>
  <mergeCells count="1">
    <mergeCell ref="A6:H6"/>
  </mergeCells>
  <conditionalFormatting sqref="H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J57"/>
  <sheetViews>
    <sheetView topLeftCell="A8" zoomScaleNormal="100" zoomScaleSheetLayoutView="100" workbookViewId="0">
      <selection activeCell="I22" sqref="I22"/>
    </sheetView>
  </sheetViews>
  <sheetFormatPr baseColWidth="10" defaultRowHeight="14.25"/>
  <cols>
    <col min="1" max="1" width="21.140625" style="75" customWidth="1"/>
    <col min="2" max="2" width="17.42578125" style="75" customWidth="1"/>
    <col min="3" max="5" width="17.42578125" style="46" customWidth="1"/>
    <col min="6" max="16384" width="11.42578125" style="46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6"/>
      <c r="E3" s="5"/>
    </row>
    <row r="4" spans="1:10">
      <c r="A4" s="461"/>
      <c r="B4" s="461"/>
      <c r="C4" s="461"/>
      <c r="D4" s="461"/>
      <c r="E4" s="461"/>
    </row>
    <row r="5" spans="1:10">
      <c r="A5" s="7"/>
      <c r="B5" s="7"/>
      <c r="C5" s="7"/>
      <c r="D5" s="7"/>
      <c r="E5" s="7"/>
    </row>
    <row r="6" spans="1:10" ht="17.25" customHeight="1">
      <c r="A6" s="468" t="s">
        <v>75</v>
      </c>
      <c r="B6" s="468"/>
      <c r="C6" s="468"/>
      <c r="D6" s="468"/>
      <c r="E6" s="468"/>
    </row>
    <row r="7" spans="1:10" ht="8.25" customHeight="1">
      <c r="A7" s="50"/>
      <c r="B7" s="50"/>
      <c r="C7" s="50"/>
      <c r="D7" s="50"/>
      <c r="E7" s="50"/>
    </row>
    <row r="8" spans="1:10" ht="21" customHeight="1">
      <c r="A8" s="9"/>
      <c r="B8" s="9"/>
      <c r="C8" s="9"/>
      <c r="D8" s="9"/>
      <c r="E8" s="9"/>
    </row>
    <row r="9" spans="1:10" ht="21" customHeight="1">
      <c r="A9" s="22" t="s">
        <v>216</v>
      </c>
      <c r="B9" s="83">
        <f>E15</f>
        <v>2.0137849352700234</v>
      </c>
      <c r="C9" s="9"/>
      <c r="D9" s="9"/>
      <c r="E9" s="9"/>
    </row>
    <row r="10" spans="1:10" ht="15" customHeight="1">
      <c r="A10" s="9"/>
      <c r="B10" s="9"/>
      <c r="C10" s="18"/>
      <c r="D10" s="18"/>
      <c r="E10" s="18"/>
    </row>
    <row r="11" spans="1:10" ht="24" customHeight="1">
      <c r="A11" s="484" t="s">
        <v>6</v>
      </c>
      <c r="B11" s="486" t="s">
        <v>76</v>
      </c>
      <c r="C11" s="484" t="s">
        <v>8</v>
      </c>
      <c r="D11" s="116" t="s">
        <v>9</v>
      </c>
      <c r="E11" s="117"/>
    </row>
    <row r="12" spans="1:10" ht="24" customHeight="1">
      <c r="A12" s="485"/>
      <c r="B12" s="488"/>
      <c r="C12" s="485"/>
      <c r="D12" s="116" t="s">
        <v>11</v>
      </c>
      <c r="E12" s="117" t="s">
        <v>10</v>
      </c>
    </row>
    <row r="13" spans="1:10" ht="10.5" customHeight="1">
      <c r="A13" s="9"/>
      <c r="B13" s="9"/>
      <c r="C13" s="18"/>
      <c r="D13" s="18"/>
      <c r="E13" s="18"/>
    </row>
    <row r="14" spans="1:10" ht="58.5" customHeight="1">
      <c r="A14" s="14" t="s">
        <v>12</v>
      </c>
      <c r="B14" s="14" t="s">
        <v>244</v>
      </c>
      <c r="C14" s="14" t="s">
        <v>245</v>
      </c>
      <c r="D14" s="14" t="s">
        <v>246</v>
      </c>
      <c r="E14" s="14" t="s">
        <v>76</v>
      </c>
    </row>
    <row r="15" spans="1:10" ht="15.75" customHeight="1">
      <c r="A15" s="24" t="s">
        <v>15</v>
      </c>
      <c r="B15" s="25">
        <f>SUM(B16:B47)</f>
        <v>303955</v>
      </c>
      <c r="C15" s="25">
        <f>SUM(C16:C47)</f>
        <v>6121</v>
      </c>
      <c r="D15" s="28">
        <f>SUM(D16:D47)</f>
        <v>36591</v>
      </c>
      <c r="E15" s="118">
        <f t="shared" ref="E15:E47" si="0">IF(C15=0,0,(C15/B15)*100)</f>
        <v>2.0137849352700234</v>
      </c>
      <c r="I15" s="46">
        <v>7263</v>
      </c>
    </row>
    <row r="16" spans="1:10" ht="12" customHeight="1">
      <c r="A16" s="119" t="s">
        <v>16</v>
      </c>
      <c r="B16" s="120">
        <v>4876</v>
      </c>
      <c r="C16" s="28">
        <v>164</v>
      </c>
      <c r="D16" s="28">
        <v>565</v>
      </c>
      <c r="E16" s="121">
        <f t="shared" si="0"/>
        <v>3.3634126333059884</v>
      </c>
      <c r="I16" s="46">
        <v>9704</v>
      </c>
      <c r="J16" s="46">
        <f>25*100/I15</f>
        <v>0.34421038138510257</v>
      </c>
    </row>
    <row r="17" spans="1:10" ht="12" customHeight="1">
      <c r="A17" s="119" t="s">
        <v>17</v>
      </c>
      <c r="B17" s="120">
        <v>8368</v>
      </c>
      <c r="C17" s="28">
        <v>6</v>
      </c>
      <c r="D17" s="28">
        <v>286</v>
      </c>
      <c r="E17" s="121">
        <f t="shared" si="0"/>
        <v>7.1701720841300193E-2</v>
      </c>
    </row>
    <row r="18" spans="1:10" ht="12" customHeight="1">
      <c r="A18" s="119" t="s">
        <v>18</v>
      </c>
      <c r="B18" s="120">
        <v>1902</v>
      </c>
      <c r="C18" s="28">
        <v>0</v>
      </c>
      <c r="D18" s="28">
        <v>110</v>
      </c>
      <c r="E18" s="121">
        <f t="shared" si="0"/>
        <v>0</v>
      </c>
      <c r="I18" s="46">
        <f>I15/I16*100</f>
        <v>74.845424567188786</v>
      </c>
    </row>
    <row r="19" spans="1:10" ht="12" customHeight="1">
      <c r="A19" s="119" t="s">
        <v>19</v>
      </c>
      <c r="B19" s="120">
        <v>1864</v>
      </c>
      <c r="C19" s="28">
        <v>68</v>
      </c>
      <c r="D19" s="28">
        <v>962</v>
      </c>
      <c r="E19" s="121">
        <f t="shared" si="0"/>
        <v>3.648068669527897</v>
      </c>
      <c r="I19" s="46">
        <v>100</v>
      </c>
    </row>
    <row r="20" spans="1:10" ht="12" customHeight="1">
      <c r="A20" s="119" t="s">
        <v>20</v>
      </c>
      <c r="B20" s="120">
        <v>7730</v>
      </c>
      <c r="C20" s="28">
        <v>0</v>
      </c>
      <c r="D20" s="28">
        <v>18</v>
      </c>
      <c r="E20" s="259">
        <f t="shared" si="0"/>
        <v>0</v>
      </c>
      <c r="I20" s="46">
        <f>I19-I18</f>
        <v>25.154575432811214</v>
      </c>
      <c r="J20" s="46">
        <f>I16-I15</f>
        <v>2441</v>
      </c>
    </row>
    <row r="21" spans="1:10" ht="12" customHeight="1">
      <c r="A21" s="119" t="s">
        <v>21</v>
      </c>
      <c r="B21" s="120">
        <v>9183</v>
      </c>
      <c r="C21" s="28">
        <v>429</v>
      </c>
      <c r="D21" s="28">
        <v>3233</v>
      </c>
      <c r="E21" s="121">
        <f t="shared" si="0"/>
        <v>4.671675922901013</v>
      </c>
    </row>
    <row r="22" spans="1:10" ht="12" customHeight="1">
      <c r="A22" s="119" t="s">
        <v>22</v>
      </c>
      <c r="B22" s="120">
        <v>8071</v>
      </c>
      <c r="C22" s="28">
        <v>104</v>
      </c>
      <c r="D22" s="28">
        <v>633</v>
      </c>
      <c r="E22" s="121">
        <f t="shared" si="0"/>
        <v>1.2885639945483831</v>
      </c>
    </row>
    <row r="23" spans="1:10" ht="12" customHeight="1">
      <c r="A23" s="119" t="s">
        <v>23</v>
      </c>
      <c r="B23" s="120">
        <v>1864</v>
      </c>
      <c r="C23" s="28">
        <v>25</v>
      </c>
      <c r="D23" s="28">
        <v>612</v>
      </c>
      <c r="E23" s="121">
        <f t="shared" si="0"/>
        <v>1.3412017167381975</v>
      </c>
    </row>
    <row r="24" spans="1:10" ht="12" customHeight="1">
      <c r="A24" s="119" t="s">
        <v>24</v>
      </c>
      <c r="B24" s="120">
        <v>43673</v>
      </c>
      <c r="C24" s="28">
        <v>201</v>
      </c>
      <c r="D24" s="28">
        <v>2638</v>
      </c>
      <c r="E24" s="121">
        <f t="shared" si="0"/>
        <v>0.4602385913493463</v>
      </c>
    </row>
    <row r="25" spans="1:10" ht="12" customHeight="1">
      <c r="A25" s="119" t="s">
        <v>25</v>
      </c>
      <c r="B25" s="120">
        <v>2386</v>
      </c>
      <c r="C25" s="28">
        <v>63</v>
      </c>
      <c r="D25" s="28">
        <v>267</v>
      </c>
      <c r="E25" s="121">
        <f t="shared" si="0"/>
        <v>2.6404023470243088</v>
      </c>
    </row>
    <row r="26" spans="1:10" ht="12" customHeight="1">
      <c r="A26" s="119" t="s">
        <v>26</v>
      </c>
      <c r="B26" s="120">
        <v>16619</v>
      </c>
      <c r="C26" s="28">
        <v>233</v>
      </c>
      <c r="D26" s="28">
        <v>2339</v>
      </c>
      <c r="E26" s="121">
        <f t="shared" si="0"/>
        <v>1.4020097478789337</v>
      </c>
    </row>
    <row r="27" spans="1:10" ht="12" customHeight="1">
      <c r="A27" s="119" t="s">
        <v>27</v>
      </c>
      <c r="B27" s="120">
        <v>7047</v>
      </c>
      <c r="C27" s="28">
        <v>99</v>
      </c>
      <c r="D27" s="28">
        <v>1274</v>
      </c>
      <c r="E27" s="121">
        <f t="shared" si="0"/>
        <v>1.40485312899106</v>
      </c>
    </row>
    <row r="28" spans="1:10" ht="12" customHeight="1">
      <c r="A28" s="119" t="s">
        <v>28</v>
      </c>
      <c r="B28" s="120">
        <v>3690</v>
      </c>
      <c r="C28" s="28">
        <v>86</v>
      </c>
      <c r="D28" s="28">
        <v>676</v>
      </c>
      <c r="E28" s="121">
        <f t="shared" si="0"/>
        <v>2.3306233062330621</v>
      </c>
    </row>
    <row r="29" spans="1:10" ht="12" customHeight="1">
      <c r="A29" s="119" t="s">
        <v>29</v>
      </c>
      <c r="B29" s="120">
        <v>15407</v>
      </c>
      <c r="C29" s="28">
        <v>580</v>
      </c>
      <c r="D29" s="28">
        <v>2276</v>
      </c>
      <c r="E29" s="121">
        <f t="shared" si="0"/>
        <v>3.7645226195884987</v>
      </c>
    </row>
    <row r="30" spans="1:10" ht="12" customHeight="1">
      <c r="A30" s="119" t="s">
        <v>30</v>
      </c>
      <c r="B30" s="120">
        <v>48217</v>
      </c>
      <c r="C30" s="28">
        <v>670</v>
      </c>
      <c r="D30" s="28">
        <v>4252</v>
      </c>
      <c r="E30" s="121">
        <f t="shared" si="0"/>
        <v>1.3895514030321254</v>
      </c>
    </row>
    <row r="31" spans="1:10" ht="12" customHeight="1">
      <c r="A31" s="119" t="s">
        <v>31</v>
      </c>
      <c r="B31" s="120">
        <v>12293</v>
      </c>
      <c r="C31" s="28">
        <v>150</v>
      </c>
      <c r="D31" s="28">
        <v>677</v>
      </c>
      <c r="E31" s="121">
        <f t="shared" si="0"/>
        <v>1.2202066216546004</v>
      </c>
    </row>
    <row r="32" spans="1:10" ht="12" customHeight="1">
      <c r="A32" s="119" t="s">
        <v>32</v>
      </c>
      <c r="B32" s="120">
        <v>5012</v>
      </c>
      <c r="C32" s="28">
        <v>8</v>
      </c>
      <c r="D32" s="28">
        <v>1198</v>
      </c>
      <c r="E32" s="121">
        <f t="shared" si="0"/>
        <v>0.15961691939345571</v>
      </c>
    </row>
    <row r="33" spans="1:5" ht="12" customHeight="1">
      <c r="A33" s="119" t="s">
        <v>33</v>
      </c>
      <c r="B33" s="120">
        <v>3043</v>
      </c>
      <c r="C33" s="28">
        <v>1</v>
      </c>
      <c r="D33" s="28">
        <v>3515</v>
      </c>
      <c r="E33" s="121">
        <f t="shared" si="0"/>
        <v>3.2862306933946768E-2</v>
      </c>
    </row>
    <row r="34" spans="1:5" ht="12" customHeight="1">
      <c r="A34" s="119" t="s">
        <v>34</v>
      </c>
      <c r="B34" s="120">
        <v>16396</v>
      </c>
      <c r="C34" s="28">
        <v>1562</v>
      </c>
      <c r="D34" s="28">
        <v>4309</v>
      </c>
      <c r="E34" s="121">
        <f t="shared" si="0"/>
        <v>9.5267138326421072</v>
      </c>
    </row>
    <row r="35" spans="1:5" ht="12" customHeight="1">
      <c r="A35" s="119" t="s">
        <v>35</v>
      </c>
      <c r="B35" s="120">
        <v>6750</v>
      </c>
      <c r="C35" s="28">
        <v>10</v>
      </c>
      <c r="D35" s="28">
        <v>111</v>
      </c>
      <c r="E35" s="121">
        <f t="shared" si="0"/>
        <v>0.14814814814814814</v>
      </c>
    </row>
    <row r="36" spans="1:5" ht="12" customHeight="1">
      <c r="A36" s="119" t="s">
        <v>36</v>
      </c>
      <c r="B36" s="120">
        <v>7539</v>
      </c>
      <c r="C36" s="28">
        <v>37</v>
      </c>
      <c r="D36" s="28">
        <v>474</v>
      </c>
      <c r="E36" s="121">
        <f t="shared" si="0"/>
        <v>0.49078127072556038</v>
      </c>
    </row>
    <row r="37" spans="1:5" ht="12" customHeight="1">
      <c r="A37" s="119" t="s">
        <v>37</v>
      </c>
      <c r="B37" s="120">
        <v>3014</v>
      </c>
      <c r="C37" s="28">
        <v>83</v>
      </c>
      <c r="D37" s="28">
        <v>250</v>
      </c>
      <c r="E37" s="121">
        <f t="shared" si="0"/>
        <v>2.7538155275381553</v>
      </c>
    </row>
    <row r="38" spans="1:5" ht="12" customHeight="1">
      <c r="A38" s="119" t="s">
        <v>38</v>
      </c>
      <c r="B38" s="120">
        <v>8685</v>
      </c>
      <c r="C38" s="28">
        <v>16</v>
      </c>
      <c r="D38" s="28">
        <v>767</v>
      </c>
      <c r="E38" s="121">
        <f t="shared" si="0"/>
        <v>0.18422567645365573</v>
      </c>
    </row>
    <row r="39" spans="1:5" ht="12" customHeight="1">
      <c r="A39" s="119" t="s">
        <v>39</v>
      </c>
      <c r="B39" s="120">
        <v>5478</v>
      </c>
      <c r="C39" s="28">
        <v>170</v>
      </c>
      <c r="D39" s="28">
        <v>668</v>
      </c>
      <c r="E39" s="121">
        <f t="shared" si="0"/>
        <v>3.1033223804308143</v>
      </c>
    </row>
    <row r="40" spans="1:5" ht="12" customHeight="1">
      <c r="A40" s="119" t="s">
        <v>40</v>
      </c>
      <c r="B40" s="120">
        <v>9564</v>
      </c>
      <c r="C40" s="28">
        <v>93</v>
      </c>
      <c r="D40" s="28">
        <v>377</v>
      </c>
      <c r="E40" s="121">
        <f t="shared" si="0"/>
        <v>0.97239648682559598</v>
      </c>
    </row>
    <row r="41" spans="1:5" ht="12" customHeight="1">
      <c r="A41" s="119" t="s">
        <v>41</v>
      </c>
      <c r="B41" s="120">
        <v>12561</v>
      </c>
      <c r="C41" s="28">
        <v>101</v>
      </c>
      <c r="D41" s="28">
        <v>1195</v>
      </c>
      <c r="E41" s="121">
        <f t="shared" si="0"/>
        <v>0.80407610859008039</v>
      </c>
    </row>
    <row r="42" spans="1:5" ht="12" customHeight="1">
      <c r="A42" s="119" t="s">
        <v>42</v>
      </c>
      <c r="B42" s="120">
        <v>5305</v>
      </c>
      <c r="C42" s="28">
        <v>0</v>
      </c>
      <c r="D42" s="28">
        <v>23</v>
      </c>
      <c r="E42" s="121">
        <f t="shared" si="0"/>
        <v>0</v>
      </c>
    </row>
    <row r="43" spans="1:5" ht="12" customHeight="1">
      <c r="A43" s="119" t="s">
        <v>43</v>
      </c>
      <c r="B43" s="120">
        <v>8923</v>
      </c>
      <c r="C43" s="28">
        <v>622</v>
      </c>
      <c r="D43" s="28">
        <v>1200</v>
      </c>
      <c r="E43" s="121">
        <f t="shared" si="0"/>
        <v>6.9707497478426541</v>
      </c>
    </row>
    <row r="44" spans="1:5" ht="12" customHeight="1">
      <c r="A44" s="119" t="s">
        <v>44</v>
      </c>
      <c r="B44" s="120">
        <v>3109</v>
      </c>
      <c r="C44" s="28">
        <v>7</v>
      </c>
      <c r="D44" s="28">
        <v>58</v>
      </c>
      <c r="E44" s="121">
        <f t="shared" si="0"/>
        <v>0.22515278224509491</v>
      </c>
    </row>
    <row r="45" spans="1:5" ht="12" customHeight="1">
      <c r="A45" s="119" t="s">
        <v>45</v>
      </c>
      <c r="B45" s="120">
        <v>9255</v>
      </c>
      <c r="C45" s="28">
        <v>280</v>
      </c>
      <c r="D45" s="28">
        <v>677</v>
      </c>
      <c r="E45" s="121">
        <f t="shared" si="0"/>
        <v>3.0253916801728797</v>
      </c>
    </row>
    <row r="46" spans="1:5" ht="12" customHeight="1">
      <c r="A46" s="119" t="s">
        <v>46</v>
      </c>
      <c r="B46" s="120">
        <v>4409</v>
      </c>
      <c r="C46" s="28">
        <v>183</v>
      </c>
      <c r="D46" s="28">
        <v>224</v>
      </c>
      <c r="E46" s="121">
        <f t="shared" si="0"/>
        <v>4.1506010433204805</v>
      </c>
    </row>
    <row r="47" spans="1:5" ht="12" customHeight="1">
      <c r="A47" s="119" t="s">
        <v>47</v>
      </c>
      <c r="B47" s="120">
        <v>1722</v>
      </c>
      <c r="C47" s="28">
        <v>70</v>
      </c>
      <c r="D47" s="28">
        <v>727</v>
      </c>
      <c r="E47" s="122">
        <f t="shared" si="0"/>
        <v>4.0650406504065035</v>
      </c>
    </row>
    <row r="48" spans="1:5">
      <c r="A48" s="123" t="s">
        <v>77</v>
      </c>
      <c r="B48" s="81"/>
      <c r="C48" s="539"/>
      <c r="D48" s="539"/>
      <c r="E48" s="18"/>
    </row>
    <row r="49" spans="1:5">
      <c r="A49" s="496"/>
      <c r="B49" s="497"/>
      <c r="C49" s="497"/>
      <c r="D49" s="497"/>
      <c r="E49" s="498"/>
    </row>
    <row r="50" spans="1:5">
      <c r="A50" s="499"/>
      <c r="B50" s="500"/>
      <c r="C50" s="500"/>
      <c r="D50" s="500"/>
      <c r="E50" s="501"/>
    </row>
    <row r="51" spans="1:5">
      <c r="A51" s="499"/>
      <c r="B51" s="500"/>
      <c r="C51" s="500"/>
      <c r="D51" s="500"/>
      <c r="E51" s="501"/>
    </row>
    <row r="52" spans="1:5">
      <c r="A52" s="499"/>
      <c r="B52" s="500"/>
      <c r="C52" s="500"/>
      <c r="D52" s="500"/>
      <c r="E52" s="501"/>
    </row>
    <row r="53" spans="1:5">
      <c r="A53" s="499"/>
      <c r="B53" s="500"/>
      <c r="C53" s="500"/>
      <c r="D53" s="500"/>
      <c r="E53" s="501"/>
    </row>
    <row r="54" spans="1:5">
      <c r="A54" s="499"/>
      <c r="B54" s="500"/>
      <c r="C54" s="500"/>
      <c r="D54" s="500"/>
      <c r="E54" s="501"/>
    </row>
    <row r="55" spans="1:5">
      <c r="A55" s="499"/>
      <c r="B55" s="500"/>
      <c r="C55" s="500"/>
      <c r="D55" s="500"/>
      <c r="E55" s="501"/>
    </row>
    <row r="56" spans="1:5">
      <c r="A56" s="499"/>
      <c r="B56" s="500"/>
      <c r="C56" s="500"/>
      <c r="D56" s="500"/>
      <c r="E56" s="501"/>
    </row>
    <row r="57" spans="1:5">
      <c r="A57" s="502"/>
      <c r="B57" s="503"/>
      <c r="C57" s="503"/>
      <c r="D57" s="503"/>
      <c r="E57" s="504"/>
    </row>
  </sheetData>
  <sheetProtection selectLockedCells="1"/>
  <sortState ref="A16:E47">
    <sortCondition ref="A16:A47"/>
  </sortState>
  <mergeCells count="7">
    <mergeCell ref="A49:E57"/>
    <mergeCell ref="A4:E4"/>
    <mergeCell ref="A6:E6"/>
    <mergeCell ref="A11:A12"/>
    <mergeCell ref="B11:B12"/>
    <mergeCell ref="C11:C12"/>
    <mergeCell ref="C48:D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165"/>
  <sheetViews>
    <sheetView tabSelected="1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20" customWidth="1"/>
    <col min="2" max="8" width="10.140625" customWidth="1"/>
    <col min="254" max="254" width="9.140625" customWidth="1"/>
    <col min="255" max="255" width="12.7109375" customWidth="1"/>
    <col min="256" max="260" width="7" customWidth="1"/>
    <col min="261" max="263" width="14.42578125" customWidth="1"/>
    <col min="510" max="510" width="9.140625" customWidth="1"/>
    <col min="511" max="511" width="12.7109375" customWidth="1"/>
    <col min="512" max="516" width="7" customWidth="1"/>
    <col min="517" max="519" width="14.42578125" customWidth="1"/>
    <col min="766" max="766" width="9.140625" customWidth="1"/>
    <col min="767" max="767" width="12.7109375" customWidth="1"/>
    <col min="768" max="772" width="7" customWidth="1"/>
    <col min="773" max="775" width="14.42578125" customWidth="1"/>
    <col min="1022" max="1022" width="9.140625" customWidth="1"/>
    <col min="1023" max="1023" width="12.7109375" customWidth="1"/>
    <col min="1024" max="1028" width="7" customWidth="1"/>
    <col min="1029" max="1031" width="14.42578125" customWidth="1"/>
    <col min="1278" max="1278" width="9.140625" customWidth="1"/>
    <col min="1279" max="1279" width="12.7109375" customWidth="1"/>
    <col min="1280" max="1284" width="7" customWidth="1"/>
    <col min="1285" max="1287" width="14.42578125" customWidth="1"/>
    <col min="1534" max="1534" width="9.140625" customWidth="1"/>
    <col min="1535" max="1535" width="12.7109375" customWidth="1"/>
    <col min="1536" max="1540" width="7" customWidth="1"/>
    <col min="1541" max="1543" width="14.42578125" customWidth="1"/>
    <col min="1790" max="1790" width="9.140625" customWidth="1"/>
    <col min="1791" max="1791" width="12.7109375" customWidth="1"/>
    <col min="1792" max="1796" width="7" customWidth="1"/>
    <col min="1797" max="1799" width="14.42578125" customWidth="1"/>
    <col min="2046" max="2046" width="9.140625" customWidth="1"/>
    <col min="2047" max="2047" width="12.7109375" customWidth="1"/>
    <col min="2048" max="2052" width="7" customWidth="1"/>
    <col min="2053" max="2055" width="14.42578125" customWidth="1"/>
    <col min="2302" max="2302" width="9.140625" customWidth="1"/>
    <col min="2303" max="2303" width="12.7109375" customWidth="1"/>
    <col min="2304" max="2308" width="7" customWidth="1"/>
    <col min="2309" max="2311" width="14.42578125" customWidth="1"/>
    <col min="2558" max="2558" width="9.140625" customWidth="1"/>
    <col min="2559" max="2559" width="12.7109375" customWidth="1"/>
    <col min="2560" max="2564" width="7" customWidth="1"/>
    <col min="2565" max="2567" width="14.42578125" customWidth="1"/>
    <col min="2814" max="2814" width="9.140625" customWidth="1"/>
    <col min="2815" max="2815" width="12.7109375" customWidth="1"/>
    <col min="2816" max="2820" width="7" customWidth="1"/>
    <col min="2821" max="2823" width="14.42578125" customWidth="1"/>
    <col min="3070" max="3070" width="9.140625" customWidth="1"/>
    <col min="3071" max="3071" width="12.7109375" customWidth="1"/>
    <col min="3072" max="3076" width="7" customWidth="1"/>
    <col min="3077" max="3079" width="14.42578125" customWidth="1"/>
    <col min="3326" max="3326" width="9.140625" customWidth="1"/>
    <col min="3327" max="3327" width="12.7109375" customWidth="1"/>
    <col min="3328" max="3332" width="7" customWidth="1"/>
    <col min="3333" max="3335" width="14.42578125" customWidth="1"/>
    <col min="3582" max="3582" width="9.140625" customWidth="1"/>
    <col min="3583" max="3583" width="12.7109375" customWidth="1"/>
    <col min="3584" max="3588" width="7" customWidth="1"/>
    <col min="3589" max="3591" width="14.42578125" customWidth="1"/>
    <col min="3838" max="3838" width="9.140625" customWidth="1"/>
    <col min="3839" max="3839" width="12.7109375" customWidth="1"/>
    <col min="3840" max="3844" width="7" customWidth="1"/>
    <col min="3845" max="3847" width="14.42578125" customWidth="1"/>
    <col min="4094" max="4094" width="9.140625" customWidth="1"/>
    <col min="4095" max="4095" width="12.7109375" customWidth="1"/>
    <col min="4096" max="4100" width="7" customWidth="1"/>
    <col min="4101" max="4103" width="14.42578125" customWidth="1"/>
    <col min="4350" max="4350" width="9.140625" customWidth="1"/>
    <col min="4351" max="4351" width="12.7109375" customWidth="1"/>
    <col min="4352" max="4356" width="7" customWidth="1"/>
    <col min="4357" max="4359" width="14.42578125" customWidth="1"/>
    <col min="4606" max="4606" width="9.140625" customWidth="1"/>
    <col min="4607" max="4607" width="12.7109375" customWidth="1"/>
    <col min="4608" max="4612" width="7" customWidth="1"/>
    <col min="4613" max="4615" width="14.42578125" customWidth="1"/>
    <col min="4862" max="4862" width="9.140625" customWidth="1"/>
    <col min="4863" max="4863" width="12.7109375" customWidth="1"/>
    <col min="4864" max="4868" width="7" customWidth="1"/>
    <col min="4869" max="4871" width="14.42578125" customWidth="1"/>
    <col min="5118" max="5118" width="9.140625" customWidth="1"/>
    <col min="5119" max="5119" width="12.7109375" customWidth="1"/>
    <col min="5120" max="5124" width="7" customWidth="1"/>
    <col min="5125" max="5127" width="14.42578125" customWidth="1"/>
    <col min="5374" max="5374" width="9.140625" customWidth="1"/>
    <col min="5375" max="5375" width="12.7109375" customWidth="1"/>
    <col min="5376" max="5380" width="7" customWidth="1"/>
    <col min="5381" max="5383" width="14.42578125" customWidth="1"/>
    <col min="5630" max="5630" width="9.140625" customWidth="1"/>
    <col min="5631" max="5631" width="12.7109375" customWidth="1"/>
    <col min="5632" max="5636" width="7" customWidth="1"/>
    <col min="5637" max="5639" width="14.42578125" customWidth="1"/>
    <col min="5886" max="5886" width="9.140625" customWidth="1"/>
    <col min="5887" max="5887" width="12.7109375" customWidth="1"/>
    <col min="5888" max="5892" width="7" customWidth="1"/>
    <col min="5893" max="5895" width="14.42578125" customWidth="1"/>
    <col min="6142" max="6142" width="9.140625" customWidth="1"/>
    <col min="6143" max="6143" width="12.7109375" customWidth="1"/>
    <col min="6144" max="6148" width="7" customWidth="1"/>
    <col min="6149" max="6151" width="14.42578125" customWidth="1"/>
    <col min="6398" max="6398" width="9.140625" customWidth="1"/>
    <col min="6399" max="6399" width="12.7109375" customWidth="1"/>
    <col min="6400" max="6404" width="7" customWidth="1"/>
    <col min="6405" max="6407" width="14.42578125" customWidth="1"/>
    <col min="6654" max="6654" width="9.140625" customWidth="1"/>
    <col min="6655" max="6655" width="12.7109375" customWidth="1"/>
    <col min="6656" max="6660" width="7" customWidth="1"/>
    <col min="6661" max="6663" width="14.42578125" customWidth="1"/>
    <col min="6910" max="6910" width="9.140625" customWidth="1"/>
    <col min="6911" max="6911" width="12.7109375" customWidth="1"/>
    <col min="6912" max="6916" width="7" customWidth="1"/>
    <col min="6917" max="6919" width="14.42578125" customWidth="1"/>
    <col min="7166" max="7166" width="9.140625" customWidth="1"/>
    <col min="7167" max="7167" width="12.7109375" customWidth="1"/>
    <col min="7168" max="7172" width="7" customWidth="1"/>
    <col min="7173" max="7175" width="14.42578125" customWidth="1"/>
    <col min="7422" max="7422" width="9.140625" customWidth="1"/>
    <col min="7423" max="7423" width="12.7109375" customWidth="1"/>
    <col min="7424" max="7428" width="7" customWidth="1"/>
    <col min="7429" max="7431" width="14.42578125" customWidth="1"/>
    <col min="7678" max="7678" width="9.140625" customWidth="1"/>
    <col min="7679" max="7679" width="12.7109375" customWidth="1"/>
    <col min="7680" max="7684" width="7" customWidth="1"/>
    <col min="7685" max="7687" width="14.42578125" customWidth="1"/>
    <col min="7934" max="7934" width="9.140625" customWidth="1"/>
    <col min="7935" max="7935" width="12.7109375" customWidth="1"/>
    <col min="7936" max="7940" width="7" customWidth="1"/>
    <col min="7941" max="7943" width="14.42578125" customWidth="1"/>
    <col min="8190" max="8190" width="9.140625" customWidth="1"/>
    <col min="8191" max="8191" width="12.7109375" customWidth="1"/>
    <col min="8192" max="8196" width="7" customWidth="1"/>
    <col min="8197" max="8199" width="14.42578125" customWidth="1"/>
    <col min="8446" max="8446" width="9.140625" customWidth="1"/>
    <col min="8447" max="8447" width="12.7109375" customWidth="1"/>
    <col min="8448" max="8452" width="7" customWidth="1"/>
    <col min="8453" max="8455" width="14.42578125" customWidth="1"/>
    <col min="8702" max="8702" width="9.140625" customWidth="1"/>
    <col min="8703" max="8703" width="12.7109375" customWidth="1"/>
    <col min="8704" max="8708" width="7" customWidth="1"/>
    <col min="8709" max="8711" width="14.42578125" customWidth="1"/>
    <col min="8958" max="8958" width="9.140625" customWidth="1"/>
    <col min="8959" max="8959" width="12.7109375" customWidth="1"/>
    <col min="8960" max="8964" width="7" customWidth="1"/>
    <col min="8965" max="8967" width="14.42578125" customWidth="1"/>
    <col min="9214" max="9214" width="9.140625" customWidth="1"/>
    <col min="9215" max="9215" width="12.7109375" customWidth="1"/>
    <col min="9216" max="9220" width="7" customWidth="1"/>
    <col min="9221" max="9223" width="14.42578125" customWidth="1"/>
    <col min="9470" max="9470" width="9.140625" customWidth="1"/>
    <col min="9471" max="9471" width="12.7109375" customWidth="1"/>
    <col min="9472" max="9476" width="7" customWidth="1"/>
    <col min="9477" max="9479" width="14.42578125" customWidth="1"/>
    <col min="9726" max="9726" width="9.140625" customWidth="1"/>
    <col min="9727" max="9727" width="12.7109375" customWidth="1"/>
    <col min="9728" max="9732" width="7" customWidth="1"/>
    <col min="9733" max="9735" width="14.42578125" customWidth="1"/>
    <col min="9982" max="9982" width="9.140625" customWidth="1"/>
    <col min="9983" max="9983" width="12.7109375" customWidth="1"/>
    <col min="9984" max="9988" width="7" customWidth="1"/>
    <col min="9989" max="9991" width="14.42578125" customWidth="1"/>
    <col min="10238" max="10238" width="9.140625" customWidth="1"/>
    <col min="10239" max="10239" width="12.7109375" customWidth="1"/>
    <col min="10240" max="10244" width="7" customWidth="1"/>
    <col min="10245" max="10247" width="14.42578125" customWidth="1"/>
    <col min="10494" max="10494" width="9.140625" customWidth="1"/>
    <col min="10495" max="10495" width="12.7109375" customWidth="1"/>
    <col min="10496" max="10500" width="7" customWidth="1"/>
    <col min="10501" max="10503" width="14.42578125" customWidth="1"/>
    <col min="10750" max="10750" width="9.140625" customWidth="1"/>
    <col min="10751" max="10751" width="12.7109375" customWidth="1"/>
    <col min="10752" max="10756" width="7" customWidth="1"/>
    <col min="10757" max="10759" width="14.42578125" customWidth="1"/>
    <col min="11006" max="11006" width="9.140625" customWidth="1"/>
    <col min="11007" max="11007" width="12.7109375" customWidth="1"/>
    <col min="11008" max="11012" width="7" customWidth="1"/>
    <col min="11013" max="11015" width="14.42578125" customWidth="1"/>
    <col min="11262" max="11262" width="9.140625" customWidth="1"/>
    <col min="11263" max="11263" width="12.7109375" customWidth="1"/>
    <col min="11264" max="11268" width="7" customWidth="1"/>
    <col min="11269" max="11271" width="14.42578125" customWidth="1"/>
    <col min="11518" max="11518" width="9.140625" customWidth="1"/>
    <col min="11519" max="11519" width="12.7109375" customWidth="1"/>
    <col min="11520" max="11524" width="7" customWidth="1"/>
    <col min="11525" max="11527" width="14.42578125" customWidth="1"/>
    <col min="11774" max="11774" width="9.140625" customWidth="1"/>
    <col min="11775" max="11775" width="12.7109375" customWidth="1"/>
    <col min="11776" max="11780" width="7" customWidth="1"/>
    <col min="11781" max="11783" width="14.42578125" customWidth="1"/>
    <col min="12030" max="12030" width="9.140625" customWidth="1"/>
    <col min="12031" max="12031" width="12.7109375" customWidth="1"/>
    <col min="12032" max="12036" width="7" customWidth="1"/>
    <col min="12037" max="12039" width="14.42578125" customWidth="1"/>
    <col min="12286" max="12286" width="9.140625" customWidth="1"/>
    <col min="12287" max="12287" width="12.7109375" customWidth="1"/>
    <col min="12288" max="12292" width="7" customWidth="1"/>
    <col min="12293" max="12295" width="14.42578125" customWidth="1"/>
    <col min="12542" max="12542" width="9.140625" customWidth="1"/>
    <col min="12543" max="12543" width="12.7109375" customWidth="1"/>
    <col min="12544" max="12548" width="7" customWidth="1"/>
    <col min="12549" max="12551" width="14.42578125" customWidth="1"/>
    <col min="12798" max="12798" width="9.140625" customWidth="1"/>
    <col min="12799" max="12799" width="12.7109375" customWidth="1"/>
    <col min="12800" max="12804" width="7" customWidth="1"/>
    <col min="12805" max="12807" width="14.42578125" customWidth="1"/>
    <col min="13054" max="13054" width="9.140625" customWidth="1"/>
    <col min="13055" max="13055" width="12.7109375" customWidth="1"/>
    <col min="13056" max="13060" width="7" customWidth="1"/>
    <col min="13061" max="13063" width="14.42578125" customWidth="1"/>
    <col min="13310" max="13310" width="9.140625" customWidth="1"/>
    <col min="13311" max="13311" width="12.7109375" customWidth="1"/>
    <col min="13312" max="13316" width="7" customWidth="1"/>
    <col min="13317" max="13319" width="14.42578125" customWidth="1"/>
    <col min="13566" max="13566" width="9.140625" customWidth="1"/>
    <col min="13567" max="13567" width="12.7109375" customWidth="1"/>
    <col min="13568" max="13572" width="7" customWidth="1"/>
    <col min="13573" max="13575" width="14.42578125" customWidth="1"/>
    <col min="13822" max="13822" width="9.140625" customWidth="1"/>
    <col min="13823" max="13823" width="12.7109375" customWidth="1"/>
    <col min="13824" max="13828" width="7" customWidth="1"/>
    <col min="13829" max="13831" width="14.42578125" customWidth="1"/>
    <col min="14078" max="14078" width="9.140625" customWidth="1"/>
    <col min="14079" max="14079" width="12.7109375" customWidth="1"/>
    <col min="14080" max="14084" width="7" customWidth="1"/>
    <col min="14085" max="14087" width="14.42578125" customWidth="1"/>
    <col min="14334" max="14334" width="9.140625" customWidth="1"/>
    <col min="14335" max="14335" width="12.7109375" customWidth="1"/>
    <col min="14336" max="14340" width="7" customWidth="1"/>
    <col min="14341" max="14343" width="14.42578125" customWidth="1"/>
    <col min="14590" max="14590" width="9.140625" customWidth="1"/>
    <col min="14591" max="14591" width="12.7109375" customWidth="1"/>
    <col min="14592" max="14596" width="7" customWidth="1"/>
    <col min="14597" max="14599" width="14.42578125" customWidth="1"/>
    <col min="14846" max="14846" width="9.140625" customWidth="1"/>
    <col min="14847" max="14847" width="12.7109375" customWidth="1"/>
    <col min="14848" max="14852" width="7" customWidth="1"/>
    <col min="14853" max="14855" width="14.42578125" customWidth="1"/>
    <col min="15102" max="15102" width="9.140625" customWidth="1"/>
    <col min="15103" max="15103" width="12.7109375" customWidth="1"/>
    <col min="15104" max="15108" width="7" customWidth="1"/>
    <col min="15109" max="15111" width="14.42578125" customWidth="1"/>
    <col min="15358" max="15358" width="9.140625" customWidth="1"/>
    <col min="15359" max="15359" width="12.7109375" customWidth="1"/>
    <col min="15360" max="15364" width="7" customWidth="1"/>
    <col min="15365" max="15367" width="14.42578125" customWidth="1"/>
    <col min="15614" max="15614" width="9.140625" customWidth="1"/>
    <col min="15615" max="15615" width="12.7109375" customWidth="1"/>
    <col min="15616" max="15620" width="7" customWidth="1"/>
    <col min="15621" max="15623" width="14.42578125" customWidth="1"/>
    <col min="15870" max="15870" width="9.140625" customWidth="1"/>
    <col min="15871" max="15871" width="12.7109375" customWidth="1"/>
    <col min="15872" max="15876" width="7" customWidth="1"/>
    <col min="15877" max="15879" width="14.42578125" customWidth="1"/>
    <col min="16126" max="16126" width="9.140625" customWidth="1"/>
    <col min="16127" max="16127" width="12.7109375" customWidth="1"/>
    <col min="16128" max="16132" width="7" customWidth="1"/>
    <col min="16133" max="16135" width="14.42578125" customWidth="1"/>
  </cols>
  <sheetData>
    <row r="5" spans="1:10" ht="12" customHeight="1"/>
    <row r="6" spans="1:10" ht="21.75" customHeight="1">
      <c r="A6" s="426" t="s">
        <v>308</v>
      </c>
      <c r="B6" s="39"/>
      <c r="C6" s="39"/>
      <c r="D6" s="39"/>
      <c r="E6" s="39"/>
      <c r="F6" s="39"/>
      <c r="G6" s="39"/>
      <c r="H6" s="39"/>
    </row>
    <row r="7" spans="1:10" ht="21.95" customHeight="1">
      <c r="A7" s="566" t="s">
        <v>98</v>
      </c>
      <c r="B7" s="566"/>
      <c r="C7" s="566"/>
      <c r="D7" s="566"/>
      <c r="E7" s="566"/>
      <c r="F7" s="566"/>
      <c r="G7" s="566"/>
      <c r="H7" s="566"/>
    </row>
    <row r="8" spans="1:10" ht="5.25" customHeight="1">
      <c r="A8" s="275"/>
      <c r="B8" s="275"/>
      <c r="C8" s="275"/>
      <c r="D8" s="275"/>
      <c r="E8" s="275"/>
      <c r="F8" s="275"/>
      <c r="G8" s="275"/>
      <c r="H8" s="275"/>
    </row>
    <row r="9" spans="1:10" ht="36" customHeight="1" thickBot="1">
      <c r="A9" s="276" t="s">
        <v>50</v>
      </c>
      <c r="B9" s="277" t="s">
        <v>298</v>
      </c>
      <c r="C9" s="275"/>
      <c r="D9" s="275"/>
      <c r="E9" s="275"/>
      <c r="F9" s="275"/>
      <c r="G9" s="275"/>
      <c r="H9" s="275"/>
    </row>
    <row r="10" spans="1:10" ht="13.5" customHeight="1" thickTop="1">
      <c r="A10" s="281">
        <v>2007</v>
      </c>
      <c r="B10" s="345">
        <v>61.4</v>
      </c>
      <c r="C10" s="275"/>
      <c r="D10" s="275"/>
      <c r="E10" s="275"/>
      <c r="F10" s="275"/>
      <c r="G10" s="275"/>
      <c r="H10" s="275"/>
    </row>
    <row r="11" spans="1:10" ht="13.5" customHeight="1">
      <c r="A11" s="278">
        <v>2008</v>
      </c>
      <c r="B11" s="346">
        <v>68.599999999999994</v>
      </c>
      <c r="C11" s="275"/>
      <c r="D11" s="275"/>
      <c r="E11" s="275"/>
      <c r="F11" s="275"/>
      <c r="G11" s="275"/>
      <c r="H11" s="275"/>
      <c r="J11" s="127"/>
    </row>
    <row r="12" spans="1:10" ht="13.5" customHeight="1">
      <c r="A12" s="281">
        <v>2009</v>
      </c>
      <c r="B12" s="345">
        <v>63.454897964959954</v>
      </c>
      <c r="C12" s="275"/>
      <c r="D12" s="275"/>
      <c r="E12" s="275"/>
      <c r="F12" s="275"/>
      <c r="G12" s="275"/>
      <c r="H12" s="275"/>
    </row>
    <row r="13" spans="1:10" ht="13.5" customHeight="1">
      <c r="A13" s="278">
        <v>2010</v>
      </c>
      <c r="B13" s="346">
        <v>76.097766364278527</v>
      </c>
      <c r="C13" s="275"/>
      <c r="D13" s="275"/>
      <c r="E13" s="275"/>
      <c r="F13" s="275"/>
      <c r="G13" s="275"/>
      <c r="H13" s="275"/>
    </row>
    <row r="14" spans="1:10" ht="13.5" customHeight="1">
      <c r="A14" s="281">
        <v>2011</v>
      </c>
      <c r="B14" s="345">
        <v>76.527899615419244</v>
      </c>
      <c r="C14" s="275"/>
      <c r="D14" s="275"/>
      <c r="E14" s="275"/>
      <c r="F14" s="275"/>
      <c r="G14" s="275"/>
      <c r="H14" s="275"/>
    </row>
    <row r="15" spans="1:10" ht="13.5" customHeight="1">
      <c r="A15" s="278">
        <v>2012</v>
      </c>
      <c r="B15" s="346">
        <f>'Alumnos en programas de calidad'!D16</f>
        <v>75.897419025842638</v>
      </c>
      <c r="C15" s="275"/>
      <c r="D15" s="275"/>
      <c r="E15" s="275"/>
      <c r="F15" s="275"/>
      <c r="G15" s="275"/>
      <c r="H15" s="275"/>
    </row>
    <row r="16" spans="1:10" ht="21.75" customHeight="1">
      <c r="A16" s="347" t="s">
        <v>273</v>
      </c>
      <c r="B16" s="348">
        <f>B15-B14</f>
        <v>-0.63048058957660658</v>
      </c>
      <c r="C16" s="275"/>
      <c r="D16" s="275"/>
      <c r="E16" s="275"/>
      <c r="F16" s="275"/>
      <c r="G16" s="275"/>
      <c r="H16" s="275"/>
    </row>
    <row r="17" spans="1:8" ht="5.25" customHeight="1">
      <c r="A17" s="275"/>
      <c r="B17" s="275"/>
      <c r="C17" s="275"/>
      <c r="D17" s="275"/>
      <c r="E17" s="275"/>
      <c r="F17" s="275"/>
      <c r="G17" s="275"/>
      <c r="H17" s="275"/>
    </row>
    <row r="18" spans="1:8" ht="47.25" customHeight="1">
      <c r="A18" s="285" t="s">
        <v>51</v>
      </c>
      <c r="B18" s="285" t="s">
        <v>86</v>
      </c>
      <c r="C18" s="285" t="s">
        <v>87</v>
      </c>
      <c r="D18" s="285" t="s">
        <v>90</v>
      </c>
      <c r="E18" s="285" t="s">
        <v>203</v>
      </c>
      <c r="F18" s="285" t="s">
        <v>235</v>
      </c>
      <c r="G18" s="349" t="s">
        <v>280</v>
      </c>
      <c r="H18" s="285" t="s">
        <v>273</v>
      </c>
    </row>
    <row r="19" spans="1:8" ht="14.1" customHeight="1">
      <c r="A19" s="286" t="s">
        <v>27</v>
      </c>
      <c r="B19" s="350">
        <v>14.619883040935672</v>
      </c>
      <c r="C19" s="350">
        <v>100</v>
      </c>
      <c r="D19" s="350">
        <v>100</v>
      </c>
      <c r="E19" s="350">
        <v>100</v>
      </c>
      <c r="F19" s="350">
        <v>100</v>
      </c>
      <c r="G19" s="351">
        <f>'Alumnos en programas de calidad'!D28</f>
        <v>100</v>
      </c>
      <c r="H19" s="350">
        <f>Tabla6[[#This Row],[2012]]-Tabla6[[#This Row],[2011]]</f>
        <v>0</v>
      </c>
    </row>
    <row r="20" spans="1:8" ht="14.1" customHeight="1">
      <c r="A20" s="286" t="s">
        <v>42</v>
      </c>
      <c r="B20" s="350">
        <v>100</v>
      </c>
      <c r="C20" s="350">
        <v>100</v>
      </c>
      <c r="D20" s="350">
        <v>100</v>
      </c>
      <c r="E20" s="350">
        <v>100</v>
      </c>
      <c r="F20" s="350">
        <v>100</v>
      </c>
      <c r="G20" s="351">
        <f>'Alumnos en programas de calidad'!D43</f>
        <v>100</v>
      </c>
      <c r="H20" s="350">
        <f>Tabla6[[#This Row],[2012]]-Tabla6[[#This Row],[2011]]</f>
        <v>0</v>
      </c>
    </row>
    <row r="21" spans="1:8" ht="14.1" customHeight="1">
      <c r="A21" s="286" t="s">
        <v>44</v>
      </c>
      <c r="B21" s="350">
        <v>100</v>
      </c>
      <c r="C21" s="350">
        <v>100</v>
      </c>
      <c r="D21" s="350">
        <v>100</v>
      </c>
      <c r="E21" s="350">
        <v>100</v>
      </c>
      <c r="F21" s="350">
        <v>100</v>
      </c>
      <c r="G21" s="351">
        <f>'Alumnos en programas de calidad'!D45</f>
        <v>100</v>
      </c>
      <c r="H21" s="350">
        <f>Tabla6[[#This Row],[2012]]-Tabla6[[#This Row],[2011]]</f>
        <v>0</v>
      </c>
    </row>
    <row r="22" spans="1:8" ht="14.1" customHeight="1">
      <c r="A22" s="286" t="s">
        <v>45</v>
      </c>
      <c r="B22" s="350">
        <v>82.911590128084981</v>
      </c>
      <c r="C22" s="350">
        <v>85.421089879688608</v>
      </c>
      <c r="D22" s="350">
        <v>80.721757322175733</v>
      </c>
      <c r="E22" s="350">
        <v>99.810437109723466</v>
      </c>
      <c r="F22" s="350">
        <v>99.891973641568541</v>
      </c>
      <c r="G22" s="351">
        <f>'Alumnos en programas de calidad'!D46</f>
        <v>100</v>
      </c>
      <c r="H22" s="350">
        <f>Tabla6[[#This Row],[2012]]-Tabla6[[#This Row],[2011]]</f>
        <v>0.10802635843145936</v>
      </c>
    </row>
    <row r="23" spans="1:8" ht="14.1" customHeight="1">
      <c r="A23" s="286" t="s">
        <v>30</v>
      </c>
      <c r="B23" s="350">
        <v>37.69025338167922</v>
      </c>
      <c r="C23" s="350">
        <v>41.01445663010967</v>
      </c>
      <c r="D23" s="350">
        <v>39.511908142978861</v>
      </c>
      <c r="E23" s="350">
        <v>91.334918204528975</v>
      </c>
      <c r="F23" s="350">
        <v>99.993822711829509</v>
      </c>
      <c r="G23" s="351">
        <f>'Alumnos en programas de calidad'!D31</f>
        <v>99.993778128046131</v>
      </c>
      <c r="H23" s="350">
        <f>Tabla6[[#This Row],[2012]]-Tabla6[[#This Row],[2011]]</f>
        <v>-4.4583783378016051E-5</v>
      </c>
    </row>
    <row r="24" spans="1:8" ht="14.1" customHeight="1">
      <c r="A24" s="286" t="s">
        <v>36</v>
      </c>
      <c r="B24" s="350">
        <v>100</v>
      </c>
      <c r="C24" s="350">
        <v>100</v>
      </c>
      <c r="D24" s="350">
        <v>100</v>
      </c>
      <c r="E24" s="350">
        <v>100</v>
      </c>
      <c r="F24" s="350">
        <v>100</v>
      </c>
      <c r="G24" s="351">
        <f>'Alumnos en programas de calidad'!D37</f>
        <v>99.986735641331734</v>
      </c>
      <c r="H24" s="350">
        <f>Tabla6[[#This Row],[2012]]-Tabla6[[#This Row],[2011]]</f>
        <v>-1.3264358668266141E-2</v>
      </c>
    </row>
    <row r="25" spans="1:8" ht="14.1" customHeight="1">
      <c r="A25" s="286" t="s">
        <v>32</v>
      </c>
      <c r="B25" s="350">
        <v>83.384397831722836</v>
      </c>
      <c r="C25" s="350">
        <v>93.004948268106162</v>
      </c>
      <c r="D25" s="350">
        <v>88.70897155361051</v>
      </c>
      <c r="E25" s="350">
        <v>85.762004175365348</v>
      </c>
      <c r="F25" s="350">
        <v>86.104513064133016</v>
      </c>
      <c r="G25" s="351">
        <f>'Alumnos en programas de calidad'!D33</f>
        <v>99.98004788507582</v>
      </c>
      <c r="H25" s="350">
        <f>Tabla6[[#This Row],[2012]]-Tabla6[[#This Row],[2011]]</f>
        <v>13.875534820942804</v>
      </c>
    </row>
    <row r="26" spans="1:8" ht="14.1" customHeight="1">
      <c r="A26" s="286" t="s">
        <v>31</v>
      </c>
      <c r="B26" s="350">
        <v>15.647134578235672</v>
      </c>
      <c r="C26" s="350">
        <v>15.054726368159205</v>
      </c>
      <c r="D26" s="350">
        <v>27.965169569202565</v>
      </c>
      <c r="E26" s="350">
        <v>99.891122278056955</v>
      </c>
      <c r="F26" s="350">
        <v>100</v>
      </c>
      <c r="G26" s="351">
        <f>'Alumnos en programas de calidad'!D32</f>
        <v>99.902383470267637</v>
      </c>
      <c r="H26" s="350">
        <f>Tabla6[[#This Row],[2012]]-Tabla6[[#This Row],[2011]]</f>
        <v>-9.7616529732363233E-2</v>
      </c>
    </row>
    <row r="27" spans="1:8" ht="14.1" customHeight="1">
      <c r="A27" s="286" t="s">
        <v>39</v>
      </c>
      <c r="B27" s="350">
        <v>100</v>
      </c>
      <c r="C27" s="350">
        <v>100</v>
      </c>
      <c r="D27" s="350">
        <v>100</v>
      </c>
      <c r="E27" s="350">
        <v>99.980563654033034</v>
      </c>
      <c r="F27" s="350">
        <v>100</v>
      </c>
      <c r="G27" s="351">
        <f>'Alumnos en programas de calidad'!D40</f>
        <v>99.872216137276382</v>
      </c>
      <c r="H27" s="350">
        <f>Tabla6[[#This Row],[2012]]-Tabla6[[#This Row],[2011]]</f>
        <v>-0.12778386272361786</v>
      </c>
    </row>
    <row r="28" spans="1:8" ht="14.1" customHeight="1">
      <c r="A28" s="286" t="s">
        <v>38</v>
      </c>
      <c r="B28" s="350">
        <v>100</v>
      </c>
      <c r="C28" s="350">
        <v>91.976659372720633</v>
      </c>
      <c r="D28" s="350">
        <v>87.116249197174056</v>
      </c>
      <c r="E28" s="350">
        <v>99.849906191369612</v>
      </c>
      <c r="F28" s="350">
        <v>100</v>
      </c>
      <c r="G28" s="351">
        <f>'Alumnos en programas de calidad'!D39</f>
        <v>99.735175590097867</v>
      </c>
      <c r="H28" s="350">
        <f>Tabla6[[#This Row],[2012]]-Tabla6[[#This Row],[2011]]</f>
        <v>-0.26482440990213263</v>
      </c>
    </row>
    <row r="29" spans="1:8" ht="14.1" customHeight="1">
      <c r="A29" s="286" t="s">
        <v>22</v>
      </c>
      <c r="B29" s="350">
        <v>57.607243580228584</v>
      </c>
      <c r="C29" s="350">
        <v>94.347887522961699</v>
      </c>
      <c r="D29" s="350">
        <v>94.241119483315401</v>
      </c>
      <c r="E29" s="350">
        <v>94.006436041834277</v>
      </c>
      <c r="F29" s="350">
        <v>94.311717861205906</v>
      </c>
      <c r="G29" s="351">
        <f>'Alumnos en programas de calidad'!D23</f>
        <v>94.535993061578495</v>
      </c>
      <c r="H29" s="350">
        <f>Tabla6[[#This Row],[2012]]-Tabla6[[#This Row],[2011]]</f>
        <v>0.2242752003725883</v>
      </c>
    </row>
    <row r="30" spans="1:8" ht="14.1" customHeight="1">
      <c r="A30" s="286" t="s">
        <v>29</v>
      </c>
      <c r="B30" s="350">
        <v>95.81508515815085</v>
      </c>
      <c r="C30" s="350">
        <v>100</v>
      </c>
      <c r="D30" s="350">
        <v>98.074737616150813</v>
      </c>
      <c r="E30" s="350">
        <v>97.185998627316408</v>
      </c>
      <c r="F30" s="350">
        <v>95.229333683795502</v>
      </c>
      <c r="G30" s="351">
        <f>'Alumnos en programas de calidad'!D30</f>
        <v>94.515479976633998</v>
      </c>
      <c r="H30" s="350">
        <f>Tabla6[[#This Row],[2012]]-Tabla6[[#This Row],[2011]]</f>
        <v>-0.71385370716150476</v>
      </c>
    </row>
    <row r="31" spans="1:8" ht="14.1" customHeight="1">
      <c r="A31" s="286" t="s">
        <v>21</v>
      </c>
      <c r="B31" s="350">
        <v>100</v>
      </c>
      <c r="C31" s="350">
        <v>100</v>
      </c>
      <c r="D31" s="350">
        <v>100</v>
      </c>
      <c r="E31" s="350">
        <v>96.576986232158646</v>
      </c>
      <c r="F31" s="350">
        <v>92.714385312572617</v>
      </c>
      <c r="G31" s="351">
        <f>'Alumnos en programas de calidad'!D22</f>
        <v>89.774583469454427</v>
      </c>
      <c r="H31" s="350">
        <f>Tabla6[[#This Row],[2012]]-Tabla6[[#This Row],[2011]]</f>
        <v>-2.9398018431181896</v>
      </c>
    </row>
    <row r="32" spans="1:8" ht="14.1" customHeight="1">
      <c r="A32" s="286" t="s">
        <v>40</v>
      </c>
      <c r="B32" s="350">
        <v>100</v>
      </c>
      <c r="C32" s="350">
        <v>100</v>
      </c>
      <c r="D32" s="350">
        <v>100</v>
      </c>
      <c r="E32" s="350">
        <v>92.710679151357127</v>
      </c>
      <c r="F32" s="350">
        <v>89.878854625550659</v>
      </c>
      <c r="G32" s="351">
        <f>'Alumnos en programas de calidad'!D41</f>
        <v>89.094521120869928</v>
      </c>
      <c r="H32" s="350">
        <f>Tabla6[[#This Row],[2012]]-Tabla6[[#This Row],[2011]]</f>
        <v>-0.78433350468073115</v>
      </c>
    </row>
    <row r="33" spans="1:8" ht="14.1" customHeight="1">
      <c r="A33" s="286" t="s">
        <v>20</v>
      </c>
      <c r="B33" s="350">
        <v>45.925780483015906</v>
      </c>
      <c r="C33" s="350">
        <v>100</v>
      </c>
      <c r="D33" s="350">
        <v>97.760378732702108</v>
      </c>
      <c r="E33" s="350">
        <v>94.147582697201017</v>
      </c>
      <c r="F33" s="350">
        <v>90.581490581490584</v>
      </c>
      <c r="G33" s="351">
        <f>'Alumnos en programas de calidad'!D21</f>
        <v>88.641655886157821</v>
      </c>
      <c r="H33" s="350">
        <f>Tabla6[[#This Row],[2012]]-Tabla6[[#This Row],[2011]]</f>
        <v>-1.9398346953327632</v>
      </c>
    </row>
    <row r="34" spans="1:8" ht="14.1" customHeight="1">
      <c r="A34" s="286" t="s">
        <v>47</v>
      </c>
      <c r="B34" s="350">
        <v>99.548872180451127</v>
      </c>
      <c r="C34" s="350">
        <v>99.924184988627758</v>
      </c>
      <c r="D34" s="350">
        <v>100</v>
      </c>
      <c r="E34" s="350">
        <v>100</v>
      </c>
      <c r="F34" s="350">
        <v>95.088161209068005</v>
      </c>
      <c r="G34" s="351">
        <f>'Alumnos en programas de calidad'!D48</f>
        <v>86.933797909407659</v>
      </c>
      <c r="H34" s="350">
        <f>Tabla6[[#This Row],[2012]]-Tabla6[[#This Row],[2011]]</f>
        <v>-8.1543632996603463</v>
      </c>
    </row>
    <row r="35" spans="1:8" ht="14.1" customHeight="1">
      <c r="A35" s="286" t="s">
        <v>16</v>
      </c>
      <c r="B35" s="350">
        <v>100</v>
      </c>
      <c r="C35" s="350">
        <v>100</v>
      </c>
      <c r="D35" s="350">
        <v>100</v>
      </c>
      <c r="E35" s="350">
        <v>91.056137012369177</v>
      </c>
      <c r="F35" s="350">
        <v>87.728130899937057</v>
      </c>
      <c r="G35" s="351">
        <f>'Alumnos en programas de calidad'!D17</f>
        <v>86.382280557834292</v>
      </c>
      <c r="H35" s="350">
        <f>Tabla6[[#This Row],[2012]]-Tabla6[[#This Row],[2011]]</f>
        <v>-1.3458503421027643</v>
      </c>
    </row>
    <row r="36" spans="1:8" ht="14.1" customHeight="1">
      <c r="A36" s="286" t="s">
        <v>26</v>
      </c>
      <c r="B36" s="350">
        <v>100</v>
      </c>
      <c r="C36" s="350">
        <v>100</v>
      </c>
      <c r="D36" s="350">
        <v>93.27780213356715</v>
      </c>
      <c r="E36" s="350">
        <v>94.154320573841915</v>
      </c>
      <c r="F36" s="350">
        <v>93.383873190902818</v>
      </c>
      <c r="G36" s="351">
        <f>'Alumnos en programas de calidad'!D27</f>
        <v>86.04007461339431</v>
      </c>
      <c r="H36" s="350">
        <f>Tabla6[[#This Row],[2012]]-Tabla6[[#This Row],[2011]]</f>
        <v>-7.3437985775085082</v>
      </c>
    </row>
    <row r="37" spans="1:8" ht="14.1" customHeight="1">
      <c r="A37" s="286" t="s">
        <v>33</v>
      </c>
      <c r="B37" s="350">
        <v>100</v>
      </c>
      <c r="C37" s="350">
        <v>100</v>
      </c>
      <c r="D37" s="350">
        <v>92.331288343558285</v>
      </c>
      <c r="E37" s="350">
        <v>85.077247191011239</v>
      </c>
      <c r="F37" s="350">
        <v>78.111587982832617</v>
      </c>
      <c r="G37" s="351">
        <f>'Alumnos en programas de calidad'!D34</f>
        <v>78.37660203746303</v>
      </c>
      <c r="H37" s="350">
        <f>Tabla6[[#This Row],[2012]]-Tabla6[[#This Row],[2011]]</f>
        <v>0.26501405463041294</v>
      </c>
    </row>
    <row r="38" spans="1:8" ht="14.1" customHeight="1">
      <c r="A38" s="286" t="s">
        <v>23</v>
      </c>
      <c r="B38" s="350">
        <v>80.603842634949686</v>
      </c>
      <c r="C38" s="350">
        <v>82.482993197278915</v>
      </c>
      <c r="D38" s="350">
        <v>83.820047355958962</v>
      </c>
      <c r="E38" s="350">
        <v>75.603557814485384</v>
      </c>
      <c r="F38" s="350">
        <v>72.861189801699723</v>
      </c>
      <c r="G38" s="351">
        <f>'Alumnos en programas de calidad'!D24</f>
        <v>72.907725321888421</v>
      </c>
      <c r="H38" s="350">
        <f>Tabla6[[#This Row],[2012]]-Tabla6[[#This Row],[2011]]</f>
        <v>4.6535520188697888E-2</v>
      </c>
    </row>
    <row r="39" spans="1:8" ht="14.1" customHeight="1">
      <c r="A39" s="286" t="s">
        <v>43</v>
      </c>
      <c r="B39" s="350">
        <v>55.339951865222623</v>
      </c>
      <c r="C39" s="350">
        <v>59.344137756394019</v>
      </c>
      <c r="D39" s="350">
        <v>62.133631395926479</v>
      </c>
      <c r="E39" s="350">
        <v>61.648296593186366</v>
      </c>
      <c r="F39" s="350">
        <v>61.428396722514364</v>
      </c>
      <c r="G39" s="351">
        <f>'Alumnos en programas de calidad'!D44</f>
        <v>62.69191975792895</v>
      </c>
      <c r="H39" s="350">
        <f>Tabla6[[#This Row],[2012]]-Tabla6[[#This Row],[2011]]</f>
        <v>1.2635230354145861</v>
      </c>
    </row>
    <row r="40" spans="1:8" ht="14.1" customHeight="1">
      <c r="A40" s="286" t="s">
        <v>24</v>
      </c>
      <c r="B40" s="350">
        <v>49.276741530262655</v>
      </c>
      <c r="C40" s="350">
        <v>66.022492540739037</v>
      </c>
      <c r="D40" s="350">
        <v>54.398780979697939</v>
      </c>
      <c r="E40" s="350">
        <v>56.437261666969306</v>
      </c>
      <c r="F40" s="350">
        <v>58.132469563274881</v>
      </c>
      <c r="G40" s="351">
        <f>'Alumnos en programas de calidad'!D25</f>
        <v>58.445721612895838</v>
      </c>
      <c r="H40" s="350">
        <f>Tabla6[[#This Row],[2012]]-Tabla6[[#This Row],[2011]]</f>
        <v>0.31325204962095654</v>
      </c>
    </row>
    <row r="41" spans="1:8" ht="14.1" customHeight="1">
      <c r="A41" s="286" t="s">
        <v>37</v>
      </c>
      <c r="B41" s="350">
        <v>100</v>
      </c>
      <c r="C41" s="350">
        <v>100</v>
      </c>
      <c r="D41" s="350">
        <v>48.7218618847768</v>
      </c>
      <c r="E41" s="350">
        <v>50.22573363431151</v>
      </c>
      <c r="F41" s="350">
        <v>51.441317776252568</v>
      </c>
      <c r="G41" s="351">
        <f>'Alumnos en programas de calidad'!D38</f>
        <v>50.96217650962177</v>
      </c>
      <c r="H41" s="350">
        <f>Tabla6[[#This Row],[2012]]-Tabla6[[#This Row],[2011]]</f>
        <v>-0.4791412666307977</v>
      </c>
    </row>
    <row r="42" spans="1:8" ht="14.1" customHeight="1">
      <c r="A42" s="286" t="s">
        <v>28</v>
      </c>
      <c r="B42" s="350">
        <v>55.469644902634599</v>
      </c>
      <c r="C42" s="350">
        <v>54.73627556512379</v>
      </c>
      <c r="D42" s="350">
        <v>55.103689738755726</v>
      </c>
      <c r="E42" s="350">
        <v>52.004648460197558</v>
      </c>
      <c r="F42" s="350">
        <v>49.891716296697346</v>
      </c>
      <c r="G42" s="351">
        <f>'Alumnos en programas de calidad'!D29</f>
        <v>48.997289972899729</v>
      </c>
      <c r="H42" s="350">
        <f>Tabla6[[#This Row],[2012]]-Tabla6[[#This Row],[2011]]</f>
        <v>-0.89442632379761733</v>
      </c>
    </row>
    <row r="43" spans="1:8" ht="14.1" customHeight="1">
      <c r="A43" s="286" t="s">
        <v>17</v>
      </c>
      <c r="B43" s="350">
        <v>34.595112601820794</v>
      </c>
      <c r="C43" s="350">
        <v>35.905836670307004</v>
      </c>
      <c r="D43" s="350">
        <v>47.296800294225818</v>
      </c>
      <c r="E43" s="350">
        <v>47.103243377073532</v>
      </c>
      <c r="F43" s="350">
        <v>43.678985767252719</v>
      </c>
      <c r="G43" s="351">
        <f>'Alumnos en programas de calidad'!D18</f>
        <v>44.108508604206506</v>
      </c>
      <c r="H43" s="350">
        <f>Tabla6[[#This Row],[2012]]-Tabla6[[#This Row],[2011]]</f>
        <v>0.42952283695378668</v>
      </c>
    </row>
    <row r="44" spans="1:8" ht="14.1" customHeight="1">
      <c r="A44" s="286" t="s">
        <v>19</v>
      </c>
      <c r="B44" s="350">
        <v>46.19388418998048</v>
      </c>
      <c r="C44" s="350">
        <v>45.379222434671767</v>
      </c>
      <c r="D44" s="350">
        <v>45.951156812339335</v>
      </c>
      <c r="E44" s="350">
        <v>45.488257107540178</v>
      </c>
      <c r="F44" s="350">
        <v>42.58319232938522</v>
      </c>
      <c r="G44" s="351">
        <f>'Alumnos en programas de calidad'!D20</f>
        <v>39.216738197424895</v>
      </c>
      <c r="H44" s="350">
        <f>Tabla6[[#This Row],[2012]]-Tabla6[[#This Row],[2011]]</f>
        <v>-3.3664541319603245</v>
      </c>
    </row>
    <row r="45" spans="1:8" ht="14.1" customHeight="1">
      <c r="A45" s="286" t="s">
        <v>46</v>
      </c>
      <c r="B45" s="350">
        <v>43.150513398447281</v>
      </c>
      <c r="C45" s="350">
        <v>42.232779097387173</v>
      </c>
      <c r="D45" s="350">
        <v>38.536254800090354</v>
      </c>
      <c r="E45" s="350">
        <v>36.922386720502466</v>
      </c>
      <c r="F45" s="350">
        <v>36.714255273812064</v>
      </c>
      <c r="G45" s="351">
        <f>'Alumnos en programas de calidad'!D47</f>
        <v>36.78838738943071</v>
      </c>
      <c r="H45" s="350">
        <f>Tabla6[[#This Row],[2012]]-Tabla6[[#This Row],[2011]]</f>
        <v>7.4132115618645855E-2</v>
      </c>
    </row>
    <row r="46" spans="1:8" ht="14.1" customHeight="1">
      <c r="A46" s="286" t="s">
        <v>25</v>
      </c>
      <c r="B46" s="350">
        <v>46.057087566521524</v>
      </c>
      <c r="C46" s="350">
        <v>42.940125111706884</v>
      </c>
      <c r="D46" s="350">
        <v>19.264069264069263</v>
      </c>
      <c r="E46" s="350">
        <v>23.815907059874888</v>
      </c>
      <c r="F46" s="350">
        <v>16.893617021276597</v>
      </c>
      <c r="G46" s="351">
        <f>'Alumnos en programas de calidad'!D26</f>
        <v>36.588432523051132</v>
      </c>
      <c r="H46" s="350">
        <f>Tabla6[[#This Row],[2012]]-Tabla6[[#This Row],[2011]]</f>
        <v>19.694815501774535</v>
      </c>
    </row>
    <row r="47" spans="1:8" ht="14.1" customHeight="1">
      <c r="A47" s="286" t="s">
        <v>18</v>
      </c>
      <c r="B47" s="350">
        <v>100</v>
      </c>
      <c r="C47" s="350">
        <v>100</v>
      </c>
      <c r="D47" s="350">
        <v>100</v>
      </c>
      <c r="E47" s="350">
        <v>100</v>
      </c>
      <c r="F47" s="350">
        <v>100</v>
      </c>
      <c r="G47" s="351">
        <f>'Alumnos en programas de calidad'!D19</f>
        <v>34.384858044164041</v>
      </c>
      <c r="H47" s="350">
        <f>Tabla6[[#This Row],[2012]]-Tabla6[[#This Row],[2011]]</f>
        <v>-65.615141955835952</v>
      </c>
    </row>
    <row r="48" spans="1:8" ht="14.1" customHeight="1">
      <c r="A48" s="286" t="s">
        <v>35</v>
      </c>
      <c r="B48" s="350">
        <v>41.737426518615287</v>
      </c>
      <c r="C48" s="350">
        <v>38.669131238447321</v>
      </c>
      <c r="D48" s="350">
        <v>38.28680423096931</v>
      </c>
      <c r="E48" s="350">
        <v>35.939824764423875</v>
      </c>
      <c r="F48" s="350">
        <v>32.470334412081989</v>
      </c>
      <c r="G48" s="351">
        <f>'Alumnos en programas de calidad'!D36</f>
        <v>31.422222222222224</v>
      </c>
      <c r="H48" s="350">
        <f>Tabla6[[#This Row],[2012]]-Tabla6[[#This Row],[2011]]</f>
        <v>-1.048112189859765</v>
      </c>
    </row>
    <row r="49" spans="1:8" ht="14.1" customHeight="1">
      <c r="A49" s="286" t="s">
        <v>41</v>
      </c>
      <c r="B49" s="350">
        <v>22.832845647403072</v>
      </c>
      <c r="C49" s="350">
        <v>27.05994953449926</v>
      </c>
      <c r="D49" s="350">
        <v>24.840820657941283</v>
      </c>
      <c r="E49" s="350">
        <v>28.559213339033775</v>
      </c>
      <c r="F49" s="350">
        <v>26.765686571688391</v>
      </c>
      <c r="G49" s="351">
        <f>'Alumnos en programas de calidad'!D42</f>
        <v>25.770241222832581</v>
      </c>
      <c r="H49" s="350">
        <f>Tabla6[[#This Row],[2012]]-Tabla6[[#This Row],[2011]]</f>
        <v>-0.99544534885581015</v>
      </c>
    </row>
    <row r="50" spans="1:8" ht="14.1" customHeight="1">
      <c r="A50" s="286" t="s">
        <v>34</v>
      </c>
      <c r="B50" s="350">
        <v>58.626480466678451</v>
      </c>
      <c r="C50" s="350">
        <v>60.849858356940508</v>
      </c>
      <c r="D50" s="350">
        <v>11.690046760187041</v>
      </c>
      <c r="E50" s="350">
        <v>11.647016791711327</v>
      </c>
      <c r="F50" s="350">
        <v>11.814566082023864</v>
      </c>
      <c r="G50" s="351">
        <f>'Alumnos en programas de calidad'!D35</f>
        <v>11.271041717492071</v>
      </c>
      <c r="H50" s="350">
        <f>Tabla6[[#This Row],[2012]]-Tabla6[[#This Row],[2011]]</f>
        <v>-0.54352436453179287</v>
      </c>
    </row>
    <row r="51" spans="1:8" ht="13.5" customHeight="1">
      <c r="A51" s="275"/>
      <c r="B51" s="275"/>
      <c r="C51" s="275"/>
      <c r="D51" s="275"/>
      <c r="E51" s="275"/>
      <c r="F51" s="275"/>
      <c r="G51" s="275"/>
      <c r="H51" s="275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  <row r="164" spans="1:8" ht="15.75">
      <c r="A164" s="275"/>
      <c r="B164" s="275"/>
      <c r="C164" s="275"/>
      <c r="D164" s="275"/>
      <c r="E164" s="275"/>
      <c r="F164" s="275"/>
      <c r="G164" s="275"/>
      <c r="H164" s="275"/>
    </row>
    <row r="165" spans="1:8" ht="15.75">
      <c r="A165" s="275"/>
      <c r="B165" s="275"/>
      <c r="C165" s="275"/>
      <c r="D165" s="275"/>
      <c r="E165" s="275"/>
      <c r="F165" s="275"/>
      <c r="G165" s="275"/>
      <c r="H165" s="275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BreakPreview" topLeftCell="A14" zoomScale="112" zoomScaleNormal="100" zoomScaleSheetLayoutView="112" workbookViewId="0">
      <selection activeCell="C35" sqref="C35"/>
    </sheetView>
  </sheetViews>
  <sheetFormatPr baseColWidth="10" defaultRowHeight="14.25"/>
  <cols>
    <col min="1" max="1" width="21.140625" style="75" customWidth="1"/>
    <col min="2" max="2" width="14.140625" style="75" customWidth="1"/>
    <col min="3" max="3" width="11.5703125" style="46" customWidth="1"/>
    <col min="4" max="4" width="26.140625" style="46" customWidth="1"/>
    <col min="5" max="16384" width="11.42578125" style="46"/>
  </cols>
  <sheetData>
    <row r="1" spans="1:8">
      <c r="A1" s="1"/>
      <c r="B1" s="2"/>
      <c r="C1" s="1"/>
      <c r="D1" s="1"/>
      <c r="E1" s="1"/>
    </row>
    <row r="2" spans="1:8">
      <c r="A2" s="1"/>
      <c r="B2" s="2"/>
      <c r="C2" s="1"/>
      <c r="D2" s="1"/>
      <c r="E2" s="1"/>
    </row>
    <row r="3" spans="1:8">
      <c r="A3" s="1"/>
      <c r="B3" s="4"/>
      <c r="C3" s="5"/>
      <c r="D3" s="5"/>
      <c r="E3" s="5"/>
    </row>
    <row r="4" spans="1:8">
      <c r="A4" s="461"/>
      <c r="B4" s="461"/>
      <c r="C4" s="461"/>
      <c r="D4" s="461"/>
      <c r="E4" s="461"/>
    </row>
    <row r="5" spans="1:8">
      <c r="A5" s="146"/>
      <c r="B5" s="146"/>
      <c r="C5" s="146"/>
      <c r="D5" s="146"/>
      <c r="E5" s="146"/>
    </row>
    <row r="6" spans="1:8" ht="17.25" customHeight="1">
      <c r="A6" s="468" t="s">
        <v>97</v>
      </c>
      <c r="B6" s="468"/>
      <c r="C6" s="468"/>
      <c r="D6" s="468"/>
      <c r="E6" s="147"/>
    </row>
    <row r="7" spans="1:8" ht="8.25" customHeight="1">
      <c r="A7" s="147"/>
      <c r="B7" s="147"/>
      <c r="C7" s="147"/>
      <c r="D7" s="147"/>
      <c r="E7" s="147"/>
    </row>
    <row r="8" spans="1:8" s="12" customFormat="1" ht="21.75" customHeight="1">
      <c r="A8" s="162"/>
      <c r="B8" s="162"/>
      <c r="C8" s="162"/>
      <c r="D8" s="162"/>
      <c r="E8" s="11"/>
    </row>
    <row r="9" spans="1:8" s="12" customFormat="1" ht="30" customHeight="1">
      <c r="A9" s="162"/>
      <c r="B9" s="162"/>
      <c r="C9" s="162"/>
      <c r="D9" s="162"/>
      <c r="E9" s="11"/>
    </row>
    <row r="10" spans="1:8" s="12" customFormat="1" ht="27.75" customHeight="1">
      <c r="A10" s="162"/>
      <c r="B10" s="162"/>
      <c r="C10" s="162"/>
      <c r="D10" s="162"/>
      <c r="E10" s="17"/>
    </row>
    <row r="11" spans="1:8" s="12" customFormat="1" ht="15" customHeight="1">
      <c r="A11" s="162"/>
      <c r="B11" s="162"/>
      <c r="C11" s="161"/>
      <c r="D11" s="161"/>
    </row>
    <row r="12" spans="1:8" s="12" customFormat="1" ht="16.5" customHeight="1">
      <c r="A12" s="540" t="s">
        <v>6</v>
      </c>
      <c r="B12" s="542" t="s">
        <v>96</v>
      </c>
      <c r="C12" s="540" t="s">
        <v>8</v>
      </c>
      <c r="D12" s="163"/>
    </row>
    <row r="13" spans="1:8" s="12" customFormat="1" ht="16.5" customHeight="1">
      <c r="A13" s="541"/>
      <c r="B13" s="543"/>
      <c r="C13" s="541"/>
      <c r="D13" s="163" t="s">
        <v>10</v>
      </c>
    </row>
    <row r="14" spans="1:8" s="12" customFormat="1" ht="10.5" customHeight="1">
      <c r="A14" s="162"/>
      <c r="B14" s="162"/>
      <c r="C14" s="161"/>
      <c r="D14" s="161"/>
    </row>
    <row r="15" spans="1:8" s="12" customFormat="1" ht="76.5" customHeight="1">
      <c r="A15" s="160" t="s">
        <v>95</v>
      </c>
      <c r="B15" s="159" t="s">
        <v>290</v>
      </c>
      <c r="C15" s="159" t="s">
        <v>110</v>
      </c>
      <c r="D15" s="158" t="s">
        <v>109</v>
      </c>
      <c r="E15" s="159" t="s">
        <v>291</v>
      </c>
      <c r="F15" s="159" t="s">
        <v>110</v>
      </c>
    </row>
    <row r="16" spans="1:8" s="12" customFormat="1" ht="15.75" customHeight="1">
      <c r="A16" s="157" t="s">
        <v>15</v>
      </c>
      <c r="B16" s="156">
        <f>SUM(B17:B48)</f>
        <v>303955</v>
      </c>
      <c r="C16" s="156">
        <f>SUM(C17:C48)</f>
        <v>230694</v>
      </c>
      <c r="D16" s="155">
        <f>C16/B16*100</f>
        <v>75.897419025842638</v>
      </c>
      <c r="E16" s="12">
        <v>299807</v>
      </c>
      <c r="F16" s="12">
        <v>229436</v>
      </c>
      <c r="G16" s="268">
        <f>C16-F16</f>
        <v>1258</v>
      </c>
      <c r="H16" s="269">
        <f>C16/F16-1</f>
        <v>5.4830105127354756E-3</v>
      </c>
    </row>
    <row r="17" spans="1:4" ht="12" customHeight="1">
      <c r="A17" s="154" t="s">
        <v>16</v>
      </c>
      <c r="B17" s="148">
        <v>4876</v>
      </c>
      <c r="C17" s="148">
        <v>4212</v>
      </c>
      <c r="D17" s="152">
        <f>C17/B17*100</f>
        <v>86.382280557834292</v>
      </c>
    </row>
    <row r="18" spans="1:4" ht="12" customHeight="1">
      <c r="A18" s="154" t="s">
        <v>17</v>
      </c>
      <c r="B18" s="153">
        <v>8368</v>
      </c>
      <c r="C18" s="148">
        <v>3691</v>
      </c>
      <c r="D18" s="152">
        <f t="shared" ref="D18:D48" si="0">C18/B18*100</f>
        <v>44.108508604206506</v>
      </c>
    </row>
    <row r="19" spans="1:4" ht="12" customHeight="1">
      <c r="A19" s="154" t="s">
        <v>18</v>
      </c>
      <c r="B19" s="153">
        <v>1902</v>
      </c>
      <c r="C19" s="148">
        <v>654</v>
      </c>
      <c r="D19" s="152">
        <f t="shared" si="0"/>
        <v>34.384858044164041</v>
      </c>
    </row>
    <row r="20" spans="1:4" ht="12" customHeight="1">
      <c r="A20" s="154" t="s">
        <v>19</v>
      </c>
      <c r="B20" s="153">
        <v>1864</v>
      </c>
      <c r="C20" s="148">
        <v>731</v>
      </c>
      <c r="D20" s="152">
        <f t="shared" si="0"/>
        <v>39.216738197424895</v>
      </c>
    </row>
    <row r="21" spans="1:4" ht="12" customHeight="1">
      <c r="A21" s="154" t="s">
        <v>20</v>
      </c>
      <c r="B21" s="153">
        <v>7730</v>
      </c>
      <c r="C21" s="148">
        <v>6852</v>
      </c>
      <c r="D21" s="152">
        <f t="shared" si="0"/>
        <v>88.641655886157821</v>
      </c>
    </row>
    <row r="22" spans="1:4" ht="12" customHeight="1">
      <c r="A22" s="154" t="s">
        <v>21</v>
      </c>
      <c r="B22" s="153">
        <v>9183</v>
      </c>
      <c r="C22" s="148">
        <v>8244</v>
      </c>
      <c r="D22" s="152">
        <f t="shared" si="0"/>
        <v>89.774583469454427</v>
      </c>
    </row>
    <row r="23" spans="1:4" ht="12" customHeight="1">
      <c r="A23" s="154" t="s">
        <v>22</v>
      </c>
      <c r="B23" s="153">
        <v>8071</v>
      </c>
      <c r="C23" s="148">
        <v>7630</v>
      </c>
      <c r="D23" s="152">
        <f t="shared" si="0"/>
        <v>94.535993061578495</v>
      </c>
    </row>
    <row r="24" spans="1:4" ht="12" customHeight="1">
      <c r="A24" s="154" t="s">
        <v>23</v>
      </c>
      <c r="B24" s="153">
        <v>1864</v>
      </c>
      <c r="C24" s="148">
        <v>1359</v>
      </c>
      <c r="D24" s="152">
        <f t="shared" si="0"/>
        <v>72.907725321888421</v>
      </c>
    </row>
    <row r="25" spans="1:4" ht="12" customHeight="1">
      <c r="A25" s="154" t="s">
        <v>24</v>
      </c>
      <c r="B25" s="153">
        <v>43673</v>
      </c>
      <c r="C25" s="148">
        <v>25525</v>
      </c>
      <c r="D25" s="152">
        <f t="shared" si="0"/>
        <v>58.445721612895838</v>
      </c>
    </row>
    <row r="26" spans="1:4" ht="12" customHeight="1">
      <c r="A26" s="154" t="s">
        <v>25</v>
      </c>
      <c r="B26" s="153">
        <v>2386</v>
      </c>
      <c r="C26" s="148">
        <v>873</v>
      </c>
      <c r="D26" s="152">
        <f t="shared" si="0"/>
        <v>36.588432523051132</v>
      </c>
    </row>
    <row r="27" spans="1:4" ht="12" customHeight="1">
      <c r="A27" s="154" t="s">
        <v>26</v>
      </c>
      <c r="B27" s="153">
        <v>16619</v>
      </c>
      <c r="C27" s="148">
        <v>14299</v>
      </c>
      <c r="D27" s="152">
        <f t="shared" si="0"/>
        <v>86.04007461339431</v>
      </c>
    </row>
    <row r="28" spans="1:4" ht="12" customHeight="1">
      <c r="A28" s="154" t="s">
        <v>27</v>
      </c>
      <c r="B28" s="153">
        <v>7047</v>
      </c>
      <c r="C28" s="148">
        <v>7047</v>
      </c>
      <c r="D28" s="152">
        <f t="shared" si="0"/>
        <v>100</v>
      </c>
    </row>
    <row r="29" spans="1:4" ht="12" customHeight="1">
      <c r="A29" s="154" t="s">
        <v>28</v>
      </c>
      <c r="B29" s="153">
        <v>3690</v>
      </c>
      <c r="C29" s="148">
        <v>1808</v>
      </c>
      <c r="D29" s="152">
        <f t="shared" si="0"/>
        <v>48.997289972899729</v>
      </c>
    </row>
    <row r="30" spans="1:4" ht="12" customHeight="1">
      <c r="A30" s="154" t="s">
        <v>29</v>
      </c>
      <c r="B30" s="153">
        <v>15407</v>
      </c>
      <c r="C30" s="148">
        <v>14562</v>
      </c>
      <c r="D30" s="152">
        <f t="shared" si="0"/>
        <v>94.515479976633998</v>
      </c>
    </row>
    <row r="31" spans="1:4" ht="12" customHeight="1">
      <c r="A31" s="154" t="s">
        <v>30</v>
      </c>
      <c r="B31" s="153">
        <v>48217</v>
      </c>
      <c r="C31" s="148">
        <v>48214</v>
      </c>
      <c r="D31" s="152">
        <f t="shared" si="0"/>
        <v>99.993778128046131</v>
      </c>
    </row>
    <row r="32" spans="1:4" ht="12" customHeight="1">
      <c r="A32" s="154" t="s">
        <v>31</v>
      </c>
      <c r="B32" s="153">
        <v>12293</v>
      </c>
      <c r="C32" s="148">
        <v>12281</v>
      </c>
      <c r="D32" s="152">
        <f t="shared" si="0"/>
        <v>99.902383470267637</v>
      </c>
    </row>
    <row r="33" spans="1:4" ht="12" customHeight="1">
      <c r="A33" s="154" t="s">
        <v>32</v>
      </c>
      <c r="B33" s="153">
        <v>5012</v>
      </c>
      <c r="C33" s="148">
        <v>5011</v>
      </c>
      <c r="D33" s="152">
        <f t="shared" si="0"/>
        <v>99.98004788507582</v>
      </c>
    </row>
    <row r="34" spans="1:4" ht="12" customHeight="1">
      <c r="A34" s="154" t="s">
        <v>33</v>
      </c>
      <c r="B34" s="153">
        <v>3043</v>
      </c>
      <c r="C34" s="148">
        <v>2385</v>
      </c>
      <c r="D34" s="152">
        <f t="shared" si="0"/>
        <v>78.37660203746303</v>
      </c>
    </row>
    <row r="35" spans="1:4" ht="12" customHeight="1">
      <c r="A35" s="154" t="s">
        <v>34</v>
      </c>
      <c r="B35" s="153">
        <v>16396</v>
      </c>
      <c r="C35" s="148">
        <v>1848</v>
      </c>
      <c r="D35" s="152">
        <f t="shared" si="0"/>
        <v>11.271041717492071</v>
      </c>
    </row>
    <row r="36" spans="1:4" ht="12" customHeight="1">
      <c r="A36" s="154" t="s">
        <v>35</v>
      </c>
      <c r="B36" s="153">
        <v>6750</v>
      </c>
      <c r="C36" s="148">
        <v>2121</v>
      </c>
      <c r="D36" s="152">
        <f t="shared" si="0"/>
        <v>31.422222222222224</v>
      </c>
    </row>
    <row r="37" spans="1:4" ht="12" customHeight="1">
      <c r="A37" s="154" t="s">
        <v>36</v>
      </c>
      <c r="B37" s="153">
        <v>7539</v>
      </c>
      <c r="C37" s="148">
        <v>7538</v>
      </c>
      <c r="D37" s="152">
        <f t="shared" si="0"/>
        <v>99.986735641331734</v>
      </c>
    </row>
    <row r="38" spans="1:4" ht="12" customHeight="1">
      <c r="A38" s="154" t="s">
        <v>37</v>
      </c>
      <c r="B38" s="153">
        <v>3014</v>
      </c>
      <c r="C38" s="148">
        <v>1536</v>
      </c>
      <c r="D38" s="152">
        <f t="shared" si="0"/>
        <v>50.96217650962177</v>
      </c>
    </row>
    <row r="39" spans="1:4" ht="12" customHeight="1">
      <c r="A39" s="154" t="s">
        <v>38</v>
      </c>
      <c r="B39" s="153">
        <v>8685</v>
      </c>
      <c r="C39" s="148">
        <v>8662</v>
      </c>
      <c r="D39" s="152">
        <f t="shared" si="0"/>
        <v>99.735175590097867</v>
      </c>
    </row>
    <row r="40" spans="1:4" ht="12" customHeight="1">
      <c r="A40" s="154" t="s">
        <v>39</v>
      </c>
      <c r="B40" s="153">
        <v>5478</v>
      </c>
      <c r="C40" s="148">
        <v>5471</v>
      </c>
      <c r="D40" s="152">
        <f t="shared" si="0"/>
        <v>99.872216137276382</v>
      </c>
    </row>
    <row r="41" spans="1:4" ht="12" customHeight="1">
      <c r="A41" s="154" t="s">
        <v>40</v>
      </c>
      <c r="B41" s="153">
        <v>9564</v>
      </c>
      <c r="C41" s="148">
        <v>8521</v>
      </c>
      <c r="D41" s="152">
        <f t="shared" si="0"/>
        <v>89.094521120869928</v>
      </c>
    </row>
    <row r="42" spans="1:4" ht="12" customHeight="1">
      <c r="A42" s="154" t="s">
        <v>41</v>
      </c>
      <c r="B42" s="153">
        <v>12561</v>
      </c>
      <c r="C42" s="148">
        <v>3237</v>
      </c>
      <c r="D42" s="152">
        <f t="shared" si="0"/>
        <v>25.770241222832581</v>
      </c>
    </row>
    <row r="43" spans="1:4" ht="12" customHeight="1">
      <c r="A43" s="154" t="s">
        <v>42</v>
      </c>
      <c r="B43" s="153">
        <v>5305</v>
      </c>
      <c r="C43" s="148">
        <v>5305</v>
      </c>
      <c r="D43" s="152">
        <f t="shared" si="0"/>
        <v>100</v>
      </c>
    </row>
    <row r="44" spans="1:4" ht="12" customHeight="1">
      <c r="A44" s="154" t="s">
        <v>43</v>
      </c>
      <c r="B44" s="153">
        <v>8923</v>
      </c>
      <c r="C44" s="148">
        <v>5594</v>
      </c>
      <c r="D44" s="152">
        <f t="shared" si="0"/>
        <v>62.69191975792895</v>
      </c>
    </row>
    <row r="45" spans="1:4" ht="12" customHeight="1">
      <c r="A45" s="154" t="s">
        <v>44</v>
      </c>
      <c r="B45" s="153">
        <v>3109</v>
      </c>
      <c r="C45" s="148">
        <v>3109</v>
      </c>
      <c r="D45" s="152">
        <f t="shared" si="0"/>
        <v>100</v>
      </c>
    </row>
    <row r="46" spans="1:4" ht="12" customHeight="1">
      <c r="A46" s="154" t="s">
        <v>45</v>
      </c>
      <c r="B46" s="153">
        <v>9255</v>
      </c>
      <c r="C46" s="148">
        <v>9255</v>
      </c>
      <c r="D46" s="152">
        <f t="shared" si="0"/>
        <v>100</v>
      </c>
    </row>
    <row r="47" spans="1:4" ht="12" customHeight="1">
      <c r="A47" s="154" t="s">
        <v>46</v>
      </c>
      <c r="B47" s="153">
        <v>4409</v>
      </c>
      <c r="C47" s="148">
        <v>1622</v>
      </c>
      <c r="D47" s="152">
        <f t="shared" si="0"/>
        <v>36.78838738943071</v>
      </c>
    </row>
    <row r="48" spans="1:4" ht="12" customHeight="1">
      <c r="A48" s="154" t="s">
        <v>47</v>
      </c>
      <c r="B48" s="153">
        <v>1722</v>
      </c>
      <c r="C48" s="148">
        <v>1497</v>
      </c>
      <c r="D48" s="152">
        <f t="shared" si="0"/>
        <v>86.933797909407659</v>
      </c>
    </row>
    <row r="49" spans="1:4">
      <c r="A49" s="151" t="s">
        <v>48</v>
      </c>
      <c r="B49" s="150"/>
      <c r="C49" s="150"/>
      <c r="D49" s="12"/>
    </row>
    <row r="50" spans="1:4">
      <c r="A50" s="496"/>
      <c r="B50" s="497"/>
      <c r="C50" s="497"/>
      <c r="D50" s="498"/>
    </row>
    <row r="51" spans="1:4">
      <c r="A51" s="499"/>
      <c r="B51" s="500"/>
      <c r="C51" s="500"/>
      <c r="D51" s="501"/>
    </row>
    <row r="52" spans="1:4">
      <c r="A52" s="499"/>
      <c r="B52" s="500"/>
      <c r="C52" s="500"/>
      <c r="D52" s="501"/>
    </row>
    <row r="53" spans="1:4">
      <c r="A53" s="499"/>
      <c r="B53" s="500"/>
      <c r="C53" s="500"/>
      <c r="D53" s="501"/>
    </row>
    <row r="54" spans="1:4">
      <c r="A54" s="499"/>
      <c r="B54" s="500"/>
      <c r="C54" s="500"/>
      <c r="D54" s="501"/>
    </row>
    <row r="55" spans="1:4">
      <c r="A55" s="499"/>
      <c r="B55" s="500"/>
      <c r="C55" s="500"/>
      <c r="D55" s="501"/>
    </row>
    <row r="56" spans="1:4">
      <c r="A56" s="502"/>
      <c r="B56" s="503"/>
      <c r="C56" s="503"/>
      <c r="D56" s="504"/>
    </row>
  </sheetData>
  <sheetProtection selectLockedCells="1"/>
  <mergeCells count="6">
    <mergeCell ref="A50:D56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4"/>
  <sheetViews>
    <sheetView showGridLines="0" tabSelected="1" view="pageBreakPreview" zoomScale="87" zoomScaleNormal="100" zoomScaleSheetLayoutView="87" workbookViewId="0">
      <selection activeCell="K12" sqref="K12"/>
    </sheetView>
  </sheetViews>
  <sheetFormatPr baseColWidth="10" defaultRowHeight="12.75"/>
  <cols>
    <col min="1" max="1" width="25.85546875" style="188" customWidth="1"/>
    <col min="2" max="7" width="11.5703125" style="188" customWidth="1"/>
    <col min="8" max="8" width="1.5703125" style="188" customWidth="1"/>
    <col min="9" max="10" width="11.7109375" style="188" customWidth="1"/>
    <col min="11" max="16" width="13" style="188" customWidth="1"/>
    <col min="17" max="17" width="10.28515625" style="188" customWidth="1"/>
    <col min="18" max="16384" width="11.42578125" style="188"/>
  </cols>
  <sheetData>
    <row r="1" spans="1:17" s="178" customFormat="1" ht="21" customHeight="1">
      <c r="D1" s="179"/>
      <c r="E1" s="179"/>
      <c r="F1" s="179"/>
      <c r="G1" s="179"/>
      <c r="H1" s="179"/>
      <c r="I1" s="179"/>
      <c r="J1" s="179"/>
      <c r="K1" s="180"/>
      <c r="L1" s="180"/>
    </row>
    <row r="2" spans="1:17" s="178" customFormat="1" ht="21" customHeight="1">
      <c r="D2" s="179"/>
      <c r="E2" s="179"/>
      <c r="F2" s="179"/>
      <c r="G2" s="179"/>
      <c r="H2" s="179"/>
      <c r="I2" s="179"/>
      <c r="J2" s="179"/>
      <c r="K2" s="180"/>
      <c r="L2" s="180"/>
    </row>
    <row r="3" spans="1:17" s="178" customFormat="1" ht="21" customHeight="1">
      <c r="D3" s="179"/>
      <c r="E3" s="179"/>
      <c r="F3" s="179"/>
      <c r="G3" s="179"/>
      <c r="H3" s="179"/>
      <c r="I3" s="179"/>
      <c r="J3" s="179"/>
      <c r="K3" s="180"/>
      <c r="L3" s="180"/>
    </row>
    <row r="4" spans="1:17" s="178" customFormat="1" ht="21.75" customHeight="1">
      <c r="A4" s="426" t="s">
        <v>308</v>
      </c>
      <c r="B4" s="124"/>
      <c r="C4" s="124"/>
      <c r="D4" s="179"/>
      <c r="E4" s="179"/>
      <c r="F4" s="179"/>
      <c r="G4" s="179"/>
      <c r="H4" s="179"/>
      <c r="I4" s="179"/>
      <c r="J4" s="179"/>
      <c r="K4" s="180"/>
      <c r="L4" s="181"/>
    </row>
    <row r="5" spans="1:17" s="178" customFormat="1" ht="24.75" customHeight="1">
      <c r="A5" s="566" t="s">
        <v>111</v>
      </c>
      <c r="B5" s="566"/>
      <c r="C5" s="566"/>
      <c r="D5" s="566"/>
      <c r="E5" s="566"/>
      <c r="F5" s="566"/>
      <c r="G5" s="566"/>
      <c r="H5" s="566"/>
      <c r="I5" s="566"/>
      <c r="J5" s="566"/>
      <c r="K5" s="182"/>
      <c r="L5" s="182"/>
      <c r="M5" s="183"/>
      <c r="N5" s="183"/>
      <c r="O5" s="183"/>
      <c r="P5" s="183"/>
      <c r="Q5" s="183"/>
    </row>
    <row r="6" spans="1:17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291"/>
      <c r="M6" s="183"/>
      <c r="N6" s="183"/>
      <c r="O6" s="183"/>
      <c r="P6" s="183"/>
      <c r="Q6" s="183"/>
    </row>
    <row r="7" spans="1:17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3"/>
      <c r="P7" s="184"/>
      <c r="Q7" s="184"/>
    </row>
    <row r="8" spans="1:17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342"/>
      <c r="I8" s="296"/>
      <c r="J8" s="296"/>
      <c r="K8" s="297"/>
      <c r="L8" s="298"/>
      <c r="O8" s="184"/>
      <c r="P8" s="184"/>
      <c r="Q8" s="184"/>
    </row>
    <row r="9" spans="1:17" s="185" customFormat="1" ht="15" customHeight="1">
      <c r="A9" s="294"/>
      <c r="B9" s="551">
        <v>2007</v>
      </c>
      <c r="C9" s="551">
        <v>2008</v>
      </c>
      <c r="D9" s="551">
        <v>2009</v>
      </c>
      <c r="E9" s="551">
        <v>2010</v>
      </c>
      <c r="F9" s="551">
        <v>2011</v>
      </c>
      <c r="G9" s="551">
        <v>2012</v>
      </c>
      <c r="H9" s="299"/>
      <c r="I9" s="553" t="s">
        <v>273</v>
      </c>
      <c r="J9" s="554"/>
      <c r="K9" s="297"/>
      <c r="L9" s="298"/>
      <c r="O9" s="184"/>
      <c r="P9" s="184"/>
      <c r="Q9" s="184"/>
    </row>
    <row r="10" spans="1:17" s="186" customFormat="1" ht="11.25" customHeight="1">
      <c r="A10" s="297"/>
      <c r="B10" s="552"/>
      <c r="C10" s="552"/>
      <c r="D10" s="552"/>
      <c r="E10" s="552"/>
      <c r="F10" s="552"/>
      <c r="G10" s="552"/>
      <c r="H10" s="299"/>
      <c r="I10" s="300" t="s">
        <v>114</v>
      </c>
      <c r="J10" s="301" t="s">
        <v>115</v>
      </c>
      <c r="K10" s="297"/>
      <c r="L10" s="343"/>
      <c r="O10" s="547"/>
      <c r="P10" s="547"/>
      <c r="Q10" s="547"/>
    </row>
    <row r="11" spans="1:17" s="186" customFormat="1" ht="18.75" customHeight="1">
      <c r="A11" s="302" t="s">
        <v>116</v>
      </c>
      <c r="B11" s="303">
        <v>157436</v>
      </c>
      <c r="C11" s="303">
        <v>168250</v>
      </c>
      <c r="D11" s="303">
        <v>188973</v>
      </c>
      <c r="E11" s="303">
        <v>207795.8</v>
      </c>
      <c r="F11" s="303">
        <v>215200</v>
      </c>
      <c r="G11" s="303">
        <v>244112.49476</v>
      </c>
      <c r="H11" s="304"/>
      <c r="I11" s="305">
        <f>G11-F11</f>
        <v>28912.494760000001</v>
      </c>
      <c r="J11" s="306">
        <f>G11/F11-1</f>
        <v>0.1343517414498141</v>
      </c>
      <c r="K11" s="297"/>
      <c r="L11" s="343"/>
      <c r="M11" s="230"/>
      <c r="O11" s="547"/>
      <c r="P11" s="547"/>
      <c r="Q11" s="547"/>
    </row>
    <row r="12" spans="1:17" s="186" customFormat="1" ht="18.75" customHeight="1">
      <c r="A12" s="302" t="s">
        <v>117</v>
      </c>
      <c r="B12" s="303">
        <v>1135618</v>
      </c>
      <c r="C12" s="303">
        <v>1172131</v>
      </c>
      <c r="D12" s="303">
        <v>1214312</v>
      </c>
      <c r="E12" s="303">
        <v>1242620.47</v>
      </c>
      <c r="F12" s="303">
        <v>1283563.8</v>
      </c>
      <c r="G12" s="303">
        <v>1444914</v>
      </c>
      <c r="H12" s="304"/>
      <c r="I12" s="305">
        <f>G12-F12</f>
        <v>161350.19999999995</v>
      </c>
      <c r="J12" s="306">
        <f>G12/F12-1</f>
        <v>0.12570485393869779</v>
      </c>
      <c r="K12" s="307"/>
      <c r="L12" s="343"/>
      <c r="O12" s="547"/>
      <c r="P12" s="547"/>
      <c r="Q12" s="547"/>
    </row>
    <row r="13" spans="1:17" s="186" customFormat="1" ht="33.75" customHeight="1">
      <c r="A13" s="309" t="s">
        <v>223</v>
      </c>
      <c r="B13" s="310">
        <f t="shared" ref="B13:F13" si="0">IF(B12=0,0,(B11/B12)*100)</f>
        <v>13.863464650965376</v>
      </c>
      <c r="C13" s="310">
        <f t="shared" si="0"/>
        <v>14.354197611017879</v>
      </c>
      <c r="D13" s="310">
        <f t="shared" si="0"/>
        <v>15.562145478262588</v>
      </c>
      <c r="E13" s="310">
        <f t="shared" si="0"/>
        <v>16.722386683361172</v>
      </c>
      <c r="F13" s="310">
        <f t="shared" si="0"/>
        <v>16.765820288792813</v>
      </c>
      <c r="G13" s="310">
        <f>IF(G12=0,0,(G11/G12)*100)</f>
        <v>16.894603745274807</v>
      </c>
      <c r="H13" s="311"/>
      <c r="I13" s="548">
        <f>G13-F13</f>
        <v>0.12878345648199385</v>
      </c>
      <c r="J13" s="549"/>
      <c r="K13" s="312"/>
      <c r="L13" s="343"/>
      <c r="M13" s="187"/>
      <c r="O13" s="547"/>
      <c r="P13" s="547"/>
      <c r="Q13" s="547"/>
    </row>
    <row r="14" spans="1:17" s="186" customFormat="1" ht="29.25" customHeight="1">
      <c r="A14" s="344"/>
      <c r="B14" s="344"/>
      <c r="C14" s="344"/>
      <c r="D14" s="344"/>
      <c r="E14" s="344"/>
      <c r="F14" s="344"/>
      <c r="G14" s="344"/>
      <c r="H14" s="344"/>
      <c r="I14" s="344"/>
      <c r="J14" s="344"/>
      <c r="K14" s="312"/>
      <c r="L14" s="343"/>
      <c r="M14" s="187"/>
      <c r="O14" s="273"/>
      <c r="P14" s="273"/>
      <c r="Q14" s="273"/>
    </row>
    <row r="15" spans="1:17" ht="10.5" customHeight="1">
      <c r="A15" s="344"/>
      <c r="B15" s="344"/>
      <c r="C15" s="344"/>
      <c r="D15" s="344"/>
      <c r="E15" s="344"/>
      <c r="F15" s="344"/>
      <c r="G15" s="344"/>
      <c r="H15" s="344"/>
      <c r="I15" s="344"/>
      <c r="J15" s="344"/>
      <c r="K15" s="317"/>
      <c r="L15" s="333"/>
      <c r="O15" s="547"/>
      <c r="P15" s="547"/>
      <c r="Q15" s="547"/>
    </row>
    <row r="16" spans="1:17" ht="18" customHeight="1">
      <c r="A16" s="318"/>
      <c r="B16" s="318"/>
      <c r="C16" s="318"/>
      <c r="D16" s="319"/>
      <c r="E16" s="319"/>
      <c r="F16" s="319"/>
      <c r="G16" s="319"/>
      <c r="H16" s="319"/>
      <c r="I16" s="316"/>
      <c r="J16" s="316"/>
      <c r="K16" s="320"/>
      <c r="L16" s="292"/>
      <c r="O16" s="547"/>
      <c r="P16" s="547"/>
      <c r="Q16" s="547"/>
    </row>
    <row r="17" spans="1:36" ht="18" customHeight="1">
      <c r="A17" s="321"/>
      <c r="B17" s="321"/>
      <c r="C17" s="321"/>
      <c r="D17" s="323"/>
      <c r="E17" s="323"/>
      <c r="F17" s="322"/>
      <c r="G17" s="322"/>
      <c r="H17" s="322"/>
      <c r="I17" s="324"/>
      <c r="J17" s="324"/>
      <c r="K17" s="292"/>
      <c r="L17" s="292"/>
      <c r="O17" s="547"/>
      <c r="P17" s="547"/>
      <c r="Q17" s="547"/>
    </row>
    <row r="18" spans="1:36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</row>
    <row r="19" spans="1:36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320"/>
      <c r="O19" s="547"/>
      <c r="P19" s="547"/>
      <c r="Q19" s="547"/>
    </row>
    <row r="20" spans="1:36" ht="18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O20" s="547"/>
      <c r="P20" s="547"/>
      <c r="Q20" s="547"/>
    </row>
    <row r="21" spans="1:36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298"/>
      <c r="L21" s="298"/>
      <c r="M21" s="189"/>
      <c r="N21" s="189"/>
      <c r="O21" s="547"/>
      <c r="P21" s="547"/>
      <c r="Q21" s="547"/>
      <c r="AG21" s="550" t="s">
        <v>118</v>
      </c>
      <c r="AH21" s="544">
        <v>2000</v>
      </c>
      <c r="AI21" s="190" t="s">
        <v>119</v>
      </c>
      <c r="AJ21" s="191">
        <v>10.4</v>
      </c>
    </row>
    <row r="22" spans="1:36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298"/>
      <c r="M22" s="189"/>
      <c r="N22" s="189"/>
      <c r="O22" s="547"/>
      <c r="P22" s="547"/>
      <c r="Q22" s="547"/>
      <c r="R22" s="189"/>
      <c r="AG22" s="550"/>
      <c r="AH22" s="545"/>
      <c r="AI22" s="190" t="s">
        <v>120</v>
      </c>
      <c r="AJ22" s="191">
        <v>9.8000000000000007</v>
      </c>
    </row>
    <row r="23" spans="1:36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298"/>
      <c r="L23" s="298"/>
      <c r="M23" s="189"/>
      <c r="N23" s="189"/>
      <c r="O23" s="547"/>
      <c r="P23" s="547"/>
      <c r="Q23" s="547"/>
      <c r="R23" s="189"/>
      <c r="AG23" s="550"/>
      <c r="AH23" s="545"/>
      <c r="AI23" s="190" t="s">
        <v>121</v>
      </c>
      <c r="AJ23" s="191">
        <v>8.6999999999999993</v>
      </c>
    </row>
    <row r="24" spans="1:36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298"/>
      <c r="L24" s="298"/>
      <c r="M24" s="189"/>
      <c r="N24" s="189"/>
      <c r="O24" s="189"/>
      <c r="P24" s="189"/>
      <c r="Q24" s="189"/>
      <c r="R24" s="189"/>
      <c r="AG24" s="550"/>
      <c r="AH24" s="546"/>
      <c r="AI24" s="190" t="s">
        <v>122</v>
      </c>
      <c r="AJ24" s="192">
        <v>9.15</v>
      </c>
    </row>
    <row r="25" spans="1:36" ht="18" customHeight="1">
      <c r="A25" s="292"/>
      <c r="B25" s="292"/>
      <c r="C25" s="292"/>
      <c r="D25" s="292"/>
      <c r="E25" s="292"/>
      <c r="F25" s="298"/>
      <c r="G25" s="298"/>
      <c r="H25" s="298"/>
      <c r="I25" s="298"/>
      <c r="J25" s="298"/>
      <c r="K25" s="298"/>
      <c r="L25" s="298"/>
      <c r="M25" s="189"/>
      <c r="N25" s="189"/>
      <c r="O25" s="189"/>
      <c r="P25" s="189"/>
      <c r="Q25" s="189"/>
      <c r="R25" s="189"/>
      <c r="AG25" s="550"/>
      <c r="AH25" s="544">
        <v>2001</v>
      </c>
      <c r="AI25" s="190" t="s">
        <v>119</v>
      </c>
      <c r="AJ25" s="191">
        <v>10.4</v>
      </c>
    </row>
    <row r="26" spans="1:36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O26" s="189"/>
      <c r="P26" s="189"/>
      <c r="Q26" s="189"/>
      <c r="R26" s="189"/>
      <c r="AG26" s="550"/>
      <c r="AH26" s="545"/>
      <c r="AI26" s="190" t="s">
        <v>120</v>
      </c>
      <c r="AJ26" s="192">
        <v>10</v>
      </c>
    </row>
    <row r="27" spans="1:36" ht="18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O27" s="189"/>
      <c r="P27" s="189"/>
      <c r="Q27" s="189"/>
      <c r="R27" s="189"/>
      <c r="AG27" s="550"/>
      <c r="AH27" s="545"/>
      <c r="AI27" s="190" t="s">
        <v>121</v>
      </c>
      <c r="AJ27" s="191">
        <v>10.7</v>
      </c>
    </row>
    <row r="28" spans="1:36" ht="18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AG28" s="550"/>
      <c r="AH28" s="546"/>
      <c r="AI28" s="190" t="s">
        <v>122</v>
      </c>
      <c r="AJ28" s="191">
        <v>9.3000000000000007</v>
      </c>
    </row>
    <row r="29" spans="1:36" ht="33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AG29" s="550"/>
      <c r="AH29" s="193"/>
      <c r="AI29" s="190" t="s">
        <v>122</v>
      </c>
      <c r="AJ29" s="191">
        <v>13.5</v>
      </c>
    </row>
    <row r="30" spans="1:36" ht="38.2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</row>
    <row r="31" spans="1:36" ht="38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</row>
    <row r="32" spans="1:36" ht="38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</row>
    <row r="33" spans="1:12" ht="23.2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</row>
    <row r="34" spans="1:12" ht="23.25" customHeight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</row>
    <row r="35" spans="1:12" ht="15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ht="8.25" customHeight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</row>
    <row r="37" spans="1:12" ht="15" hidden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</row>
    <row r="38" spans="1:12" ht="15" hidden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</row>
    <row r="39" spans="1:12" ht="15" hidden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</row>
    <row r="40" spans="1:12" ht="15" hidden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</row>
    <row r="41" spans="1:12" ht="15" hidden="1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</row>
    <row r="42" spans="1:12" ht="15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</row>
    <row r="43" spans="1:12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</row>
    <row r="44" spans="1:12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</row>
    <row r="45" spans="1:12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</row>
    <row r="46" spans="1:12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</row>
    <row r="47" spans="1:12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</row>
    <row r="48" spans="1:12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</row>
    <row r="49" spans="1:12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</row>
    <row r="50" spans="1:12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</row>
    <row r="51" spans="1:12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</row>
    <row r="52" spans="1:12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</row>
    <row r="53" spans="1:12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</row>
    <row r="54" spans="1:12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</row>
    <row r="55" spans="1:12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</row>
    <row r="56" spans="1:12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</row>
    <row r="57" spans="1:12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</row>
    <row r="58" spans="1:12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</row>
    <row r="59" spans="1:12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</row>
    <row r="60" spans="1:12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</row>
    <row r="61" spans="1:12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</row>
    <row r="62" spans="1:12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</row>
    <row r="63" spans="1:12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</row>
    <row r="64" spans="1:12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</row>
    <row r="65" spans="1:12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</row>
    <row r="66" spans="1:12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</row>
    <row r="67" spans="1:12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</row>
    <row r="68" spans="1:12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</row>
    <row r="69" spans="1:12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</row>
    <row r="70" spans="1:12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</row>
    <row r="71" spans="1:12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</row>
    <row r="72" spans="1:12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</row>
    <row r="73" spans="1:12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</row>
    <row r="74" spans="1:12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</row>
    <row r="75" spans="1:12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</row>
    <row r="76" spans="1:12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</row>
    <row r="77" spans="1:12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</row>
    <row r="78" spans="1:12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</row>
    <row r="79" spans="1:12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</row>
    <row r="80" spans="1:12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</row>
    <row r="81" spans="1:12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</row>
    <row r="82" spans="1:12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</row>
    <row r="83" spans="1:12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</row>
    <row r="84" spans="1:12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</row>
    <row r="85" spans="1:12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</row>
    <row r="86" spans="1:12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</row>
    <row r="87" spans="1:12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</row>
    <row r="88" spans="1:12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</row>
    <row r="89" spans="1:12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</row>
    <row r="90" spans="1:12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</row>
    <row r="91" spans="1:12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</row>
    <row r="92" spans="1:12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</row>
    <row r="93" spans="1:12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</row>
    <row r="94" spans="1:12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</row>
    <row r="95" spans="1:12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</row>
    <row r="96" spans="1:12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</row>
    <row r="97" spans="1:12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</row>
    <row r="98" spans="1:12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</row>
    <row r="99" spans="1:12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</row>
    <row r="100" spans="1:12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</row>
    <row r="101" spans="1:12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</row>
    <row r="103" spans="1:12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</row>
    <row r="104" spans="1:12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</row>
    <row r="105" spans="1:12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</row>
    <row r="106" spans="1:12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</row>
    <row r="107" spans="1:12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</row>
    <row r="108" spans="1:12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</row>
    <row r="109" spans="1:12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</row>
    <row r="110" spans="1:12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</row>
    <row r="111" spans="1:12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</row>
    <row r="112" spans="1:12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</row>
    <row r="113" spans="1:12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</row>
    <row r="114" spans="1:12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</row>
    <row r="115" spans="1:12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</row>
    <row r="116" spans="1:12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</row>
    <row r="117" spans="1:12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</row>
    <row r="118" spans="1:12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</row>
    <row r="119" spans="1:12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</row>
    <row r="120" spans="1:12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</row>
    <row r="121" spans="1:12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</row>
    <row r="122" spans="1:12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</row>
    <row r="123" spans="1:12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</row>
    <row r="124" spans="1:12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</row>
    <row r="125" spans="1:12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</row>
    <row r="126" spans="1:12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</row>
    <row r="127" spans="1:12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</row>
    <row r="128" spans="1:12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</row>
    <row r="129" spans="1:12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</row>
    <row r="130" spans="1:12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</row>
    <row r="131" spans="1:12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</row>
    <row r="132" spans="1:12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</row>
    <row r="133" spans="1:12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</row>
    <row r="134" spans="1:12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</row>
    <row r="135" spans="1:12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</row>
    <row r="136" spans="1:12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</row>
    <row r="137" spans="1:12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</row>
    <row r="138" spans="1:12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</row>
    <row r="139" spans="1:12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</row>
    <row r="140" spans="1:12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</row>
    <row r="141" spans="1:12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</row>
    <row r="142" spans="1:12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</row>
    <row r="143" spans="1:12" ht="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</row>
    <row r="144" spans="1:12" ht="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</row>
    <row r="145" spans="1:12" ht="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</row>
    <row r="146" spans="1:12" ht="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</row>
    <row r="147" spans="1:12" ht="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</row>
    <row r="148" spans="1:12" ht="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</row>
    <row r="149" spans="1:12" ht="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</row>
    <row r="150" spans="1:12" ht="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</row>
    <row r="151" spans="1:12" ht="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</row>
    <row r="152" spans="1:12" ht="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</row>
    <row r="153" spans="1:12" ht="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</row>
    <row r="154" spans="1:12" ht="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</row>
    <row r="155" spans="1:12" ht="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</row>
    <row r="156" spans="1:12" ht="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</row>
    <row r="157" spans="1:12" ht="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</row>
    <row r="158" spans="1:12" ht="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</row>
    <row r="159" spans="1:12" ht="1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</row>
    <row r="160" spans="1:12" ht="15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</row>
    <row r="161" spans="1:12" ht="15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</row>
    <row r="162" spans="1:12" ht="15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</row>
    <row r="163" spans="1:12" ht="15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</row>
    <row r="164" spans="1:12" ht="15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</row>
  </sheetData>
  <dataConsolidate/>
  <mergeCells count="17">
    <mergeCell ref="A5:J5"/>
    <mergeCell ref="A6:J6"/>
    <mergeCell ref="F9:F10"/>
    <mergeCell ref="I9:J9"/>
    <mergeCell ref="B9:B10"/>
    <mergeCell ref="C9:C10"/>
    <mergeCell ref="B8:G8"/>
    <mergeCell ref="G9:G10"/>
    <mergeCell ref="D9:D10"/>
    <mergeCell ref="E9:E10"/>
    <mergeCell ref="AH21:AH24"/>
    <mergeCell ref="AH25:AH28"/>
    <mergeCell ref="O10:Q13"/>
    <mergeCell ref="I13:J13"/>
    <mergeCell ref="O15:Q17"/>
    <mergeCell ref="O19:Q23"/>
    <mergeCell ref="AG21:AG29"/>
  </mergeCells>
  <conditionalFormatting sqref="I11:I14 J11:J12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58"/>
  <sheetViews>
    <sheetView showGridLines="0" tabSelected="1" view="pageBreakPreview" zoomScaleNormal="80" zoomScaleSheetLayoutView="100" workbookViewId="0">
      <selection activeCell="K12" sqref="K12"/>
    </sheetView>
  </sheetViews>
  <sheetFormatPr baseColWidth="10" defaultRowHeight="12.75"/>
  <cols>
    <col min="1" max="1" width="25.85546875" style="188" customWidth="1"/>
    <col min="2" max="7" width="11.7109375" style="188" customWidth="1"/>
    <col min="8" max="8" width="1.5703125" style="188" customWidth="1"/>
    <col min="9" max="11" width="11.7109375" style="188" customWidth="1"/>
    <col min="12" max="15" width="13" style="188" customWidth="1"/>
    <col min="16" max="16" width="10.28515625" style="188" customWidth="1"/>
    <col min="17" max="16384" width="11.42578125" style="188"/>
  </cols>
  <sheetData>
    <row r="1" spans="1:16" s="178" customFormat="1" ht="21" customHeight="1">
      <c r="D1" s="179"/>
      <c r="E1" s="179"/>
      <c r="F1" s="179"/>
      <c r="G1" s="179"/>
      <c r="H1" s="179"/>
      <c r="I1" s="179"/>
      <c r="J1" s="179"/>
      <c r="K1" s="180"/>
    </row>
    <row r="2" spans="1:16" s="178" customFormat="1" ht="21" customHeight="1">
      <c r="D2" s="179"/>
      <c r="E2" s="179"/>
      <c r="F2" s="179"/>
      <c r="G2" s="179"/>
      <c r="H2" s="179"/>
      <c r="I2" s="179"/>
      <c r="J2" s="179"/>
      <c r="K2" s="180"/>
    </row>
    <row r="3" spans="1:16" s="178" customFormat="1" ht="21" customHeight="1">
      <c r="D3" s="179"/>
      <c r="E3" s="179"/>
      <c r="F3" s="179"/>
      <c r="G3" s="179"/>
      <c r="H3" s="179"/>
      <c r="I3" s="179"/>
      <c r="J3" s="179"/>
      <c r="K3" s="180"/>
    </row>
    <row r="4" spans="1:16" s="178" customFormat="1" ht="21.75" customHeight="1">
      <c r="A4" s="426" t="s">
        <v>308</v>
      </c>
      <c r="D4" s="179"/>
      <c r="E4" s="179"/>
      <c r="F4" s="179"/>
      <c r="G4" s="179"/>
      <c r="H4" s="179"/>
      <c r="I4" s="179"/>
      <c r="J4" s="179"/>
      <c r="K4" s="180"/>
    </row>
    <row r="5" spans="1:16" s="178" customFormat="1" ht="21.95" customHeight="1">
      <c r="A5" s="566" t="s">
        <v>123</v>
      </c>
      <c r="B5" s="566"/>
      <c r="C5" s="566"/>
      <c r="D5" s="566"/>
      <c r="E5" s="566"/>
      <c r="F5" s="566"/>
      <c r="G5" s="566"/>
      <c r="H5" s="566"/>
      <c r="I5" s="566"/>
      <c r="J5" s="566"/>
      <c r="K5" s="291"/>
      <c r="L5" s="183"/>
      <c r="M5" s="183"/>
      <c r="N5" s="183"/>
      <c r="O5" s="183"/>
      <c r="P5" s="183"/>
    </row>
    <row r="6" spans="1:16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183"/>
      <c r="M6" s="183"/>
      <c r="N6" s="183"/>
      <c r="O6" s="183"/>
      <c r="P6" s="183"/>
    </row>
    <row r="7" spans="1:16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3"/>
      <c r="O7" s="227"/>
      <c r="P7" s="227"/>
    </row>
    <row r="8" spans="1:16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K8" s="298"/>
      <c r="N8" s="227"/>
      <c r="O8" s="227"/>
      <c r="P8" s="227"/>
    </row>
    <row r="9" spans="1:16" s="185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K9" s="298"/>
      <c r="N9" s="227"/>
      <c r="O9" s="227"/>
      <c r="P9" s="227"/>
    </row>
    <row r="10" spans="1:16" s="186" customFormat="1" ht="11.25" customHeight="1">
      <c r="A10" s="297"/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K10" s="329"/>
      <c r="N10" s="547"/>
      <c r="O10" s="547"/>
      <c r="P10" s="547"/>
    </row>
    <row r="11" spans="1:16" s="186" customFormat="1" ht="29.25" customHeight="1">
      <c r="A11" s="302" t="s">
        <v>124</v>
      </c>
      <c r="B11" s="303">
        <v>1135618</v>
      </c>
      <c r="C11" s="303">
        <v>1172131</v>
      </c>
      <c r="D11" s="303">
        <v>1214312</v>
      </c>
      <c r="E11" s="303">
        <v>1242620.47</v>
      </c>
      <c r="F11" s="303">
        <v>1283563.8</v>
      </c>
      <c r="G11" s="303">
        <v>1444914</v>
      </c>
      <c r="H11" s="304"/>
      <c r="I11" s="305">
        <f>G11-F11</f>
        <v>161350.19999999995</v>
      </c>
      <c r="J11" s="306">
        <f>G11/F11-1</f>
        <v>0.12570485393869779</v>
      </c>
      <c r="K11" s="329"/>
      <c r="L11" s="230"/>
      <c r="N11" s="547"/>
      <c r="O11" s="547"/>
      <c r="P11" s="547"/>
    </row>
    <row r="12" spans="1:16" s="186" customFormat="1" ht="29.25" customHeight="1">
      <c r="A12" s="302" t="s">
        <v>125</v>
      </c>
      <c r="B12" s="303">
        <v>1158493</v>
      </c>
      <c r="C12" s="303">
        <v>1213247</v>
      </c>
      <c r="D12" s="303">
        <v>1249220</v>
      </c>
      <c r="E12" s="303">
        <v>1271711.48</v>
      </c>
      <c r="F12" s="303">
        <v>1336369.3999999999</v>
      </c>
      <c r="G12" s="303">
        <v>1493525.6</v>
      </c>
      <c r="H12" s="304"/>
      <c r="I12" s="305">
        <f>G12-F12</f>
        <v>157156.20000000019</v>
      </c>
      <c r="J12" s="306">
        <f>G12/F12-1</f>
        <v>0.11759937035373613</v>
      </c>
      <c r="K12" s="339"/>
      <c r="L12" s="194"/>
      <c r="N12" s="547"/>
      <c r="O12" s="547"/>
      <c r="P12" s="547"/>
    </row>
    <row r="13" spans="1:16" s="186" customFormat="1" ht="29.25" customHeight="1">
      <c r="A13" s="309" t="s">
        <v>126</v>
      </c>
      <c r="B13" s="310">
        <f>IF(B12=0,0,(B11/B12)*100)</f>
        <v>98.025452031216417</v>
      </c>
      <c r="C13" s="310">
        <f>IF(C12=0,0,(C11/C12)*100)</f>
        <v>96.611077546451796</v>
      </c>
      <c r="D13" s="310">
        <f t="shared" ref="D13:G13" si="0">IF(D12=0,0,(D11/D12)*100)</f>
        <v>97.20561630457405</v>
      </c>
      <c r="E13" s="310">
        <f t="shared" si="0"/>
        <v>97.712452041401718</v>
      </c>
      <c r="F13" s="310">
        <f t="shared" si="0"/>
        <v>96.048577586406878</v>
      </c>
      <c r="G13" s="310">
        <f t="shared" si="0"/>
        <v>96.745177986905603</v>
      </c>
      <c r="H13" s="311"/>
      <c r="I13" s="548">
        <f>G13-F13</f>
        <v>0.69660040049872407</v>
      </c>
      <c r="J13" s="549"/>
      <c r="K13" s="312"/>
      <c r="L13" s="187"/>
      <c r="N13" s="547"/>
      <c r="O13" s="547"/>
      <c r="P13" s="547"/>
    </row>
    <row r="14" spans="1:16" ht="19.5" customHeight="1">
      <c r="A14" s="313"/>
      <c r="B14" s="313"/>
      <c r="C14" s="556"/>
      <c r="D14" s="556"/>
      <c r="E14" s="556"/>
      <c r="F14" s="556"/>
      <c r="G14" s="314"/>
      <c r="H14" s="315"/>
      <c r="I14" s="316"/>
      <c r="J14" s="316"/>
      <c r="K14" s="292"/>
      <c r="N14" s="547"/>
      <c r="O14" s="547"/>
      <c r="P14" s="547"/>
    </row>
    <row r="15" spans="1:16" ht="18" customHeight="1">
      <c r="A15" s="318"/>
      <c r="B15" s="318"/>
      <c r="C15" s="319"/>
      <c r="D15" s="319"/>
      <c r="E15" s="319"/>
      <c r="F15" s="319"/>
      <c r="G15" s="319"/>
      <c r="H15" s="319"/>
      <c r="I15" s="316"/>
      <c r="J15" s="316"/>
      <c r="K15" s="292"/>
      <c r="N15" s="547"/>
      <c r="O15" s="547"/>
      <c r="P15" s="547"/>
    </row>
    <row r="16" spans="1:16" ht="18" customHeight="1">
      <c r="A16" s="321"/>
      <c r="B16" s="321"/>
      <c r="C16" s="322"/>
      <c r="D16" s="323"/>
      <c r="E16" s="323"/>
      <c r="F16" s="322"/>
      <c r="G16" s="322"/>
      <c r="H16" s="322"/>
      <c r="I16" s="324"/>
      <c r="J16" s="324"/>
      <c r="K16" s="292"/>
      <c r="N16" s="547"/>
      <c r="O16" s="547"/>
      <c r="P16" s="547"/>
    </row>
    <row r="17" spans="1:35" ht="18" customHeight="1">
      <c r="A17" s="292"/>
      <c r="B17" s="292"/>
      <c r="C17" s="292"/>
      <c r="D17" s="292"/>
      <c r="E17" s="292"/>
      <c r="F17" s="292"/>
      <c r="G17" s="292"/>
      <c r="H17" s="292"/>
      <c r="I17" s="292"/>
      <c r="J17" s="292"/>
      <c r="K17" s="292"/>
    </row>
    <row r="18" spans="1:35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N18" s="547"/>
      <c r="O18" s="547"/>
      <c r="P18" s="547"/>
    </row>
    <row r="19" spans="1:35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N19" s="547"/>
      <c r="O19" s="547"/>
      <c r="P19" s="547"/>
    </row>
    <row r="20" spans="1:35" ht="18" customHeight="1">
      <c r="A20" s="292"/>
      <c r="B20" s="292"/>
      <c r="C20" s="292"/>
      <c r="D20" s="292"/>
      <c r="E20" s="292"/>
      <c r="F20" s="298"/>
      <c r="G20" s="298"/>
      <c r="H20" s="298"/>
      <c r="I20" s="298"/>
      <c r="J20" s="298"/>
      <c r="K20" s="298"/>
      <c r="L20" s="189"/>
      <c r="M20" s="189"/>
      <c r="N20" s="547"/>
      <c r="O20" s="547"/>
      <c r="P20" s="547"/>
      <c r="AF20" s="550" t="s">
        <v>118</v>
      </c>
      <c r="AG20" s="544">
        <v>2000</v>
      </c>
      <c r="AH20" s="228" t="s">
        <v>119</v>
      </c>
      <c r="AI20" s="191">
        <v>10.4</v>
      </c>
    </row>
    <row r="21" spans="1:35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337"/>
      <c r="L21" s="189"/>
      <c r="M21" s="189"/>
      <c r="N21" s="547"/>
      <c r="O21" s="547"/>
      <c r="P21" s="547"/>
      <c r="Q21" s="189"/>
      <c r="AF21" s="550"/>
      <c r="AG21" s="545"/>
      <c r="AH21" s="228" t="s">
        <v>120</v>
      </c>
      <c r="AI21" s="191">
        <v>9.8000000000000007</v>
      </c>
    </row>
    <row r="22" spans="1:35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189"/>
      <c r="M22" s="189"/>
      <c r="N22" s="547"/>
      <c r="O22" s="547"/>
      <c r="P22" s="547"/>
      <c r="Q22" s="189"/>
      <c r="AF22" s="550"/>
      <c r="AG22" s="545"/>
      <c r="AH22" s="228" t="s">
        <v>121</v>
      </c>
      <c r="AI22" s="191">
        <v>8.6999999999999993</v>
      </c>
    </row>
    <row r="23" spans="1:35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340"/>
      <c r="L23" s="189"/>
      <c r="M23" s="189"/>
      <c r="N23" s="189"/>
      <c r="O23" s="189"/>
      <c r="P23" s="189"/>
      <c r="Q23" s="189"/>
      <c r="AF23" s="550"/>
      <c r="AG23" s="546"/>
      <c r="AH23" s="228" t="s">
        <v>122</v>
      </c>
      <c r="AI23" s="192">
        <v>9.15</v>
      </c>
    </row>
    <row r="24" spans="1:35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340"/>
      <c r="L24" s="189"/>
      <c r="M24" s="189"/>
      <c r="N24" s="189"/>
      <c r="O24" s="189"/>
      <c r="P24" s="189"/>
      <c r="Q24" s="189"/>
      <c r="AF24" s="550"/>
      <c r="AG24" s="544">
        <v>2001</v>
      </c>
      <c r="AH24" s="228" t="s">
        <v>119</v>
      </c>
      <c r="AI24" s="191">
        <v>10.4</v>
      </c>
    </row>
    <row r="25" spans="1:35" ht="18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341"/>
      <c r="N25" s="189"/>
      <c r="O25" s="189"/>
      <c r="P25" s="189"/>
      <c r="Q25" s="189"/>
      <c r="AF25" s="550"/>
      <c r="AG25" s="545"/>
      <c r="AH25" s="228" t="s">
        <v>120</v>
      </c>
      <c r="AI25" s="192">
        <v>10</v>
      </c>
    </row>
    <row r="26" spans="1:35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341"/>
      <c r="N26" s="189"/>
      <c r="O26" s="189"/>
      <c r="P26" s="189"/>
      <c r="Q26" s="189"/>
      <c r="AF26" s="550"/>
      <c r="AG26" s="545"/>
      <c r="AH26" s="228" t="s">
        <v>121</v>
      </c>
      <c r="AI26" s="191">
        <v>10.7</v>
      </c>
    </row>
    <row r="27" spans="1:35" ht="18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341"/>
      <c r="AF27" s="550"/>
      <c r="AG27" s="546"/>
      <c r="AH27" s="228" t="s">
        <v>122</v>
      </c>
      <c r="AI27" s="191">
        <v>9.3000000000000007</v>
      </c>
    </row>
    <row r="28" spans="1:35" ht="33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341"/>
      <c r="AF28" s="550"/>
      <c r="AG28" s="225">
        <v>2002</v>
      </c>
      <c r="AH28" s="228" t="s">
        <v>119</v>
      </c>
      <c r="AI28" s="191">
        <v>10.199999999999999</v>
      </c>
    </row>
    <row r="29" spans="1:35" ht="33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341"/>
      <c r="AF29" s="550"/>
      <c r="AG29" s="226"/>
      <c r="AH29" s="228" t="s">
        <v>122</v>
      </c>
      <c r="AI29" s="191">
        <v>13.5</v>
      </c>
    </row>
    <row r="30" spans="1:35" ht="38.2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</row>
    <row r="31" spans="1:35" ht="48.7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</row>
    <row r="32" spans="1:35" ht="23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</row>
    <row r="33" spans="1:11" ht="23.2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</row>
    <row r="34" spans="1:11" ht="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</row>
    <row r="35" spans="1:11" ht="8.2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</row>
    <row r="36" spans="1:11" ht="15" hidden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</row>
    <row r="37" spans="1:11" ht="15" hidden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</row>
    <row r="38" spans="1:11" ht="15" hidden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</row>
    <row r="39" spans="1:11" ht="15" hidden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</row>
    <row r="40" spans="1:11" ht="15" hidden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</row>
    <row r="41" spans="1:11" ht="15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</row>
    <row r="42" spans="1:11" ht="15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</row>
    <row r="43" spans="1:11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</row>
    <row r="44" spans="1:11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</row>
    <row r="45" spans="1:11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</row>
    <row r="46" spans="1:11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</row>
    <row r="47" spans="1:11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</row>
    <row r="48" spans="1:11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</row>
    <row r="49" spans="1:11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</row>
    <row r="50" spans="1:11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</row>
    <row r="51" spans="1:11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</row>
    <row r="52" spans="1:11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</row>
    <row r="53" spans="1:11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</row>
    <row r="54" spans="1:11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</row>
    <row r="55" spans="1:11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</row>
    <row r="56" spans="1:11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</row>
    <row r="57" spans="1:11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</row>
    <row r="58" spans="1:11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</row>
    <row r="59" spans="1:11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</row>
    <row r="60" spans="1:11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</row>
    <row r="61" spans="1:11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</row>
    <row r="62" spans="1:11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</row>
    <row r="63" spans="1:11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</row>
    <row r="64" spans="1:11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</row>
    <row r="65" spans="1:11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</row>
    <row r="66" spans="1:11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</row>
    <row r="67" spans="1:11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</row>
    <row r="68" spans="1:11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</row>
    <row r="69" spans="1:11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</row>
    <row r="70" spans="1:11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</row>
    <row r="71" spans="1:11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</row>
    <row r="72" spans="1:11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</row>
    <row r="73" spans="1:11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</row>
    <row r="74" spans="1:11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</row>
    <row r="75" spans="1:11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</row>
    <row r="76" spans="1:11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</row>
    <row r="77" spans="1:11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</row>
    <row r="78" spans="1:11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</row>
    <row r="79" spans="1:11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</row>
    <row r="80" spans="1:11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</row>
    <row r="81" spans="1:11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</row>
    <row r="82" spans="1:11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</row>
    <row r="83" spans="1:11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</row>
    <row r="84" spans="1:11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</row>
    <row r="85" spans="1:11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</row>
    <row r="86" spans="1:11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</row>
    <row r="87" spans="1:11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</row>
    <row r="88" spans="1:11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</row>
    <row r="89" spans="1:11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</row>
    <row r="90" spans="1:11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</row>
    <row r="91" spans="1:11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</row>
    <row r="92" spans="1:11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</row>
    <row r="93" spans="1:11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</row>
    <row r="94" spans="1:11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</row>
    <row r="95" spans="1:11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</row>
    <row r="96" spans="1:11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</row>
    <row r="97" spans="1:11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</row>
    <row r="98" spans="1:11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</row>
    <row r="99" spans="1:11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</row>
    <row r="100" spans="1:11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</row>
    <row r="101" spans="1:11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</row>
    <row r="102" spans="1:11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</row>
    <row r="103" spans="1:11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</row>
    <row r="104" spans="1:11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</row>
    <row r="105" spans="1:11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</row>
    <row r="106" spans="1:11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</row>
    <row r="107" spans="1:11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</row>
    <row r="108" spans="1:11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</row>
    <row r="109" spans="1:11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</row>
    <row r="110" spans="1:11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</row>
    <row r="111" spans="1:11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</row>
    <row r="112" spans="1:11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</row>
    <row r="113" spans="1:11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</row>
    <row r="114" spans="1:11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</row>
    <row r="115" spans="1:11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</row>
    <row r="116" spans="1:11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</row>
    <row r="117" spans="1:11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</row>
    <row r="118" spans="1:11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</row>
    <row r="119" spans="1:11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</row>
    <row r="120" spans="1:11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</row>
    <row r="121" spans="1:11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</row>
    <row r="122" spans="1:11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</row>
    <row r="123" spans="1:11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</row>
    <row r="124" spans="1:11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</row>
    <row r="125" spans="1:11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</row>
    <row r="126" spans="1:11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</row>
    <row r="127" spans="1:11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</row>
    <row r="128" spans="1:11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</row>
    <row r="129" spans="1:11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</row>
    <row r="130" spans="1:11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</row>
    <row r="131" spans="1:11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</row>
    <row r="132" spans="1:11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</row>
    <row r="133" spans="1:11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</row>
    <row r="134" spans="1:11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</row>
    <row r="135" spans="1:11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</row>
    <row r="136" spans="1:11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</row>
    <row r="137" spans="1:11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</row>
    <row r="138" spans="1:11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</row>
    <row r="139" spans="1:11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</row>
    <row r="140" spans="1:11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</row>
    <row r="141" spans="1:11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</row>
    <row r="142" spans="1:11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</row>
    <row r="143" spans="1:11" ht="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</row>
    <row r="144" spans="1:11" ht="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</row>
    <row r="145" spans="1:11" ht="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</row>
    <row r="146" spans="1:11" ht="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</row>
    <row r="147" spans="1:11" ht="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</row>
    <row r="148" spans="1:11" ht="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</row>
    <row r="149" spans="1:11" ht="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</row>
    <row r="150" spans="1:11" ht="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</row>
    <row r="151" spans="1:11" ht="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</row>
    <row r="152" spans="1:11" ht="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</row>
    <row r="153" spans="1:11" ht="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</row>
    <row r="154" spans="1:11" ht="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</row>
    <row r="155" spans="1:11" ht="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</row>
    <row r="156" spans="1:11" ht="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</row>
    <row r="157" spans="1:11" ht="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</row>
    <row r="158" spans="1:11" ht="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</row>
  </sheetData>
  <autoFilter ref="C19:C29"/>
  <mergeCells count="18"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AG20:AG23"/>
    <mergeCell ref="AG24:AG27"/>
    <mergeCell ref="N10:P13"/>
    <mergeCell ref="I13:J13"/>
    <mergeCell ref="C14:F14"/>
    <mergeCell ref="N14:P16"/>
    <mergeCell ref="N18:P22"/>
    <mergeCell ref="AF20:AF29"/>
  </mergeCells>
  <conditionalFormatting sqref="I11:I13 J11:J12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view="pageBreakPreview" topLeftCell="A18" zoomScale="80" zoomScaleSheetLayoutView="80" workbookViewId="0">
      <selection activeCell="B35" sqref="B35"/>
    </sheetView>
  </sheetViews>
  <sheetFormatPr baseColWidth="10" defaultRowHeight="14.25"/>
  <cols>
    <col min="1" max="2" width="24.42578125" style="108" customWidth="1"/>
    <col min="3" max="4" width="24.42578125" style="94" customWidth="1"/>
    <col min="5" max="6" width="11.42578125" style="94"/>
    <col min="7" max="7" width="15.140625" style="94" bestFit="1" customWidth="1"/>
    <col min="8" max="16384" width="11.42578125" style="94"/>
  </cols>
  <sheetData>
    <row r="1" spans="1:15">
      <c r="A1" s="1"/>
      <c r="B1" s="2"/>
      <c r="C1" s="1"/>
      <c r="D1" s="1"/>
      <c r="E1" s="1"/>
    </row>
    <row r="2" spans="1:15">
      <c r="A2" s="1"/>
      <c r="B2" s="2"/>
      <c r="C2" s="1"/>
      <c r="D2" s="1"/>
      <c r="E2" s="1"/>
    </row>
    <row r="3" spans="1:15">
      <c r="A3" s="1"/>
      <c r="B3" s="4"/>
      <c r="C3" s="5"/>
      <c r="D3" s="5"/>
      <c r="E3" s="5"/>
    </row>
    <row r="4" spans="1:15">
      <c r="A4" s="461"/>
      <c r="B4" s="461"/>
      <c r="C4" s="461"/>
      <c r="D4" s="461"/>
      <c r="E4" s="461"/>
    </row>
    <row r="5" spans="1:15">
      <c r="A5" s="129"/>
      <c r="B5" s="129"/>
      <c r="C5" s="129"/>
      <c r="D5" s="129"/>
      <c r="E5" s="129"/>
    </row>
    <row r="6" spans="1:15" ht="17.25" customHeight="1">
      <c r="A6" s="462" t="s">
        <v>53</v>
      </c>
      <c r="B6" s="462"/>
      <c r="C6" s="462"/>
      <c r="D6" s="462"/>
      <c r="E6" s="134"/>
    </row>
    <row r="7" spans="1:15" ht="15" customHeight="1">
      <c r="A7" s="134"/>
      <c r="B7" s="134"/>
      <c r="C7" s="134"/>
      <c r="D7" s="134"/>
      <c r="E7" s="134"/>
    </row>
    <row r="8" spans="1:15" s="97" customFormat="1" ht="16.5" customHeight="1">
      <c r="A8" s="95"/>
      <c r="B8" s="95"/>
      <c r="C8" s="95"/>
      <c r="D8" s="95"/>
      <c r="E8" s="96"/>
      <c r="I8" s="94"/>
      <c r="J8" s="94"/>
    </row>
    <row r="9" spans="1:15" s="97" customFormat="1" ht="16.5" customHeight="1">
      <c r="A9" s="95"/>
      <c r="B9" s="95"/>
      <c r="C9" s="95"/>
      <c r="D9" s="95"/>
      <c r="E9" s="96"/>
    </row>
    <row r="10" spans="1:15" s="97" customFormat="1" ht="11.25">
      <c r="A10" s="98" t="s">
        <v>260</v>
      </c>
      <c r="B10" s="99">
        <f>D16</f>
        <v>6.9948257468689876</v>
      </c>
      <c r="C10" s="95"/>
      <c r="D10" s="95"/>
      <c r="E10" s="100"/>
      <c r="J10" s="97" t="s">
        <v>226</v>
      </c>
    </row>
    <row r="11" spans="1:15" s="97" customFormat="1" ht="11.25">
      <c r="A11" s="95"/>
      <c r="B11" s="95"/>
      <c r="C11" s="101"/>
      <c r="D11" s="101"/>
      <c r="J11" s="97">
        <v>1768359</v>
      </c>
    </row>
    <row r="12" spans="1:15" s="97" customFormat="1" ht="11.25">
      <c r="A12" s="463" t="s">
        <v>6</v>
      </c>
      <c r="B12" s="465" t="s">
        <v>89</v>
      </c>
      <c r="C12" s="463" t="s">
        <v>8</v>
      </c>
      <c r="D12" s="102" t="s">
        <v>10</v>
      </c>
      <c r="G12" s="217"/>
      <c r="H12" s="218"/>
      <c r="O12" s="217"/>
    </row>
    <row r="13" spans="1:15" s="97" customFormat="1" ht="11.25">
      <c r="A13" s="464"/>
      <c r="B13" s="466"/>
      <c r="C13" s="464"/>
      <c r="D13" s="20" t="s">
        <v>10</v>
      </c>
    </row>
    <row r="14" spans="1:15" s="97" customFormat="1" ht="11.25">
      <c r="A14" s="103"/>
      <c r="B14" s="103"/>
      <c r="O14" s="97">
        <f>1754964/1768359</f>
        <v>0.99242518063357044</v>
      </c>
    </row>
    <row r="15" spans="1:15" s="97" customFormat="1" ht="33" customHeight="1">
      <c r="A15" s="98" t="s">
        <v>12</v>
      </c>
      <c r="B15" s="133" t="s">
        <v>258</v>
      </c>
      <c r="C15" s="133" t="s">
        <v>259</v>
      </c>
      <c r="D15" s="98" t="s">
        <v>72</v>
      </c>
      <c r="F15" s="97" t="s">
        <v>281</v>
      </c>
      <c r="O15" s="97">
        <f>C16/1768359</f>
        <v>1.0119195253904891</v>
      </c>
    </row>
    <row r="16" spans="1:15" s="97" customFormat="1" ht="18" customHeight="1">
      <c r="A16" s="104" t="s">
        <v>15</v>
      </c>
      <c r="B16" s="132">
        <f>SUM(B17:B48)</f>
        <v>125168</v>
      </c>
      <c r="C16" s="132">
        <f>SUM(C17:C48)</f>
        <v>1789437</v>
      </c>
      <c r="D16" s="105">
        <f>IF(C16=0,0,(B16/C16*100))</f>
        <v>6.9948257468689876</v>
      </c>
      <c r="F16" s="132">
        <v>125893</v>
      </c>
      <c r="G16" s="217">
        <f>B16-F16</f>
        <v>-725</v>
      </c>
      <c r="H16" s="219">
        <f>B16/F16-1</f>
        <v>-5.7588587133517999E-3</v>
      </c>
      <c r="J16" s="97" t="s">
        <v>12</v>
      </c>
      <c r="K16" s="97" t="s">
        <v>237</v>
      </c>
    </row>
    <row r="17" spans="1:15" s="97" customFormat="1" ht="13.5" customHeight="1">
      <c r="A17" s="27" t="s">
        <v>16</v>
      </c>
      <c r="B17" s="131">
        <v>1859</v>
      </c>
      <c r="C17" s="131">
        <v>20398</v>
      </c>
      <c r="D17" s="106">
        <f>IF(C17=0,0,(B17/C17*100))</f>
        <v>9.1136385920188268</v>
      </c>
      <c r="F17" s="97">
        <v>2029</v>
      </c>
      <c r="G17" s="217">
        <f t="shared" ref="G17:G48" si="0">B17-F17</f>
        <v>-170</v>
      </c>
      <c r="H17" s="219">
        <f>B17/F17-1</f>
        <v>-8.378511582060133E-2</v>
      </c>
      <c r="J17" s="97" t="s">
        <v>16</v>
      </c>
      <c r="K17" s="217">
        <v>2029</v>
      </c>
      <c r="M17" s="101" t="str">
        <f>IF(J17=A17,"ok","ojo")</f>
        <v>ok</v>
      </c>
    </row>
    <row r="18" spans="1:15" s="97" customFormat="1" ht="13.5" customHeight="1">
      <c r="A18" s="27" t="s">
        <v>17</v>
      </c>
      <c r="B18" s="131">
        <v>3424</v>
      </c>
      <c r="C18" s="131">
        <v>49802</v>
      </c>
      <c r="D18" s="106">
        <f t="shared" ref="D18:D48" si="1">IF(C18=0,0,(B18/C18*100))</f>
        <v>6.8752258945423872</v>
      </c>
      <c r="F18" s="97">
        <v>3537</v>
      </c>
      <c r="G18" s="217">
        <f t="shared" si="0"/>
        <v>-113</v>
      </c>
      <c r="H18" s="219">
        <f t="shared" ref="H18:H48" si="2">B18/F18-1</f>
        <v>-3.1947978512864017E-2</v>
      </c>
      <c r="J18" s="97" t="s">
        <v>17</v>
      </c>
      <c r="K18" s="217">
        <v>3537</v>
      </c>
      <c r="M18" s="101" t="str">
        <f t="shared" ref="M18:M48" si="3">IF(J18=A18,"ok","ojo")</f>
        <v>ok</v>
      </c>
    </row>
    <row r="19" spans="1:15" s="97" customFormat="1" ht="13.5" customHeight="1">
      <c r="A19" s="27" t="s">
        <v>18</v>
      </c>
      <c r="B19" s="131">
        <v>858</v>
      </c>
      <c r="C19" s="131">
        <v>10312</v>
      </c>
      <c r="D19" s="106">
        <f t="shared" si="1"/>
        <v>8.3204034134988358</v>
      </c>
      <c r="F19" s="97">
        <v>585</v>
      </c>
      <c r="G19" s="217">
        <f t="shared" si="0"/>
        <v>273</v>
      </c>
      <c r="H19" s="219">
        <f t="shared" si="2"/>
        <v>0.46666666666666656</v>
      </c>
      <c r="J19" s="97" t="s">
        <v>18</v>
      </c>
      <c r="K19" s="97">
        <v>585</v>
      </c>
      <c r="M19" s="101" t="str">
        <f t="shared" si="3"/>
        <v>ok</v>
      </c>
    </row>
    <row r="20" spans="1:15" s="97" customFormat="1" ht="13.5" customHeight="1">
      <c r="A20" s="27" t="s">
        <v>19</v>
      </c>
      <c r="B20" s="131">
        <v>802</v>
      </c>
      <c r="C20" s="131">
        <v>12415</v>
      </c>
      <c r="D20" s="106">
        <f t="shared" si="1"/>
        <v>6.4599275070479258</v>
      </c>
      <c r="F20" s="97">
        <v>769</v>
      </c>
      <c r="G20" s="217">
        <f t="shared" si="0"/>
        <v>33</v>
      </c>
      <c r="H20" s="219">
        <f t="shared" si="2"/>
        <v>4.2912873862158696E-2</v>
      </c>
      <c r="J20" s="97" t="s">
        <v>19</v>
      </c>
      <c r="K20" s="97">
        <v>769</v>
      </c>
      <c r="M20" s="101" t="str">
        <f t="shared" si="3"/>
        <v>ok</v>
      </c>
    </row>
    <row r="21" spans="1:15" s="97" customFormat="1" ht="13.5" customHeight="1">
      <c r="A21" s="27" t="s">
        <v>20</v>
      </c>
      <c r="B21" s="131">
        <v>2882</v>
      </c>
      <c r="C21" s="131">
        <v>85110</v>
      </c>
      <c r="D21" s="106">
        <f t="shared" si="1"/>
        <v>3.386206086241335</v>
      </c>
      <c r="F21" s="97">
        <v>3283</v>
      </c>
      <c r="G21" s="217">
        <f t="shared" si="0"/>
        <v>-401</v>
      </c>
      <c r="H21" s="219">
        <f t="shared" si="2"/>
        <v>-0.12214438014011575</v>
      </c>
      <c r="J21" s="97" t="s">
        <v>20</v>
      </c>
      <c r="K21" s="217">
        <v>3283</v>
      </c>
      <c r="M21" s="101" t="str">
        <f t="shared" si="3"/>
        <v>ok</v>
      </c>
    </row>
    <row r="22" spans="1:15" s="97" customFormat="1" ht="13.5" customHeight="1">
      <c r="A22" s="27" t="s">
        <v>21</v>
      </c>
      <c r="B22" s="131">
        <v>4195</v>
      </c>
      <c r="C22" s="131">
        <v>50851</v>
      </c>
      <c r="D22" s="106">
        <f t="shared" si="1"/>
        <v>8.2495919450944921</v>
      </c>
      <c r="F22" s="97">
        <v>3922</v>
      </c>
      <c r="G22" s="217">
        <f t="shared" si="0"/>
        <v>273</v>
      </c>
      <c r="H22" s="219">
        <f t="shared" si="2"/>
        <v>6.9607343192248816E-2</v>
      </c>
      <c r="J22" s="97" t="s">
        <v>21</v>
      </c>
      <c r="K22" s="217">
        <v>3922</v>
      </c>
      <c r="M22" s="101" t="str">
        <f t="shared" si="3"/>
        <v>ok</v>
      </c>
    </row>
    <row r="23" spans="1:15" s="97" customFormat="1" ht="13.5" customHeight="1">
      <c r="A23" s="27" t="s">
        <v>22</v>
      </c>
      <c r="B23" s="131">
        <v>3210</v>
      </c>
      <c r="C23" s="131">
        <v>40260</v>
      </c>
      <c r="D23" s="106">
        <f t="shared" si="1"/>
        <v>7.9731743666169894</v>
      </c>
      <c r="F23" s="97">
        <v>3388</v>
      </c>
      <c r="G23" s="217">
        <f t="shared" si="0"/>
        <v>-178</v>
      </c>
      <c r="H23" s="219">
        <f t="shared" si="2"/>
        <v>-5.2538370720188854E-2</v>
      </c>
      <c r="J23" s="97" t="s">
        <v>22</v>
      </c>
      <c r="K23" s="217">
        <v>3388</v>
      </c>
      <c r="M23" s="101" t="str">
        <f t="shared" si="3"/>
        <v>ok</v>
      </c>
      <c r="O23" s="218"/>
    </row>
    <row r="24" spans="1:15" s="97" customFormat="1" ht="13.5" customHeight="1">
      <c r="A24" s="27" t="s">
        <v>23</v>
      </c>
      <c r="B24" s="131">
        <v>837</v>
      </c>
      <c r="C24" s="131">
        <v>9463</v>
      </c>
      <c r="D24" s="106">
        <f t="shared" si="1"/>
        <v>8.8449751664377043</v>
      </c>
      <c r="F24" s="97">
        <v>806</v>
      </c>
      <c r="G24" s="217">
        <f t="shared" si="0"/>
        <v>31</v>
      </c>
      <c r="H24" s="219">
        <f t="shared" si="2"/>
        <v>3.8461538461538547E-2</v>
      </c>
      <c r="J24" s="97" t="s">
        <v>23</v>
      </c>
      <c r="K24" s="97">
        <v>806</v>
      </c>
      <c r="M24" s="101" t="str">
        <f t="shared" si="3"/>
        <v>ok</v>
      </c>
    </row>
    <row r="25" spans="1:15" s="97" customFormat="1" ht="13.5" customHeight="1">
      <c r="A25" s="27" t="s">
        <v>24</v>
      </c>
      <c r="B25" s="131">
        <v>17932</v>
      </c>
      <c r="C25" s="131">
        <v>130411</v>
      </c>
      <c r="D25" s="106">
        <f t="shared" si="1"/>
        <v>13.750373818159511</v>
      </c>
      <c r="F25" s="97">
        <v>18821</v>
      </c>
      <c r="G25" s="217">
        <f t="shared" si="0"/>
        <v>-889</v>
      </c>
      <c r="H25" s="219">
        <f t="shared" si="2"/>
        <v>-4.7234472132192784E-2</v>
      </c>
      <c r="J25" s="97" t="s">
        <v>24</v>
      </c>
      <c r="K25" s="217">
        <v>18821</v>
      </c>
      <c r="M25" s="101" t="str">
        <f t="shared" si="3"/>
        <v>ok</v>
      </c>
      <c r="O25" s="219">
        <f>128270/133629</f>
        <v>0.959896429667213</v>
      </c>
    </row>
    <row r="26" spans="1:15" s="97" customFormat="1" ht="13.5" customHeight="1">
      <c r="A26" s="27" t="s">
        <v>25</v>
      </c>
      <c r="B26" s="131">
        <v>1103</v>
      </c>
      <c r="C26" s="131">
        <v>26707</v>
      </c>
      <c r="D26" s="106">
        <f t="shared" si="1"/>
        <v>4.1300033699030214</v>
      </c>
      <c r="F26" s="97">
        <v>1047</v>
      </c>
      <c r="G26" s="217">
        <f t="shared" si="0"/>
        <v>56</v>
      </c>
      <c r="H26" s="219">
        <f t="shared" si="2"/>
        <v>5.3486150907354313E-2</v>
      </c>
      <c r="J26" s="97" t="s">
        <v>25</v>
      </c>
      <c r="K26" s="217">
        <v>1047</v>
      </c>
      <c r="M26" s="101" t="str">
        <f t="shared" si="3"/>
        <v>ok</v>
      </c>
      <c r="O26" s="219">
        <f>125893/132002</f>
        <v>0.95372039817578524</v>
      </c>
    </row>
    <row r="27" spans="1:15" s="97" customFormat="1" ht="13.5" customHeight="1">
      <c r="A27" s="27" t="s">
        <v>26</v>
      </c>
      <c r="B27" s="131">
        <v>6715</v>
      </c>
      <c r="C27" s="131">
        <v>90823</v>
      </c>
      <c r="D27" s="106">
        <f t="shared" si="1"/>
        <v>7.3935016460588168</v>
      </c>
      <c r="F27" s="97">
        <v>6319</v>
      </c>
      <c r="G27" s="217">
        <f t="shared" si="0"/>
        <v>396</v>
      </c>
      <c r="H27" s="219">
        <f t="shared" si="2"/>
        <v>6.2668143693622502E-2</v>
      </c>
      <c r="J27" s="97" t="s">
        <v>26</v>
      </c>
      <c r="K27" s="217">
        <v>6319</v>
      </c>
      <c r="M27" s="101" t="str">
        <f t="shared" si="3"/>
        <v>ok</v>
      </c>
    </row>
    <row r="28" spans="1:15" s="97" customFormat="1" ht="13.5" customHeight="1">
      <c r="A28" s="27" t="s">
        <v>27</v>
      </c>
      <c r="B28" s="131">
        <v>2844</v>
      </c>
      <c r="C28" s="131">
        <v>59586</v>
      </c>
      <c r="D28" s="106">
        <f t="shared" si="1"/>
        <v>4.7729332393515254</v>
      </c>
      <c r="F28" s="97">
        <v>2982</v>
      </c>
      <c r="G28" s="217">
        <f t="shared" si="0"/>
        <v>-138</v>
      </c>
      <c r="H28" s="219">
        <f t="shared" si="2"/>
        <v>-4.6277665995975825E-2</v>
      </c>
      <c r="J28" s="97" t="s">
        <v>27</v>
      </c>
      <c r="K28" s="217">
        <v>2982</v>
      </c>
      <c r="M28" s="101" t="str">
        <f t="shared" si="3"/>
        <v>ok</v>
      </c>
      <c r="O28" s="218">
        <f>82784/92999</f>
        <v>0.89016010924848654</v>
      </c>
    </row>
    <row r="29" spans="1:15" s="97" customFormat="1" ht="13.5" customHeight="1">
      <c r="A29" s="27" t="s">
        <v>28</v>
      </c>
      <c r="B29" s="131">
        <v>1523</v>
      </c>
      <c r="C29" s="131">
        <v>47292</v>
      </c>
      <c r="D29" s="106">
        <f t="shared" si="1"/>
        <v>3.220417829654064</v>
      </c>
      <c r="F29" s="97">
        <v>1656</v>
      </c>
      <c r="G29" s="217">
        <f t="shared" si="0"/>
        <v>-133</v>
      </c>
      <c r="H29" s="219">
        <f t="shared" si="2"/>
        <v>-8.0314009661835772E-2</v>
      </c>
      <c r="J29" s="97" t="s">
        <v>28</v>
      </c>
      <c r="K29" s="217">
        <v>1656</v>
      </c>
      <c r="M29" s="101" t="str">
        <f t="shared" si="3"/>
        <v>ok</v>
      </c>
    </row>
    <row r="30" spans="1:15" s="97" customFormat="1" ht="13.5" customHeight="1">
      <c r="A30" s="27" t="s">
        <v>29</v>
      </c>
      <c r="B30" s="131">
        <v>6114</v>
      </c>
      <c r="C30" s="131">
        <v>106909</v>
      </c>
      <c r="D30" s="106">
        <f t="shared" si="1"/>
        <v>5.718882414015658</v>
      </c>
      <c r="F30" s="97">
        <v>6088</v>
      </c>
      <c r="G30" s="217">
        <f t="shared" si="0"/>
        <v>26</v>
      </c>
      <c r="H30" s="219">
        <f t="shared" si="2"/>
        <v>4.2706964520367041E-3</v>
      </c>
      <c r="J30" s="97" t="s">
        <v>29</v>
      </c>
      <c r="K30" s="217">
        <v>6088</v>
      </c>
      <c r="M30" s="101" t="str">
        <f t="shared" si="3"/>
        <v>ok</v>
      </c>
      <c r="O30" s="218">
        <f>65500/74248</f>
        <v>0.88217864454261397</v>
      </c>
    </row>
    <row r="31" spans="1:15" s="97" customFormat="1" ht="13.5" customHeight="1">
      <c r="A31" s="27" t="s">
        <v>30</v>
      </c>
      <c r="B31" s="131">
        <v>19660</v>
      </c>
      <c r="C31" s="131">
        <v>242886</v>
      </c>
      <c r="D31" s="106">
        <f t="shared" si="1"/>
        <v>8.0943323205125033</v>
      </c>
      <c r="F31" s="97">
        <v>20185</v>
      </c>
      <c r="G31" s="217">
        <f t="shared" si="0"/>
        <v>-525</v>
      </c>
      <c r="H31" s="219">
        <f t="shared" si="2"/>
        <v>-2.6009412930393827E-2</v>
      </c>
      <c r="J31" s="97" t="s">
        <v>30</v>
      </c>
      <c r="K31" s="217">
        <v>20185</v>
      </c>
      <c r="M31" s="101" t="str">
        <f t="shared" si="3"/>
        <v>ok</v>
      </c>
    </row>
    <row r="32" spans="1:15" s="97" customFormat="1" ht="13.5" customHeight="1">
      <c r="A32" s="27" t="s">
        <v>31</v>
      </c>
      <c r="B32" s="131">
        <v>5099</v>
      </c>
      <c r="C32" s="131">
        <v>63423</v>
      </c>
      <c r="D32" s="106">
        <f t="shared" si="1"/>
        <v>8.039670151206975</v>
      </c>
      <c r="F32" s="97">
        <v>5092</v>
      </c>
      <c r="G32" s="217">
        <f t="shared" si="0"/>
        <v>7</v>
      </c>
      <c r="H32" s="219">
        <f t="shared" si="2"/>
        <v>1.374705420267075E-3</v>
      </c>
      <c r="J32" s="97" t="s">
        <v>31</v>
      </c>
      <c r="K32" s="217">
        <v>5092</v>
      </c>
      <c r="M32" s="101" t="str">
        <f t="shared" si="3"/>
        <v>ok</v>
      </c>
    </row>
    <row r="33" spans="1:13" s="97" customFormat="1" ht="13.5" customHeight="1">
      <c r="A33" s="27" t="s">
        <v>32</v>
      </c>
      <c r="B33" s="131">
        <v>2002</v>
      </c>
      <c r="C33" s="131">
        <v>30555</v>
      </c>
      <c r="D33" s="106">
        <f t="shared" si="1"/>
        <v>6.5521191294387178</v>
      </c>
      <c r="F33" s="97">
        <v>2046</v>
      </c>
      <c r="G33" s="217">
        <f t="shared" si="0"/>
        <v>-44</v>
      </c>
      <c r="H33" s="219">
        <f t="shared" si="2"/>
        <v>-2.1505376344086002E-2</v>
      </c>
      <c r="J33" s="97" t="s">
        <v>32</v>
      </c>
      <c r="K33" s="217">
        <v>2046</v>
      </c>
      <c r="M33" s="101" t="str">
        <f t="shared" si="3"/>
        <v>ok</v>
      </c>
    </row>
    <row r="34" spans="1:13" s="97" customFormat="1" ht="13.5" customHeight="1">
      <c r="A34" s="27" t="s">
        <v>33</v>
      </c>
      <c r="B34" s="131">
        <v>1267</v>
      </c>
      <c r="C34" s="131">
        <v>17116</v>
      </c>
      <c r="D34" s="106">
        <f t="shared" si="1"/>
        <v>7.4024304744099085</v>
      </c>
      <c r="F34" s="97">
        <v>1201</v>
      </c>
      <c r="G34" s="217">
        <f t="shared" si="0"/>
        <v>66</v>
      </c>
      <c r="H34" s="219">
        <f t="shared" si="2"/>
        <v>5.4954204829309017E-2</v>
      </c>
      <c r="J34" s="97" t="s">
        <v>33</v>
      </c>
      <c r="K34" s="217">
        <v>1201</v>
      </c>
      <c r="M34" s="101" t="str">
        <f t="shared" si="3"/>
        <v>ok</v>
      </c>
    </row>
    <row r="35" spans="1:13" s="97" customFormat="1" ht="13.5" customHeight="1">
      <c r="A35" s="27" t="s">
        <v>34</v>
      </c>
      <c r="B35" s="131">
        <v>7296</v>
      </c>
      <c r="C35" s="131">
        <v>71017</v>
      </c>
      <c r="D35" s="106">
        <f t="shared" si="1"/>
        <v>10.273596462818761</v>
      </c>
      <c r="F35" s="97">
        <v>6947</v>
      </c>
      <c r="G35" s="217">
        <f t="shared" si="0"/>
        <v>349</v>
      </c>
      <c r="H35" s="219">
        <f t="shared" si="2"/>
        <v>5.0237512595364908E-2</v>
      </c>
      <c r="J35" s="97" t="s">
        <v>34</v>
      </c>
      <c r="K35" s="217">
        <v>6947</v>
      </c>
      <c r="M35" s="101" t="str">
        <f t="shared" si="3"/>
        <v>ok</v>
      </c>
    </row>
    <row r="36" spans="1:13" s="97" customFormat="1" ht="13.5" customHeight="1">
      <c r="A36" s="27" t="s">
        <v>35</v>
      </c>
      <c r="B36" s="131">
        <v>2691</v>
      </c>
      <c r="C36" s="131">
        <v>64635</v>
      </c>
      <c r="D36" s="106">
        <f t="shared" si="1"/>
        <v>4.1633789742399623</v>
      </c>
      <c r="F36" s="97">
        <v>2793</v>
      </c>
      <c r="G36" s="217">
        <f t="shared" si="0"/>
        <v>-102</v>
      </c>
      <c r="H36" s="219">
        <f t="shared" si="2"/>
        <v>-3.6519871106337254E-2</v>
      </c>
      <c r="J36" s="97" t="s">
        <v>35</v>
      </c>
      <c r="K36" s="217">
        <v>2793</v>
      </c>
      <c r="M36" s="101" t="str">
        <f t="shared" si="3"/>
        <v>ok</v>
      </c>
    </row>
    <row r="37" spans="1:13" s="97" customFormat="1" ht="13.5" customHeight="1">
      <c r="A37" s="27" t="s">
        <v>36</v>
      </c>
      <c r="B37" s="131">
        <v>2816</v>
      </c>
      <c r="C37" s="131">
        <v>98190</v>
      </c>
      <c r="D37" s="106">
        <f t="shared" si="1"/>
        <v>2.8679091557185048</v>
      </c>
      <c r="F37" s="97">
        <v>3180</v>
      </c>
      <c r="G37" s="217">
        <f t="shared" si="0"/>
        <v>-364</v>
      </c>
      <c r="H37" s="219">
        <f t="shared" si="2"/>
        <v>-0.11446540880503142</v>
      </c>
      <c r="J37" s="97" t="s">
        <v>36</v>
      </c>
      <c r="K37" s="217">
        <v>3180</v>
      </c>
      <c r="M37" s="101" t="str">
        <f t="shared" si="3"/>
        <v>ok</v>
      </c>
    </row>
    <row r="38" spans="1:13" s="97" customFormat="1" ht="13.5" customHeight="1">
      <c r="A38" s="27" t="s">
        <v>37</v>
      </c>
      <c r="B38" s="131">
        <v>1219</v>
      </c>
      <c r="C38" s="131">
        <v>28090</v>
      </c>
      <c r="D38" s="106">
        <f t="shared" si="1"/>
        <v>4.3396226415094334</v>
      </c>
      <c r="F38" s="97">
        <v>1218</v>
      </c>
      <c r="G38" s="217">
        <f t="shared" si="0"/>
        <v>1</v>
      </c>
      <c r="H38" s="219">
        <f t="shared" si="2"/>
        <v>8.2101806239731623E-4</v>
      </c>
      <c r="J38" s="97" t="s">
        <v>37</v>
      </c>
      <c r="K38" s="217">
        <v>1218</v>
      </c>
      <c r="M38" s="101" t="str">
        <f t="shared" si="3"/>
        <v>ok</v>
      </c>
    </row>
    <row r="39" spans="1:13" s="97" customFormat="1" ht="13.5" customHeight="1">
      <c r="A39" s="27" t="s">
        <v>38</v>
      </c>
      <c r="B39" s="131">
        <v>3687</v>
      </c>
      <c r="C39" s="131">
        <v>22070</v>
      </c>
      <c r="D39" s="106">
        <f t="shared" si="1"/>
        <v>16.705935659265972</v>
      </c>
      <c r="F39" s="97">
        <v>3176</v>
      </c>
      <c r="G39" s="217">
        <f t="shared" si="0"/>
        <v>511</v>
      </c>
      <c r="H39" s="219">
        <f t="shared" si="2"/>
        <v>0.16089420654911835</v>
      </c>
      <c r="J39" s="97" t="s">
        <v>38</v>
      </c>
      <c r="K39" s="217">
        <v>3176</v>
      </c>
      <c r="M39" s="101" t="str">
        <f t="shared" si="3"/>
        <v>ok</v>
      </c>
    </row>
    <row r="40" spans="1:13" s="97" customFormat="1" ht="13.5" customHeight="1">
      <c r="A40" s="27" t="s">
        <v>39</v>
      </c>
      <c r="B40" s="131">
        <v>2196</v>
      </c>
      <c r="C40" s="131">
        <v>44949</v>
      </c>
      <c r="D40" s="106">
        <f t="shared" si="1"/>
        <v>4.8855369418674499</v>
      </c>
      <c r="F40" s="97">
        <v>2310</v>
      </c>
      <c r="G40" s="217">
        <f t="shared" si="0"/>
        <v>-114</v>
      </c>
      <c r="H40" s="219">
        <f t="shared" si="2"/>
        <v>-4.9350649350649367E-2</v>
      </c>
      <c r="J40" s="97" t="s">
        <v>39</v>
      </c>
      <c r="K40" s="217">
        <v>2310</v>
      </c>
      <c r="M40" s="101" t="str">
        <f t="shared" si="3"/>
        <v>ok</v>
      </c>
    </row>
    <row r="41" spans="1:13" s="97" customFormat="1" ht="13.5" customHeight="1">
      <c r="A41" s="27" t="s">
        <v>40</v>
      </c>
      <c r="B41" s="131">
        <v>3935</v>
      </c>
      <c r="C41" s="131">
        <v>45264</v>
      </c>
      <c r="D41" s="106">
        <f t="shared" si="1"/>
        <v>8.6934429126899975</v>
      </c>
      <c r="F41" s="97">
        <v>3737</v>
      </c>
      <c r="G41" s="217">
        <f t="shared" si="0"/>
        <v>198</v>
      </c>
      <c r="H41" s="219">
        <f t="shared" si="2"/>
        <v>5.2983676746052977E-2</v>
      </c>
      <c r="J41" s="97" t="s">
        <v>40</v>
      </c>
      <c r="K41" s="217">
        <v>3737</v>
      </c>
      <c r="M41" s="101" t="str">
        <f t="shared" si="3"/>
        <v>ok</v>
      </c>
    </row>
    <row r="42" spans="1:13" s="97" customFormat="1" ht="13.5" customHeight="1">
      <c r="A42" s="27" t="s">
        <v>41</v>
      </c>
      <c r="B42" s="131">
        <v>5124</v>
      </c>
      <c r="C42" s="131">
        <v>42230</v>
      </c>
      <c r="D42" s="106">
        <f t="shared" si="1"/>
        <v>12.13355434525219</v>
      </c>
      <c r="F42" s="97">
        <v>5937</v>
      </c>
      <c r="G42" s="217">
        <f t="shared" si="0"/>
        <v>-813</v>
      </c>
      <c r="H42" s="219">
        <f t="shared" si="2"/>
        <v>-0.13693784739767556</v>
      </c>
      <c r="J42" s="97" t="s">
        <v>41</v>
      </c>
      <c r="K42" s="217">
        <v>5937</v>
      </c>
      <c r="M42" s="101" t="str">
        <f t="shared" si="3"/>
        <v>ok</v>
      </c>
    </row>
    <row r="43" spans="1:13" s="97" customFormat="1" ht="13.5" customHeight="1">
      <c r="A43" s="27" t="s">
        <v>42</v>
      </c>
      <c r="B43" s="131">
        <v>2213</v>
      </c>
      <c r="C43" s="131">
        <v>36810</v>
      </c>
      <c r="D43" s="106">
        <f t="shared" si="1"/>
        <v>6.0119532735669656</v>
      </c>
      <c r="F43" s="97">
        <v>1976</v>
      </c>
      <c r="G43" s="217">
        <f t="shared" si="0"/>
        <v>237</v>
      </c>
      <c r="H43" s="219">
        <f t="shared" si="2"/>
        <v>0.11993927125506065</v>
      </c>
      <c r="J43" s="97" t="s">
        <v>42</v>
      </c>
      <c r="K43" s="217">
        <v>1976</v>
      </c>
      <c r="M43" s="101" t="str">
        <f t="shared" si="3"/>
        <v>ok</v>
      </c>
    </row>
    <row r="44" spans="1:13" s="97" customFormat="1" ht="13.5" customHeight="1">
      <c r="A44" s="27" t="s">
        <v>43</v>
      </c>
      <c r="B44" s="131">
        <v>4147</v>
      </c>
      <c r="C44" s="131">
        <v>46139</v>
      </c>
      <c r="D44" s="106">
        <f t="shared" si="1"/>
        <v>8.988057825267127</v>
      </c>
      <c r="F44" s="97">
        <v>3417</v>
      </c>
      <c r="G44" s="217">
        <f t="shared" si="0"/>
        <v>730</v>
      </c>
      <c r="H44" s="219">
        <f t="shared" si="2"/>
        <v>0.21363769388352361</v>
      </c>
      <c r="J44" s="97" t="s">
        <v>43</v>
      </c>
      <c r="K44" s="217">
        <v>3417</v>
      </c>
      <c r="M44" s="101" t="str">
        <f t="shared" si="3"/>
        <v>ok</v>
      </c>
    </row>
    <row r="45" spans="1:13" s="97" customFormat="1" ht="13.5" customHeight="1">
      <c r="A45" s="27" t="s">
        <v>44</v>
      </c>
      <c r="B45" s="131">
        <v>1332</v>
      </c>
      <c r="C45" s="131">
        <v>23065</v>
      </c>
      <c r="D45" s="106">
        <f t="shared" si="1"/>
        <v>5.7749837415998266</v>
      </c>
      <c r="F45" s="97">
        <v>1065</v>
      </c>
      <c r="G45" s="217">
        <f t="shared" si="0"/>
        <v>267</v>
      </c>
      <c r="H45" s="219">
        <f t="shared" si="2"/>
        <v>0.25070422535211279</v>
      </c>
      <c r="J45" s="97" t="s">
        <v>44</v>
      </c>
      <c r="K45" s="217">
        <v>1065</v>
      </c>
      <c r="M45" s="101" t="str">
        <f t="shared" si="3"/>
        <v>ok</v>
      </c>
    </row>
    <row r="46" spans="1:13" s="97" customFormat="1" ht="13.5" customHeight="1">
      <c r="A46" s="27" t="s">
        <v>45</v>
      </c>
      <c r="B46" s="131">
        <v>3711</v>
      </c>
      <c r="C46" s="131">
        <v>119985</v>
      </c>
      <c r="D46" s="106">
        <f t="shared" si="1"/>
        <v>3.0928866108263531</v>
      </c>
      <c r="F46" s="97">
        <v>3724</v>
      </c>
      <c r="G46" s="217">
        <f t="shared" si="0"/>
        <v>-13</v>
      </c>
      <c r="H46" s="219">
        <f t="shared" si="2"/>
        <v>-3.4908700322233699E-3</v>
      </c>
      <c r="J46" s="97" t="s">
        <v>45</v>
      </c>
      <c r="K46" s="217">
        <v>3724</v>
      </c>
      <c r="M46" s="101" t="str">
        <f t="shared" si="3"/>
        <v>ok</v>
      </c>
    </row>
    <row r="47" spans="1:13" s="97" customFormat="1" ht="13.5" customHeight="1">
      <c r="A47" s="27" t="s">
        <v>46</v>
      </c>
      <c r="B47" s="131">
        <v>1708</v>
      </c>
      <c r="C47" s="131">
        <v>29066</v>
      </c>
      <c r="D47" s="106">
        <f t="shared" si="1"/>
        <v>5.8762815660909657</v>
      </c>
      <c r="F47" s="97">
        <v>1953</v>
      </c>
      <c r="G47" s="217">
        <f t="shared" si="0"/>
        <v>-245</v>
      </c>
      <c r="H47" s="219">
        <f t="shared" si="2"/>
        <v>-0.12544802867383509</v>
      </c>
      <c r="J47" s="97" t="s">
        <v>46</v>
      </c>
      <c r="K47" s="217">
        <v>1953</v>
      </c>
      <c r="M47" s="101" t="str">
        <f t="shared" si="3"/>
        <v>ok</v>
      </c>
    </row>
    <row r="48" spans="1:13" s="97" customFormat="1" ht="13.5" customHeight="1">
      <c r="A48" s="27" t="s">
        <v>47</v>
      </c>
      <c r="B48" s="131">
        <v>767</v>
      </c>
      <c r="C48" s="131">
        <v>23608</v>
      </c>
      <c r="D48" s="106">
        <f t="shared" si="1"/>
        <v>3.248898678414097</v>
      </c>
      <c r="F48" s="97">
        <v>704</v>
      </c>
      <c r="G48" s="217">
        <f t="shared" si="0"/>
        <v>63</v>
      </c>
      <c r="H48" s="219">
        <f t="shared" si="2"/>
        <v>8.9488636363636465E-2</v>
      </c>
      <c r="J48" s="97" t="s">
        <v>47</v>
      </c>
      <c r="K48" s="97">
        <v>704</v>
      </c>
      <c r="M48" s="101" t="str">
        <f t="shared" si="3"/>
        <v>ok</v>
      </c>
    </row>
    <row r="49" spans="1:11" s="97" customFormat="1" ht="11.25">
      <c r="A49" s="107"/>
      <c r="B49" s="130"/>
      <c r="C49" s="130"/>
      <c r="D49" s="138"/>
      <c r="J49" s="97" t="s">
        <v>238</v>
      </c>
      <c r="K49" s="217">
        <v>125893</v>
      </c>
    </row>
    <row r="50" spans="1:11" s="97" customFormat="1" ht="11.25">
      <c r="A50" s="95" t="s">
        <v>67</v>
      </c>
      <c r="B50" s="103"/>
    </row>
    <row r="51" spans="1:11" s="97" customFormat="1" ht="11.25">
      <c r="A51" s="103"/>
      <c r="B51" s="103"/>
    </row>
    <row r="52" spans="1:11" s="97" customFormat="1" ht="11.25">
      <c r="A52" s="452" t="s">
        <v>282</v>
      </c>
      <c r="B52" s="453"/>
      <c r="C52" s="453"/>
      <c r="D52" s="454"/>
    </row>
    <row r="53" spans="1:11" s="97" customFormat="1" ht="11.25">
      <c r="A53" s="455"/>
      <c r="B53" s="456"/>
      <c r="C53" s="456"/>
      <c r="D53" s="457"/>
    </row>
    <row r="54" spans="1:11">
      <c r="A54" s="455"/>
      <c r="B54" s="456"/>
      <c r="C54" s="456"/>
      <c r="D54" s="457"/>
    </row>
    <row r="55" spans="1:11">
      <c r="A55" s="455"/>
      <c r="B55" s="456"/>
      <c r="C55" s="456"/>
      <c r="D55" s="457"/>
    </row>
    <row r="56" spans="1:11">
      <c r="A56" s="455"/>
      <c r="B56" s="456"/>
      <c r="C56" s="456"/>
      <c r="D56" s="457"/>
    </row>
    <row r="57" spans="1:11">
      <c r="A57" s="455"/>
      <c r="B57" s="456"/>
      <c r="C57" s="456"/>
      <c r="D57" s="457"/>
    </row>
    <row r="58" spans="1:11">
      <c r="A58" s="455"/>
      <c r="B58" s="456"/>
      <c r="C58" s="456"/>
      <c r="D58" s="457"/>
    </row>
    <row r="59" spans="1:11">
      <c r="A59" s="455"/>
      <c r="B59" s="456"/>
      <c r="C59" s="456"/>
      <c r="D59" s="457"/>
    </row>
    <row r="60" spans="1:11">
      <c r="A60" s="455"/>
      <c r="B60" s="456"/>
      <c r="C60" s="456"/>
      <c r="D60" s="457"/>
    </row>
    <row r="61" spans="1:11">
      <c r="A61" s="458"/>
      <c r="B61" s="459"/>
      <c r="C61" s="459"/>
      <c r="D61" s="460"/>
    </row>
  </sheetData>
  <sheetProtection selectLockedCells="1"/>
  <sortState ref="G17:G48">
    <sortCondition ref="G17:G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0"/>
  <sheetViews>
    <sheetView showGridLines="0" tabSelected="1" view="pageBreakPreview" zoomScaleNormal="100" zoomScaleSheetLayoutView="100" workbookViewId="0">
      <selection activeCell="K12" sqref="K12"/>
    </sheetView>
  </sheetViews>
  <sheetFormatPr baseColWidth="10" defaultRowHeight="12.75"/>
  <cols>
    <col min="1" max="1" width="25.85546875" style="188" customWidth="1"/>
    <col min="2" max="7" width="11.7109375" style="188" customWidth="1"/>
    <col min="8" max="8" width="1.7109375" style="188" customWidth="1"/>
    <col min="9" max="10" width="11.7109375" style="188" customWidth="1"/>
    <col min="11" max="15" width="13" style="188" customWidth="1"/>
    <col min="16" max="16" width="10.28515625" style="188" customWidth="1"/>
    <col min="17" max="16384" width="11.42578125" style="188"/>
  </cols>
  <sheetData>
    <row r="1" spans="1:16" s="178" customFormat="1" ht="31.5" customHeight="1">
      <c r="D1" s="179"/>
      <c r="E1" s="179"/>
      <c r="F1" s="179"/>
      <c r="G1" s="179"/>
      <c r="H1" s="179"/>
      <c r="I1" s="179"/>
      <c r="J1" s="179"/>
      <c r="K1" s="180"/>
    </row>
    <row r="2" spans="1:16" s="178" customFormat="1" ht="31.5" customHeight="1">
      <c r="D2" s="179"/>
      <c r="E2" s="179"/>
      <c r="F2" s="179"/>
      <c r="G2" s="179"/>
      <c r="H2" s="179"/>
      <c r="I2" s="179"/>
      <c r="J2" s="179"/>
      <c r="K2" s="180"/>
    </row>
    <row r="3" spans="1:16" s="178" customFormat="1" ht="21.75" customHeight="1">
      <c r="A3" s="426" t="s">
        <v>308</v>
      </c>
      <c r="B3" s="124"/>
      <c r="D3" s="179"/>
      <c r="E3" s="179"/>
      <c r="F3" s="559"/>
      <c r="G3" s="559"/>
      <c r="H3" s="559"/>
      <c r="I3" s="559"/>
      <c r="J3" s="559"/>
      <c r="K3" s="180"/>
    </row>
    <row r="4" spans="1:16" s="178" customFormat="1" ht="21.95" customHeight="1">
      <c r="A4" s="566" t="s">
        <v>127</v>
      </c>
      <c r="B4" s="566"/>
      <c r="C4" s="566"/>
      <c r="D4" s="566"/>
      <c r="E4" s="566"/>
      <c r="F4" s="566"/>
      <c r="G4" s="566"/>
      <c r="H4" s="566"/>
      <c r="I4" s="566"/>
      <c r="J4" s="566"/>
      <c r="K4" s="229"/>
      <c r="L4" s="183"/>
      <c r="M4" s="183"/>
      <c r="N4" s="183"/>
      <c r="O4" s="183"/>
      <c r="P4" s="183"/>
    </row>
    <row r="5" spans="1:16" s="178" customFormat="1" ht="21.75" customHeight="1">
      <c r="A5" s="569" t="s">
        <v>112</v>
      </c>
      <c r="B5" s="569"/>
      <c r="C5" s="569"/>
      <c r="D5" s="569"/>
      <c r="E5" s="569"/>
      <c r="F5" s="569"/>
      <c r="G5" s="569"/>
      <c r="H5" s="569"/>
      <c r="I5" s="569"/>
      <c r="J5" s="569"/>
      <c r="K5" s="229"/>
      <c r="L5" s="183"/>
      <c r="M5" s="183"/>
      <c r="N5" s="183"/>
      <c r="O5" s="183"/>
      <c r="P5" s="183"/>
    </row>
    <row r="6" spans="1:16" s="178" customFormat="1" ht="15.75" customHeight="1">
      <c r="A6" s="292"/>
      <c r="B6" s="292"/>
      <c r="C6" s="292"/>
      <c r="D6" s="292"/>
      <c r="E6" s="292"/>
      <c r="F6" s="292"/>
      <c r="G6" s="292"/>
      <c r="H6" s="292"/>
      <c r="I6" s="292"/>
      <c r="J6" s="292"/>
      <c r="K6" s="293"/>
      <c r="O6" s="227"/>
      <c r="P6" s="227"/>
    </row>
    <row r="7" spans="1:16" s="185" customFormat="1" ht="15" customHeight="1">
      <c r="A7" s="294"/>
      <c r="B7" s="555" t="s">
        <v>113</v>
      </c>
      <c r="C7" s="555"/>
      <c r="D7" s="555"/>
      <c r="E7" s="555"/>
      <c r="F7" s="555"/>
      <c r="G7" s="555"/>
      <c r="H7" s="295"/>
      <c r="I7" s="296"/>
      <c r="J7" s="296"/>
      <c r="K7" s="298"/>
      <c r="N7" s="227"/>
      <c r="O7" s="227"/>
      <c r="P7" s="227"/>
    </row>
    <row r="8" spans="1:16" s="185" customFormat="1" ht="15" customHeight="1">
      <c r="A8" s="294"/>
      <c r="B8" s="557">
        <v>2007</v>
      </c>
      <c r="C8" s="557">
        <v>2008</v>
      </c>
      <c r="D8" s="557">
        <v>2009</v>
      </c>
      <c r="E8" s="557">
        <v>2010</v>
      </c>
      <c r="F8" s="557">
        <v>2011</v>
      </c>
      <c r="G8" s="557">
        <v>2012</v>
      </c>
      <c r="H8" s="299"/>
      <c r="I8" s="553" t="s">
        <v>273</v>
      </c>
      <c r="J8" s="554"/>
      <c r="K8" s="298"/>
      <c r="N8" s="227"/>
      <c r="O8" s="227"/>
      <c r="P8" s="227"/>
    </row>
    <row r="9" spans="1:16" s="186" customFormat="1" ht="11.25" customHeight="1">
      <c r="A9" s="297"/>
      <c r="B9" s="558"/>
      <c r="C9" s="558"/>
      <c r="D9" s="558"/>
      <c r="E9" s="558"/>
      <c r="F9" s="558"/>
      <c r="G9" s="558"/>
      <c r="H9" s="299"/>
      <c r="I9" s="300" t="s">
        <v>114</v>
      </c>
      <c r="J9" s="301" t="s">
        <v>115</v>
      </c>
      <c r="K9" s="297"/>
      <c r="N9" s="547"/>
      <c r="O9" s="547"/>
      <c r="P9" s="547"/>
    </row>
    <row r="10" spans="1:16" s="186" customFormat="1" ht="28.5" customHeight="1">
      <c r="A10" s="302" t="s">
        <v>128</v>
      </c>
      <c r="B10" s="303">
        <v>1025505</v>
      </c>
      <c r="C10" s="303">
        <v>1048612</v>
      </c>
      <c r="D10" s="303">
        <v>1038905</v>
      </c>
      <c r="E10" s="303">
        <v>1038786.1</v>
      </c>
      <c r="F10" s="303">
        <v>1187347.3999999999</v>
      </c>
      <c r="G10" s="303">
        <v>1332944.1000000001</v>
      </c>
      <c r="H10" s="304"/>
      <c r="I10" s="305">
        <f>G10-F10</f>
        <v>145596.70000000019</v>
      </c>
      <c r="J10" s="338">
        <f>G10/F10-1</f>
        <v>0.12262350513421794</v>
      </c>
      <c r="K10" s="297"/>
      <c r="N10" s="547"/>
      <c r="O10" s="547"/>
      <c r="P10" s="547"/>
    </row>
    <row r="11" spans="1:16" s="186" customFormat="1" ht="28.5" customHeight="1">
      <c r="A11" s="302" t="s">
        <v>129</v>
      </c>
      <c r="B11" s="303">
        <v>1030993</v>
      </c>
      <c r="C11" s="303">
        <v>1048612</v>
      </c>
      <c r="D11" s="303">
        <v>1038905</v>
      </c>
      <c r="E11" s="303">
        <v>1038922.2</v>
      </c>
      <c r="F11" s="303">
        <v>1187347.3999999999</v>
      </c>
      <c r="G11" s="303">
        <v>1371726.7</v>
      </c>
      <c r="H11" s="304"/>
      <c r="I11" s="305">
        <f>G11-F11</f>
        <v>184379.30000000005</v>
      </c>
      <c r="J11" s="338">
        <f>G11/F11-1</f>
        <v>0.15528673411000016</v>
      </c>
      <c r="K11" s="329"/>
      <c r="N11" s="547"/>
      <c r="O11" s="547"/>
      <c r="P11" s="547"/>
    </row>
    <row r="12" spans="1:16" s="186" customFormat="1" ht="28.5" customHeight="1">
      <c r="A12" s="309" t="s">
        <v>130</v>
      </c>
      <c r="B12" s="331">
        <f>(B10/B11)*100</f>
        <v>99.467697646831738</v>
      </c>
      <c r="C12" s="331">
        <f>(C10/C11)*100</f>
        <v>100</v>
      </c>
      <c r="D12" s="310">
        <f>IF(D11=0,0,(D10/D11)*100)</f>
        <v>100</v>
      </c>
      <c r="E12" s="310">
        <f>IF(E11=0,0,(E10/E11)*100)</f>
        <v>99.98689988528497</v>
      </c>
      <c r="F12" s="310">
        <f>IF(F11=0,0,(F10/F11)*100)</f>
        <v>100</v>
      </c>
      <c r="G12" s="310">
        <f>IF(G11=0,0,(G10/G11)*100)</f>
        <v>97.172716693492973</v>
      </c>
      <c r="H12" s="311"/>
      <c r="I12" s="548">
        <f>G12-F12</f>
        <v>-2.8272833065070273</v>
      </c>
      <c r="J12" s="549"/>
      <c r="K12" s="312"/>
      <c r="L12" s="187"/>
      <c r="N12" s="547"/>
      <c r="O12" s="547"/>
      <c r="P12" s="547"/>
    </row>
    <row r="13" spans="1:16" ht="36" customHeight="1">
      <c r="A13" s="313"/>
      <c r="B13" s="313"/>
      <c r="C13" s="556"/>
      <c r="D13" s="556"/>
      <c r="E13" s="556"/>
      <c r="F13" s="556"/>
      <c r="G13" s="316"/>
      <c r="H13" s="315"/>
      <c r="I13" s="316"/>
      <c r="J13" s="316"/>
      <c r="K13" s="292"/>
      <c r="N13" s="547"/>
      <c r="O13" s="547"/>
      <c r="P13" s="547"/>
    </row>
    <row r="14" spans="1:16" ht="18" customHeight="1">
      <c r="A14" s="318"/>
      <c r="B14" s="318"/>
      <c r="C14" s="319"/>
      <c r="D14" s="319"/>
      <c r="E14" s="319"/>
      <c r="F14" s="319"/>
      <c r="G14" s="319"/>
      <c r="H14" s="319"/>
      <c r="I14" s="316"/>
      <c r="J14" s="316"/>
      <c r="K14" s="292"/>
      <c r="N14" s="547"/>
      <c r="O14" s="547"/>
      <c r="P14" s="547"/>
    </row>
    <row r="15" spans="1:16" ht="18" customHeight="1">
      <c r="A15" s="321"/>
      <c r="B15" s="321"/>
      <c r="C15" s="322"/>
      <c r="D15" s="323"/>
      <c r="E15" s="323"/>
      <c r="F15" s="322"/>
      <c r="G15" s="322"/>
      <c r="H15" s="322"/>
      <c r="I15" s="324"/>
      <c r="J15" s="324"/>
      <c r="K15" s="292"/>
      <c r="L15" s="213"/>
      <c r="N15" s="547"/>
      <c r="O15" s="547"/>
      <c r="P15" s="547"/>
    </row>
    <row r="16" spans="1:16" ht="18" customHeight="1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13"/>
    </row>
    <row r="17" spans="1:35" ht="18" customHeight="1">
      <c r="A17" s="292"/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13"/>
      <c r="N17" s="547"/>
      <c r="O17" s="547"/>
      <c r="P17" s="547"/>
    </row>
    <row r="18" spans="1:35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13"/>
      <c r="N18" s="547"/>
      <c r="O18" s="547"/>
      <c r="P18" s="547"/>
    </row>
    <row r="19" spans="1:35" ht="18" customHeight="1">
      <c r="A19" s="292"/>
      <c r="B19" s="292"/>
      <c r="C19" s="292"/>
      <c r="D19" s="292"/>
      <c r="E19" s="292"/>
      <c r="F19" s="298"/>
      <c r="G19" s="298"/>
      <c r="H19" s="298"/>
      <c r="I19" s="298"/>
      <c r="J19" s="298"/>
      <c r="K19" s="298"/>
      <c r="L19" s="213"/>
      <c r="M19" s="189"/>
      <c r="N19" s="547"/>
      <c r="O19" s="547"/>
      <c r="P19" s="547"/>
      <c r="AF19" s="550" t="s">
        <v>118</v>
      </c>
      <c r="AG19" s="544">
        <v>2000</v>
      </c>
      <c r="AH19" s="228" t="s">
        <v>119</v>
      </c>
      <c r="AI19" s="191">
        <v>10.4</v>
      </c>
    </row>
    <row r="20" spans="1:35" ht="18" customHeight="1">
      <c r="A20" s="292"/>
      <c r="B20" s="292"/>
      <c r="C20" s="292"/>
      <c r="D20" s="292"/>
      <c r="E20" s="292"/>
      <c r="F20" s="298"/>
      <c r="G20" s="298"/>
      <c r="H20" s="298"/>
      <c r="I20" s="298"/>
      <c r="J20" s="298"/>
      <c r="K20" s="298"/>
      <c r="L20" s="189"/>
      <c r="M20" s="189"/>
      <c r="N20" s="547"/>
      <c r="O20" s="547"/>
      <c r="P20" s="547"/>
      <c r="Q20" s="189"/>
      <c r="AF20" s="550"/>
      <c r="AG20" s="545"/>
      <c r="AH20" s="228" t="s">
        <v>120</v>
      </c>
      <c r="AI20" s="191">
        <v>9.8000000000000007</v>
      </c>
    </row>
    <row r="21" spans="1:35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298"/>
      <c r="L21" s="189"/>
      <c r="M21" s="189"/>
      <c r="N21" s="547"/>
      <c r="O21" s="547"/>
      <c r="P21" s="547"/>
      <c r="Q21" s="189"/>
      <c r="AF21" s="550"/>
      <c r="AG21" s="545"/>
      <c r="AH21" s="228" t="s">
        <v>121</v>
      </c>
      <c r="AI21" s="191">
        <v>8.6999999999999993</v>
      </c>
    </row>
    <row r="22" spans="1:35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189"/>
      <c r="M22" s="189"/>
      <c r="N22" s="189"/>
      <c r="O22" s="189"/>
      <c r="P22" s="189"/>
      <c r="Q22" s="189"/>
      <c r="AF22" s="550"/>
      <c r="AG22" s="546"/>
      <c r="AH22" s="228" t="s">
        <v>122</v>
      </c>
      <c r="AI22" s="192">
        <v>9.15</v>
      </c>
    </row>
    <row r="23" spans="1:35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298"/>
      <c r="L23" s="189"/>
      <c r="M23" s="189"/>
      <c r="N23" s="189"/>
      <c r="O23" s="189"/>
      <c r="P23" s="189"/>
      <c r="Q23" s="189"/>
      <c r="AF23" s="550"/>
      <c r="AG23" s="544">
        <v>2001</v>
      </c>
      <c r="AH23" s="228" t="s">
        <v>119</v>
      </c>
      <c r="AI23" s="191">
        <v>10.4</v>
      </c>
    </row>
    <row r="24" spans="1:35" ht="18" customHeight="1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N24" s="189"/>
      <c r="O24" s="189"/>
      <c r="P24" s="189"/>
      <c r="Q24" s="189"/>
      <c r="AF24" s="550"/>
      <c r="AG24" s="545"/>
      <c r="AH24" s="228" t="s">
        <v>120</v>
      </c>
      <c r="AI24" s="192">
        <v>10</v>
      </c>
    </row>
    <row r="25" spans="1:35" ht="18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N25" s="189"/>
      <c r="O25" s="189"/>
      <c r="P25" s="189"/>
      <c r="Q25" s="189"/>
      <c r="AF25" s="550"/>
      <c r="AG25" s="545"/>
      <c r="AH25" s="228" t="s">
        <v>121</v>
      </c>
      <c r="AI25" s="191">
        <v>10.7</v>
      </c>
    </row>
    <row r="26" spans="1:35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AF26" s="550"/>
      <c r="AG26" s="546"/>
      <c r="AH26" s="228" t="s">
        <v>122</v>
      </c>
      <c r="AI26" s="191">
        <v>9.3000000000000007</v>
      </c>
    </row>
    <row r="27" spans="1:35" ht="33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AF27" s="550"/>
      <c r="AG27" s="225">
        <v>2002</v>
      </c>
      <c r="AH27" s="228" t="s">
        <v>119</v>
      </c>
      <c r="AI27" s="191">
        <v>10.199999999999999</v>
      </c>
    </row>
    <row r="28" spans="1:35" ht="23.25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</row>
    <row r="29" spans="1:35" ht="23.25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</row>
    <row r="30" spans="1:35" ht="15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</row>
    <row r="31" spans="1:35" ht="8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</row>
    <row r="32" spans="1:35" ht="15" hidden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</row>
    <row r="33" spans="1:11" ht="15" hidden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</row>
    <row r="34" spans="1:11" ht="15" hidden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</row>
    <row r="35" spans="1:11" ht="15" hidden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</row>
    <row r="36" spans="1:11" ht="15" hidden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</row>
    <row r="37" spans="1:11" ht="15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</row>
    <row r="38" spans="1:11" ht="15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</row>
    <row r="39" spans="1:11" ht="15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</row>
    <row r="40" spans="1:11" ht="15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</row>
    <row r="41" spans="1:11" ht="15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</row>
    <row r="42" spans="1:11" ht="15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</row>
    <row r="43" spans="1:11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</row>
    <row r="44" spans="1:11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</row>
    <row r="45" spans="1:11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</row>
    <row r="46" spans="1:11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</row>
    <row r="47" spans="1:11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</row>
    <row r="48" spans="1:11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</row>
    <row r="49" spans="1:11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</row>
    <row r="50" spans="1:11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</row>
    <row r="51" spans="1:11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</row>
    <row r="52" spans="1:11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</row>
    <row r="53" spans="1:11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</row>
    <row r="54" spans="1:11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</row>
    <row r="55" spans="1:11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</row>
    <row r="56" spans="1:11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</row>
    <row r="57" spans="1:11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</row>
    <row r="58" spans="1:11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</row>
    <row r="59" spans="1:11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</row>
    <row r="60" spans="1:11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</row>
    <row r="61" spans="1:11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</row>
    <row r="62" spans="1:11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</row>
    <row r="63" spans="1:11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</row>
    <row r="64" spans="1:11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</row>
    <row r="65" spans="1:11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</row>
    <row r="66" spans="1:11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</row>
    <row r="67" spans="1:11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</row>
    <row r="68" spans="1:11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</row>
    <row r="69" spans="1:11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</row>
    <row r="70" spans="1:11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</row>
    <row r="71" spans="1:11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</row>
    <row r="72" spans="1:11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</row>
    <row r="73" spans="1:11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</row>
    <row r="74" spans="1:11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</row>
    <row r="75" spans="1:11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</row>
    <row r="76" spans="1:11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</row>
    <row r="77" spans="1:11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</row>
    <row r="78" spans="1:11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</row>
    <row r="79" spans="1:11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</row>
    <row r="80" spans="1:11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</row>
    <row r="81" spans="1:11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</row>
    <row r="82" spans="1:11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</row>
    <row r="83" spans="1:11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</row>
    <row r="84" spans="1:11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</row>
    <row r="85" spans="1:11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</row>
    <row r="86" spans="1:11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</row>
    <row r="87" spans="1:11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</row>
    <row r="88" spans="1:11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</row>
    <row r="89" spans="1:11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</row>
    <row r="90" spans="1:11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</row>
    <row r="91" spans="1:11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</row>
    <row r="92" spans="1:11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</row>
    <row r="93" spans="1:11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</row>
    <row r="94" spans="1:11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</row>
    <row r="95" spans="1:11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</row>
    <row r="96" spans="1:11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</row>
    <row r="97" spans="1:11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</row>
    <row r="98" spans="1:11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</row>
    <row r="99" spans="1:11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</row>
    <row r="100" spans="1:11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</row>
    <row r="101" spans="1:11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</row>
    <row r="102" spans="1:11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</row>
    <row r="103" spans="1:11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</row>
    <row r="104" spans="1:11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</row>
    <row r="105" spans="1:11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</row>
    <row r="106" spans="1:11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</row>
    <row r="107" spans="1:11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</row>
    <row r="108" spans="1:11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</row>
    <row r="109" spans="1:11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</row>
    <row r="110" spans="1:11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</row>
    <row r="111" spans="1:11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</row>
    <row r="112" spans="1:11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</row>
    <row r="113" spans="1:11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</row>
    <row r="114" spans="1:11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</row>
    <row r="115" spans="1:11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</row>
    <row r="116" spans="1:11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</row>
    <row r="117" spans="1:11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</row>
    <row r="118" spans="1:11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</row>
    <row r="119" spans="1:11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</row>
    <row r="120" spans="1:11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</row>
    <row r="121" spans="1:11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</row>
    <row r="122" spans="1:11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</row>
    <row r="123" spans="1:11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</row>
    <row r="124" spans="1:11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</row>
    <row r="125" spans="1:11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</row>
    <row r="126" spans="1:11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</row>
    <row r="127" spans="1:11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</row>
    <row r="128" spans="1:11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</row>
    <row r="129" spans="1:11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</row>
    <row r="130" spans="1:11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</row>
    <row r="131" spans="1:11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</row>
    <row r="132" spans="1:11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</row>
    <row r="133" spans="1:11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</row>
    <row r="134" spans="1:11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</row>
    <row r="135" spans="1:11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</row>
    <row r="136" spans="1:11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</row>
    <row r="137" spans="1:11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</row>
    <row r="138" spans="1:11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</row>
    <row r="139" spans="1:11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</row>
    <row r="140" spans="1:11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</row>
    <row r="141" spans="1:11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</row>
    <row r="142" spans="1:11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</row>
    <row r="143" spans="1:11" ht="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</row>
    <row r="144" spans="1:11" ht="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</row>
    <row r="145" spans="1:11" ht="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</row>
    <row r="146" spans="1:11" ht="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</row>
    <row r="147" spans="1:11" ht="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</row>
    <row r="148" spans="1:11" ht="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</row>
    <row r="149" spans="1:11" ht="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</row>
    <row r="150" spans="1:11" ht="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</row>
    <row r="151" spans="1:11" ht="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</row>
    <row r="152" spans="1:11" ht="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</row>
    <row r="153" spans="1:11" ht="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</row>
    <row r="154" spans="1:11" ht="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</row>
    <row r="155" spans="1:11" ht="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</row>
    <row r="156" spans="1:11" ht="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</row>
    <row r="157" spans="1:11" ht="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</row>
    <row r="158" spans="1:11" ht="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</row>
    <row r="159" spans="1:11" ht="1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</row>
    <row r="160" spans="1:11" ht="15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</row>
  </sheetData>
  <autoFilter ref="C18:C27"/>
  <mergeCells count="19">
    <mergeCell ref="F3:J3"/>
    <mergeCell ref="A4:J4"/>
    <mergeCell ref="A5:J5"/>
    <mergeCell ref="C8:C9"/>
    <mergeCell ref="D8:D9"/>
    <mergeCell ref="E8:E9"/>
    <mergeCell ref="F8:F9"/>
    <mergeCell ref="G8:G9"/>
    <mergeCell ref="I8:J8"/>
    <mergeCell ref="B8:B9"/>
    <mergeCell ref="B7:G7"/>
    <mergeCell ref="AG19:AG22"/>
    <mergeCell ref="AG23:AG26"/>
    <mergeCell ref="N9:P12"/>
    <mergeCell ref="I12:J12"/>
    <mergeCell ref="C13:F13"/>
    <mergeCell ref="N13:P15"/>
    <mergeCell ref="N17:P21"/>
    <mergeCell ref="AF19:AF27"/>
  </mergeCells>
  <conditionalFormatting sqref="J10:J11 I10:I12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"/>
  <sheetViews>
    <sheetView showGridLines="0" tabSelected="1" view="pageBreakPreview" zoomScale="96" zoomScaleNormal="100" zoomScaleSheetLayoutView="96" workbookViewId="0">
      <selection activeCell="K12" sqref="K12"/>
    </sheetView>
  </sheetViews>
  <sheetFormatPr baseColWidth="10" defaultRowHeight="15"/>
  <cols>
    <col min="1" max="1" width="27.7109375" style="292" customWidth="1"/>
    <col min="2" max="7" width="11.7109375" style="292" customWidth="1"/>
    <col min="8" max="8" width="1.5703125" style="292" customWidth="1"/>
    <col min="9" max="10" width="11.85546875" style="292" customWidth="1"/>
    <col min="11" max="11" width="17.140625" style="292" customWidth="1"/>
    <col min="12" max="16" width="13" style="292" customWidth="1"/>
    <col min="17" max="17" width="10.28515625" style="292" customWidth="1"/>
    <col min="18" max="16384" width="11.42578125" style="292"/>
  </cols>
  <sheetData>
    <row r="1" spans="1:17" ht="21" customHeight="1">
      <c r="D1" s="419"/>
      <c r="E1" s="419"/>
      <c r="F1" s="419"/>
      <c r="G1" s="419"/>
      <c r="H1" s="419"/>
      <c r="I1" s="419"/>
      <c r="J1" s="419"/>
      <c r="K1" s="293"/>
      <c r="L1" s="293"/>
    </row>
    <row r="2" spans="1:17" ht="21" customHeight="1">
      <c r="D2" s="419"/>
      <c r="E2" s="419"/>
      <c r="F2" s="419"/>
      <c r="G2" s="419"/>
      <c r="H2" s="419"/>
      <c r="I2" s="419"/>
      <c r="J2" s="419"/>
      <c r="K2" s="293"/>
      <c r="L2" s="293"/>
    </row>
    <row r="3" spans="1:17" ht="21" customHeight="1">
      <c r="D3" s="419"/>
      <c r="E3" s="419"/>
      <c r="F3" s="419"/>
      <c r="G3" s="419"/>
      <c r="H3" s="419"/>
      <c r="I3" s="419"/>
      <c r="J3" s="419"/>
      <c r="K3" s="293"/>
      <c r="L3" s="293"/>
    </row>
    <row r="4" spans="1:17" ht="21.75" customHeight="1">
      <c r="A4" s="426" t="s">
        <v>308</v>
      </c>
      <c r="B4" s="420"/>
      <c r="D4" s="419"/>
      <c r="E4" s="419"/>
      <c r="F4" s="419"/>
      <c r="G4" s="419"/>
      <c r="H4" s="419"/>
      <c r="I4" s="419"/>
      <c r="J4" s="419"/>
      <c r="K4" s="293"/>
      <c r="L4" s="293"/>
    </row>
    <row r="5" spans="1:17" ht="21.95" customHeight="1">
      <c r="A5" s="566" t="s">
        <v>131</v>
      </c>
      <c r="B5" s="566"/>
      <c r="C5" s="566"/>
      <c r="D5" s="566"/>
      <c r="E5" s="566"/>
      <c r="F5" s="566"/>
      <c r="G5" s="566"/>
      <c r="H5" s="566"/>
      <c r="I5" s="566"/>
      <c r="J5" s="566"/>
      <c r="K5" s="421"/>
      <c r="L5" s="421"/>
      <c r="M5" s="421"/>
      <c r="N5" s="421"/>
      <c r="O5" s="421"/>
      <c r="P5" s="421"/>
      <c r="Q5" s="421"/>
    </row>
    <row r="6" spans="1:17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291"/>
      <c r="M6" s="421"/>
      <c r="N6" s="421"/>
      <c r="O6" s="421"/>
      <c r="P6" s="421"/>
      <c r="Q6" s="421"/>
    </row>
    <row r="7" spans="1:17" ht="15.75" customHeight="1">
      <c r="I7" s="297"/>
      <c r="L7" s="293"/>
      <c r="P7" s="325"/>
      <c r="Q7" s="325"/>
    </row>
    <row r="8" spans="1:17" s="297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L8" s="298"/>
      <c r="O8" s="325"/>
      <c r="P8" s="325"/>
      <c r="Q8" s="325"/>
    </row>
    <row r="9" spans="1:17" s="297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L9" s="298"/>
      <c r="O9" s="325"/>
      <c r="P9" s="325"/>
      <c r="Q9" s="325"/>
    </row>
    <row r="10" spans="1:17" s="297" customFormat="1" ht="11.25" customHeight="1"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L10" s="335"/>
      <c r="O10" s="560"/>
      <c r="P10" s="560"/>
      <c r="Q10" s="560"/>
    </row>
    <row r="11" spans="1:17" s="297" customFormat="1" ht="28.5" customHeight="1">
      <c r="A11" s="302" t="s">
        <v>132</v>
      </c>
      <c r="B11" s="303">
        <v>1075414</v>
      </c>
      <c r="C11" s="303">
        <v>1109495</v>
      </c>
      <c r="D11" s="303">
        <v>1146665</v>
      </c>
      <c r="E11" s="303">
        <v>1152188.8999999999</v>
      </c>
      <c r="F11" s="303">
        <v>1246165.5</v>
      </c>
      <c r="G11" s="303">
        <v>1272853.3</v>
      </c>
      <c r="H11" s="304"/>
      <c r="I11" s="305">
        <f>G11-F11</f>
        <v>26687.800000000047</v>
      </c>
      <c r="J11" s="306">
        <f>G11/F11-1</f>
        <v>2.1415935523812824E-2</v>
      </c>
      <c r="O11" s="560"/>
      <c r="P11" s="560"/>
      <c r="Q11" s="560"/>
    </row>
    <row r="12" spans="1:17" s="297" customFormat="1" ht="28.5" customHeight="1">
      <c r="A12" s="302" t="s">
        <v>133</v>
      </c>
      <c r="B12" s="303">
        <v>1091239</v>
      </c>
      <c r="C12" s="303">
        <v>1137935.8999999999</v>
      </c>
      <c r="D12" s="303">
        <v>1148009</v>
      </c>
      <c r="E12" s="303">
        <v>1174208</v>
      </c>
      <c r="F12" s="303">
        <v>1298971.1000000001</v>
      </c>
      <c r="G12" s="303">
        <v>1302516</v>
      </c>
      <c r="H12" s="304"/>
      <c r="I12" s="305">
        <f>G12-F12</f>
        <v>3544.8999999999069</v>
      </c>
      <c r="J12" s="306">
        <f>G12/F12-1</f>
        <v>2.729006057178518E-3</v>
      </c>
      <c r="K12" s="307"/>
      <c r="L12" s="308"/>
      <c r="O12" s="560"/>
      <c r="P12" s="560"/>
      <c r="Q12" s="560"/>
    </row>
    <row r="13" spans="1:17" s="297" customFormat="1" ht="28.5" customHeight="1">
      <c r="A13" s="309" t="s">
        <v>134</v>
      </c>
      <c r="B13" s="331">
        <f>(B11/B12)*100</f>
        <v>98.549813560549055</v>
      </c>
      <c r="C13" s="331">
        <f>(C11/C12)*100</f>
        <v>97.500658868394964</v>
      </c>
      <c r="D13" s="310">
        <f>IF(D12=0,0,(D11/D12)*100)</f>
        <v>99.882927747082121</v>
      </c>
      <c r="E13" s="310">
        <f>IF(E12=0,0,(E11/E12)*100)</f>
        <v>98.124770057775095</v>
      </c>
      <c r="F13" s="310">
        <f>IF(F12=0,0,(F11/F12)*100)</f>
        <v>95.934813330335061</v>
      </c>
      <c r="G13" s="310">
        <f>IF(G12=0,0,(G11/G12)*100)</f>
        <v>97.722661372297921</v>
      </c>
      <c r="H13" s="311"/>
      <c r="I13" s="548">
        <f>G13-F13</f>
        <v>1.7878480419628602</v>
      </c>
      <c r="J13" s="549"/>
      <c r="K13" s="312"/>
      <c r="L13" s="312"/>
      <c r="M13" s="312"/>
      <c r="O13" s="560"/>
      <c r="P13" s="560"/>
      <c r="Q13" s="560"/>
    </row>
    <row r="14" spans="1:17" s="297" customFormat="1" ht="28.5" customHeight="1">
      <c r="A14" s="321"/>
      <c r="B14" s="321"/>
      <c r="C14" s="321"/>
      <c r="D14" s="321"/>
      <c r="E14" s="321"/>
      <c r="F14" s="321"/>
      <c r="G14" s="321"/>
      <c r="H14" s="321"/>
      <c r="I14" s="321"/>
      <c r="J14" s="321"/>
      <c r="K14" s="312"/>
      <c r="L14" s="312"/>
      <c r="M14" s="312"/>
      <c r="O14" s="326"/>
      <c r="P14" s="326"/>
      <c r="Q14" s="326"/>
    </row>
    <row r="15" spans="1:17" ht="18" customHeight="1">
      <c r="A15" s="321"/>
      <c r="B15" s="321"/>
      <c r="C15" s="322"/>
      <c r="D15" s="323"/>
      <c r="E15" s="323"/>
      <c r="F15" s="322"/>
      <c r="G15" s="322"/>
      <c r="H15" s="322"/>
      <c r="I15" s="324"/>
      <c r="J15" s="324"/>
      <c r="O15" s="560"/>
      <c r="P15" s="560"/>
      <c r="Q15" s="560"/>
    </row>
    <row r="16" spans="1:17" ht="18" customHeight="1">
      <c r="A16" s="321"/>
      <c r="B16" s="321"/>
      <c r="C16" s="322"/>
      <c r="D16" s="323"/>
      <c r="E16" s="323"/>
      <c r="F16" s="322"/>
      <c r="G16" s="322"/>
      <c r="H16" s="322"/>
      <c r="I16" s="324"/>
      <c r="J16" s="324"/>
      <c r="O16" s="326"/>
      <c r="P16" s="326"/>
      <c r="Q16" s="326"/>
    </row>
    <row r="17" spans="6:36" ht="27.75" customHeight="1"/>
    <row r="18" spans="6:36" ht="27.75" customHeight="1">
      <c r="O18" s="560"/>
      <c r="P18" s="560"/>
      <c r="Q18" s="560"/>
    </row>
    <row r="19" spans="6:36" ht="27.75" customHeight="1">
      <c r="O19" s="560"/>
      <c r="P19" s="560"/>
      <c r="Q19" s="560"/>
    </row>
    <row r="20" spans="6:36" ht="27.75" customHeight="1">
      <c r="F20" s="298"/>
      <c r="G20" s="298"/>
      <c r="H20" s="298"/>
      <c r="I20" s="298"/>
      <c r="J20" s="298"/>
      <c r="K20" s="336"/>
      <c r="L20" s="298"/>
      <c r="M20" s="298"/>
      <c r="N20" s="298"/>
      <c r="O20" s="560"/>
      <c r="P20" s="560"/>
      <c r="Q20" s="560"/>
      <c r="AG20" s="561" t="s">
        <v>118</v>
      </c>
      <c r="AH20" s="562">
        <v>2000</v>
      </c>
      <c r="AI20" s="422" t="s">
        <v>119</v>
      </c>
      <c r="AJ20" s="423">
        <v>10.4</v>
      </c>
    </row>
    <row r="21" spans="6:36" ht="27.75" customHeight="1">
      <c r="F21" s="298"/>
      <c r="G21" s="298"/>
      <c r="H21" s="298"/>
      <c r="I21" s="298"/>
      <c r="J21" s="298"/>
      <c r="K21" s="298"/>
      <c r="L21" s="298"/>
      <c r="M21" s="298"/>
      <c r="N21" s="298"/>
      <c r="O21" s="560"/>
      <c r="P21" s="560"/>
      <c r="Q21" s="560"/>
      <c r="R21" s="298"/>
      <c r="AG21" s="561"/>
      <c r="AH21" s="563"/>
      <c r="AI21" s="422" t="s">
        <v>120</v>
      </c>
      <c r="AJ21" s="423">
        <v>9.8000000000000007</v>
      </c>
    </row>
    <row r="22" spans="6:36" ht="27.75" customHeight="1">
      <c r="F22" s="298"/>
      <c r="G22" s="298"/>
      <c r="H22" s="298"/>
      <c r="I22" s="298"/>
      <c r="J22" s="298"/>
      <c r="K22" s="298"/>
      <c r="L22" s="298"/>
      <c r="M22" s="298"/>
      <c r="N22" s="298"/>
      <c r="O22" s="560"/>
      <c r="P22" s="560"/>
      <c r="Q22" s="560"/>
      <c r="R22" s="298"/>
      <c r="AG22" s="561"/>
      <c r="AH22" s="563"/>
      <c r="AI22" s="422" t="s">
        <v>121</v>
      </c>
      <c r="AJ22" s="423">
        <v>8.6999999999999993</v>
      </c>
    </row>
    <row r="23" spans="6:36" ht="27.75" customHeight="1"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AG23" s="561"/>
      <c r="AH23" s="564"/>
      <c r="AI23" s="422" t="s">
        <v>122</v>
      </c>
      <c r="AJ23" s="424">
        <v>9.15</v>
      </c>
    </row>
    <row r="24" spans="6:36" ht="27.75" customHeight="1"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AG24" s="561"/>
      <c r="AH24" s="425">
        <v>2001</v>
      </c>
      <c r="AI24" s="422" t="s">
        <v>119</v>
      </c>
      <c r="AJ24" s="423">
        <v>10.4</v>
      </c>
    </row>
    <row r="25" spans="6:36" hidden="1"/>
    <row r="26" spans="6:36" hidden="1"/>
    <row r="27" spans="6:36" hidden="1"/>
  </sheetData>
  <autoFilter ref="C19:C24"/>
  <mergeCells count="16">
    <mergeCell ref="I13:J13"/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O15:Q15"/>
    <mergeCell ref="O18:Q22"/>
    <mergeCell ref="AG20:AG24"/>
    <mergeCell ref="AH20:AH23"/>
    <mergeCell ref="O10:Q13"/>
  </mergeCells>
  <conditionalFormatting sqref="I11:I13 J11:J12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5"/>
  <sheetViews>
    <sheetView showGridLines="0" tabSelected="1" view="pageBreakPreview" zoomScaleNormal="100" zoomScaleSheetLayoutView="100" workbookViewId="0">
      <selection activeCell="K12" sqref="K12"/>
    </sheetView>
  </sheetViews>
  <sheetFormatPr baseColWidth="10" defaultRowHeight="12.75"/>
  <cols>
    <col min="1" max="1" width="29" style="188" customWidth="1"/>
    <col min="2" max="7" width="11.7109375" style="188" customWidth="1"/>
    <col min="8" max="8" width="2.140625" style="188" customWidth="1"/>
    <col min="9" max="10" width="11.7109375" style="188" customWidth="1"/>
    <col min="11" max="16" width="13" style="188" customWidth="1"/>
    <col min="17" max="17" width="10.28515625" style="188" customWidth="1"/>
    <col min="18" max="16384" width="11.42578125" style="188"/>
  </cols>
  <sheetData>
    <row r="1" spans="1:17" s="178" customFormat="1" ht="21" customHeight="1">
      <c r="D1" s="179"/>
      <c r="E1" s="179"/>
      <c r="F1" s="179"/>
      <c r="G1" s="179"/>
      <c r="H1" s="179"/>
      <c r="I1" s="179"/>
      <c r="J1" s="179"/>
      <c r="K1" s="180"/>
      <c r="L1" s="180"/>
    </row>
    <row r="2" spans="1:17" s="178" customFormat="1" ht="21" customHeight="1">
      <c r="D2" s="179"/>
      <c r="E2" s="179"/>
      <c r="F2" s="179"/>
      <c r="G2" s="179"/>
      <c r="H2" s="179"/>
      <c r="I2" s="179"/>
      <c r="J2" s="179"/>
      <c r="K2" s="180"/>
      <c r="L2" s="180"/>
    </row>
    <row r="3" spans="1:17" s="178" customFormat="1" ht="21" customHeight="1">
      <c r="D3" s="179"/>
      <c r="E3" s="179"/>
      <c r="F3" s="179"/>
      <c r="G3" s="179"/>
      <c r="H3" s="179"/>
      <c r="I3" s="179"/>
      <c r="J3" s="179"/>
      <c r="K3" s="180"/>
      <c r="L3" s="180"/>
    </row>
    <row r="4" spans="1:17" s="178" customFormat="1" ht="21.75" customHeight="1">
      <c r="A4" s="426" t="s">
        <v>308</v>
      </c>
      <c r="B4" s="124"/>
      <c r="D4" s="179"/>
      <c r="E4" s="179"/>
      <c r="F4" s="179"/>
      <c r="G4" s="179"/>
      <c r="H4" s="179"/>
      <c r="I4" s="179"/>
      <c r="J4" s="179"/>
      <c r="K4" s="180"/>
      <c r="L4" s="180"/>
    </row>
    <row r="5" spans="1:17" s="178" customFormat="1" ht="21.95" customHeight="1">
      <c r="A5" s="566" t="s">
        <v>135</v>
      </c>
      <c r="B5" s="568"/>
      <c r="C5" s="568"/>
      <c r="D5" s="568"/>
      <c r="E5" s="568"/>
      <c r="F5" s="568"/>
      <c r="G5" s="568"/>
      <c r="H5" s="568"/>
      <c r="I5" s="568"/>
      <c r="J5" s="568"/>
      <c r="K5" s="229"/>
      <c r="L5" s="229"/>
      <c r="M5" s="183"/>
      <c r="N5" s="183"/>
      <c r="O5" s="183"/>
      <c r="P5" s="183"/>
      <c r="Q5" s="183"/>
    </row>
    <row r="6" spans="1:17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291"/>
      <c r="M6" s="183"/>
      <c r="N6" s="183"/>
      <c r="O6" s="183"/>
      <c r="P6" s="183"/>
      <c r="Q6" s="183"/>
    </row>
    <row r="7" spans="1:17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3"/>
      <c r="P7" s="227"/>
      <c r="Q7" s="227"/>
    </row>
    <row r="8" spans="1:17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K8" s="297"/>
      <c r="L8" s="298"/>
      <c r="O8" s="227"/>
      <c r="P8" s="227"/>
      <c r="Q8" s="227"/>
    </row>
    <row r="9" spans="1:17" s="185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K9" s="297"/>
      <c r="L9" s="298"/>
      <c r="O9" s="227"/>
      <c r="P9" s="227"/>
      <c r="Q9" s="227"/>
    </row>
    <row r="10" spans="1:17" s="186" customFormat="1" ht="11.25" customHeight="1">
      <c r="A10" s="297"/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K10" s="297"/>
      <c r="L10" s="297"/>
      <c r="O10" s="547"/>
      <c r="P10" s="547"/>
      <c r="Q10" s="547"/>
    </row>
    <row r="11" spans="1:17" s="186" customFormat="1" ht="24.75" customHeight="1">
      <c r="A11" s="302" t="s">
        <v>136</v>
      </c>
      <c r="B11" s="303">
        <v>60203</v>
      </c>
      <c r="C11" s="303">
        <v>62636</v>
      </c>
      <c r="D11" s="303">
        <v>67647</v>
      </c>
      <c r="E11" s="303">
        <v>90432</v>
      </c>
      <c r="F11" s="303">
        <v>37398.300000000003</v>
      </c>
      <c r="G11" s="303">
        <v>107770.9</v>
      </c>
      <c r="H11" s="304"/>
      <c r="I11" s="305">
        <f>G11-F11</f>
        <v>70372.599999999991</v>
      </c>
      <c r="J11" s="306">
        <f>G11/F11-1</f>
        <v>1.8817058529398389</v>
      </c>
      <c r="K11" s="297"/>
      <c r="L11" s="329"/>
      <c r="O11" s="547"/>
      <c r="P11" s="547"/>
      <c r="Q11" s="547"/>
    </row>
    <row r="12" spans="1:17" s="186" customFormat="1" ht="32.25" customHeight="1">
      <c r="A12" s="302" t="s">
        <v>137</v>
      </c>
      <c r="B12" s="303">
        <v>67253</v>
      </c>
      <c r="C12" s="303">
        <v>75311</v>
      </c>
      <c r="D12" s="303">
        <v>101210.6</v>
      </c>
      <c r="E12" s="303">
        <v>97504</v>
      </c>
      <c r="F12" s="303">
        <v>37398.300000000003</v>
      </c>
      <c r="G12" s="303">
        <v>126512.2</v>
      </c>
      <c r="H12" s="304"/>
      <c r="I12" s="305">
        <f>G12-F12</f>
        <v>89113.9</v>
      </c>
      <c r="J12" s="306">
        <f>G12/F12-1</f>
        <v>2.3828329095172771</v>
      </c>
      <c r="K12" s="330"/>
      <c r="L12" s="308"/>
      <c r="O12" s="547"/>
      <c r="P12" s="547"/>
      <c r="Q12" s="547"/>
    </row>
    <row r="13" spans="1:17" s="186" customFormat="1" ht="42" customHeight="1">
      <c r="A13" s="309" t="s">
        <v>138</v>
      </c>
      <c r="B13" s="331">
        <f>IF(B12=0,0,(B11/B12))*100</f>
        <v>89.517196258902956</v>
      </c>
      <c r="C13" s="331">
        <f>IF(C12=0,0,(C11/C12))*100</f>
        <v>83.169789273811261</v>
      </c>
      <c r="D13" s="331">
        <v>99.550984445423424</v>
      </c>
      <c r="E13" s="331">
        <f>IF(E12=0,0,(E11/E12))*100</f>
        <v>92.746964227108634</v>
      </c>
      <c r="F13" s="331">
        <f>IF(F12=0,0,(F11/F12))*100</f>
        <v>100</v>
      </c>
      <c r="G13" s="331">
        <f>IF(G12=0,0,(G11/G12))*100</f>
        <v>85.186171768414425</v>
      </c>
      <c r="H13" s="311"/>
      <c r="I13" s="548">
        <f>G13-F13</f>
        <v>-14.813828231585575</v>
      </c>
      <c r="J13" s="549"/>
      <c r="K13" s="312"/>
      <c r="L13" s="312"/>
      <c r="M13" s="187"/>
      <c r="O13" s="547"/>
      <c r="P13" s="547"/>
      <c r="Q13" s="547"/>
    </row>
    <row r="14" spans="1:17" ht="36" customHeight="1">
      <c r="A14" s="313"/>
      <c r="B14" s="313"/>
      <c r="C14" s="556"/>
      <c r="D14" s="556"/>
      <c r="E14" s="556"/>
      <c r="F14" s="556"/>
      <c r="G14" s="332"/>
      <c r="H14" s="315"/>
      <c r="I14" s="316"/>
      <c r="J14" s="316"/>
      <c r="K14" s="317"/>
      <c r="L14" s="292"/>
      <c r="O14" s="547"/>
      <c r="P14" s="547"/>
      <c r="Q14" s="547"/>
    </row>
    <row r="15" spans="1:17" ht="36" customHeight="1">
      <c r="A15" s="313"/>
      <c r="B15" s="313"/>
      <c r="C15" s="315"/>
      <c r="D15" s="315"/>
      <c r="E15" s="315"/>
      <c r="F15" s="315"/>
      <c r="G15" s="332"/>
      <c r="H15" s="315"/>
      <c r="I15" s="316"/>
      <c r="J15" s="316"/>
      <c r="K15" s="317"/>
      <c r="L15" s="292"/>
      <c r="O15" s="547"/>
      <c r="P15" s="547"/>
      <c r="Q15" s="547"/>
    </row>
    <row r="16" spans="1:17" ht="18" customHeight="1">
      <c r="A16" s="318"/>
      <c r="B16" s="318"/>
      <c r="C16" s="319"/>
      <c r="D16" s="319"/>
      <c r="E16" s="319"/>
      <c r="F16" s="319"/>
      <c r="G16" s="319"/>
      <c r="H16" s="319"/>
      <c r="I16" s="316"/>
      <c r="J16" s="316"/>
      <c r="K16" s="320"/>
      <c r="L16" s="292"/>
      <c r="O16" s="547"/>
      <c r="P16" s="547"/>
      <c r="Q16" s="547"/>
    </row>
    <row r="17" spans="1:36" ht="18" customHeight="1">
      <c r="A17" s="321"/>
      <c r="B17" s="321"/>
      <c r="C17" s="322"/>
      <c r="D17" s="323"/>
      <c r="E17" s="323"/>
      <c r="F17" s="322"/>
      <c r="G17" s="322"/>
      <c r="H17" s="322"/>
      <c r="I17" s="324"/>
      <c r="J17" s="324"/>
      <c r="K17" s="292"/>
      <c r="L17" s="292"/>
      <c r="O17" s="547"/>
      <c r="P17" s="547"/>
      <c r="Q17" s="547"/>
    </row>
    <row r="18" spans="1:36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</row>
    <row r="19" spans="1:36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O19" s="547"/>
      <c r="P19" s="547"/>
      <c r="Q19" s="547"/>
    </row>
    <row r="20" spans="1:36" ht="18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333"/>
      <c r="L20" s="292"/>
      <c r="O20" s="547"/>
      <c r="P20" s="547"/>
      <c r="Q20" s="547"/>
    </row>
    <row r="21" spans="1:36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334"/>
      <c r="L21" s="298"/>
      <c r="M21" s="189"/>
      <c r="N21" s="189"/>
      <c r="O21" s="547"/>
      <c r="P21" s="547"/>
      <c r="Q21" s="547"/>
      <c r="AG21" s="550" t="s">
        <v>118</v>
      </c>
      <c r="AH21" s="544">
        <v>2000</v>
      </c>
      <c r="AI21" s="228" t="s">
        <v>119</v>
      </c>
      <c r="AJ21" s="191">
        <v>10.4</v>
      </c>
    </row>
    <row r="22" spans="1:36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298"/>
      <c r="M22" s="189"/>
      <c r="N22" s="189"/>
      <c r="O22" s="547"/>
      <c r="P22" s="547"/>
      <c r="Q22" s="547"/>
      <c r="R22" s="189"/>
      <c r="AG22" s="550"/>
      <c r="AH22" s="545"/>
      <c r="AI22" s="228" t="s">
        <v>120</v>
      </c>
      <c r="AJ22" s="191">
        <v>9.8000000000000007</v>
      </c>
    </row>
    <row r="23" spans="1:36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298"/>
      <c r="L23" s="298"/>
      <c r="M23" s="189"/>
      <c r="N23" s="189"/>
      <c r="O23" s="547"/>
      <c r="P23" s="547"/>
      <c r="Q23" s="547"/>
      <c r="R23" s="189"/>
      <c r="AG23" s="550"/>
      <c r="AH23" s="545"/>
      <c r="AI23" s="228" t="s">
        <v>121</v>
      </c>
      <c r="AJ23" s="191">
        <v>8.6999999999999993</v>
      </c>
    </row>
    <row r="24" spans="1:36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298"/>
      <c r="L24" s="298"/>
      <c r="M24" s="189"/>
      <c r="N24" s="189"/>
      <c r="O24" s="189"/>
      <c r="P24" s="189"/>
      <c r="Q24" s="189"/>
      <c r="R24" s="189"/>
      <c r="AG24" s="550"/>
      <c r="AH24" s="546"/>
      <c r="AI24" s="228" t="s">
        <v>122</v>
      </c>
      <c r="AJ24" s="192">
        <v>9.15</v>
      </c>
    </row>
    <row r="25" spans="1:36" ht="18" customHeight="1">
      <c r="A25" s="292"/>
      <c r="B25" s="292"/>
      <c r="C25" s="292"/>
      <c r="D25" s="292"/>
      <c r="E25" s="292"/>
      <c r="F25" s="298"/>
      <c r="G25" s="298"/>
      <c r="H25" s="298"/>
      <c r="I25" s="298"/>
      <c r="J25" s="298"/>
      <c r="K25" s="334"/>
      <c r="L25" s="298"/>
      <c r="M25" s="189"/>
      <c r="N25" s="189"/>
      <c r="O25" s="189"/>
      <c r="P25" s="189"/>
      <c r="Q25" s="189"/>
      <c r="R25" s="189"/>
      <c r="AG25" s="550"/>
      <c r="AH25" s="544">
        <v>2001</v>
      </c>
      <c r="AI25" s="228" t="s">
        <v>119</v>
      </c>
      <c r="AJ25" s="191">
        <v>10.4</v>
      </c>
    </row>
    <row r="26" spans="1:36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320"/>
      <c r="L26" s="292"/>
      <c r="O26" s="189"/>
      <c r="P26" s="189"/>
      <c r="Q26" s="189"/>
      <c r="R26" s="189"/>
      <c r="AG26" s="550"/>
      <c r="AH26" s="545"/>
      <c r="AI26" s="228" t="s">
        <v>120</v>
      </c>
      <c r="AJ26" s="192">
        <v>10</v>
      </c>
    </row>
    <row r="27" spans="1:36" ht="18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O27" s="189"/>
      <c r="P27" s="189"/>
      <c r="Q27" s="189"/>
      <c r="R27" s="189"/>
      <c r="AG27" s="550"/>
      <c r="AH27" s="545"/>
      <c r="AI27" s="228" t="s">
        <v>121</v>
      </c>
      <c r="AJ27" s="191">
        <v>10.7</v>
      </c>
    </row>
    <row r="28" spans="1:36" ht="33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AG28" s="550"/>
      <c r="AH28" s="225">
        <v>2002</v>
      </c>
      <c r="AI28" s="228" t="s">
        <v>119</v>
      </c>
      <c r="AJ28" s="191">
        <v>10.199999999999999</v>
      </c>
    </row>
    <row r="29" spans="1:36" ht="33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AG29" s="550"/>
      <c r="AH29" s="226"/>
      <c r="AI29" s="228" t="s">
        <v>122</v>
      </c>
      <c r="AJ29" s="191">
        <v>13.5</v>
      </c>
    </row>
    <row r="30" spans="1:36" ht="38.2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</row>
    <row r="31" spans="1:36" ht="38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</row>
    <row r="32" spans="1:36" ht="38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 t="s">
        <v>148</v>
      </c>
    </row>
    <row r="33" spans="1:12" ht="48.7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</row>
    <row r="34" spans="1:12" ht="23.25" customHeight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</row>
    <row r="35" spans="1:12" ht="23.2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ht="15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</row>
    <row r="37" spans="1:12" ht="8.25" customHeight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</row>
    <row r="38" spans="1:12" ht="15" hidden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</row>
    <row r="39" spans="1:12" ht="15" hidden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</row>
    <row r="40" spans="1:12" ht="15" hidden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</row>
    <row r="41" spans="1:12" ht="15" hidden="1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</row>
    <row r="42" spans="1:12" ht="15" hidden="1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</row>
    <row r="43" spans="1:12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</row>
    <row r="44" spans="1:12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</row>
    <row r="45" spans="1:12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</row>
    <row r="46" spans="1:12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</row>
    <row r="47" spans="1:12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</row>
    <row r="48" spans="1:12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</row>
    <row r="49" spans="1:12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</row>
    <row r="50" spans="1:12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</row>
    <row r="51" spans="1:12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</row>
    <row r="52" spans="1:12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</row>
    <row r="53" spans="1:12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</row>
    <row r="54" spans="1:12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</row>
    <row r="55" spans="1:12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</row>
    <row r="56" spans="1:12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</row>
    <row r="57" spans="1:12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</row>
    <row r="58" spans="1:12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</row>
    <row r="59" spans="1:12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</row>
    <row r="60" spans="1:12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</row>
    <row r="61" spans="1:12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</row>
    <row r="62" spans="1:12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</row>
    <row r="63" spans="1:12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</row>
    <row r="64" spans="1:12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</row>
    <row r="65" spans="1:12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</row>
    <row r="66" spans="1:12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</row>
    <row r="67" spans="1:12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</row>
    <row r="68" spans="1:12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</row>
    <row r="69" spans="1:12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</row>
    <row r="70" spans="1:12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</row>
    <row r="71" spans="1:12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</row>
    <row r="72" spans="1:12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</row>
    <row r="73" spans="1:12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</row>
    <row r="74" spans="1:12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</row>
    <row r="75" spans="1:12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</row>
    <row r="76" spans="1:12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</row>
    <row r="77" spans="1:12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</row>
    <row r="78" spans="1:12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</row>
    <row r="79" spans="1:12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</row>
    <row r="80" spans="1:12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</row>
    <row r="81" spans="1:12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</row>
    <row r="82" spans="1:12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</row>
    <row r="83" spans="1:12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</row>
    <row r="84" spans="1:12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</row>
    <row r="85" spans="1:12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</row>
    <row r="86" spans="1:12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</row>
    <row r="87" spans="1:12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</row>
    <row r="88" spans="1:12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</row>
    <row r="89" spans="1:12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</row>
    <row r="90" spans="1:12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</row>
    <row r="91" spans="1:12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</row>
    <row r="92" spans="1:12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</row>
    <row r="93" spans="1:12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</row>
    <row r="94" spans="1:12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</row>
    <row r="95" spans="1:12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</row>
    <row r="96" spans="1:12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</row>
    <row r="97" spans="1:12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</row>
    <row r="98" spans="1:12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</row>
    <row r="99" spans="1:12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</row>
    <row r="100" spans="1:12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</row>
    <row r="101" spans="1:12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</row>
    <row r="103" spans="1:12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</row>
    <row r="104" spans="1:12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</row>
    <row r="105" spans="1:12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</row>
    <row r="106" spans="1:12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</row>
    <row r="107" spans="1:12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</row>
    <row r="108" spans="1:12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</row>
    <row r="109" spans="1:12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</row>
    <row r="110" spans="1:12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</row>
    <row r="111" spans="1:12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</row>
    <row r="112" spans="1:12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</row>
    <row r="113" spans="1:12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</row>
    <row r="114" spans="1:12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</row>
    <row r="115" spans="1:12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</row>
    <row r="116" spans="1:12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</row>
    <row r="117" spans="1:12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</row>
    <row r="118" spans="1:12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</row>
    <row r="119" spans="1:12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</row>
    <row r="120" spans="1:12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</row>
    <row r="121" spans="1:12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</row>
    <row r="122" spans="1:12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</row>
    <row r="123" spans="1:12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</row>
    <row r="124" spans="1:12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</row>
    <row r="125" spans="1:12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</row>
    <row r="126" spans="1:12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</row>
    <row r="127" spans="1:12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</row>
    <row r="128" spans="1:12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</row>
    <row r="129" spans="1:12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</row>
    <row r="130" spans="1:12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</row>
    <row r="131" spans="1:12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</row>
    <row r="132" spans="1:12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</row>
    <row r="133" spans="1:12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</row>
    <row r="134" spans="1:12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</row>
    <row r="135" spans="1:12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</row>
    <row r="136" spans="1:12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</row>
    <row r="137" spans="1:12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</row>
    <row r="138" spans="1:12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</row>
    <row r="139" spans="1:12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</row>
    <row r="140" spans="1:12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</row>
    <row r="141" spans="1:12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</row>
    <row r="142" spans="1:12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</row>
    <row r="143" spans="1:12" ht="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</row>
    <row r="144" spans="1:12" ht="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</row>
    <row r="145" spans="1:12" ht="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</row>
    <row r="146" spans="1:12" ht="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</row>
    <row r="147" spans="1:12" ht="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</row>
    <row r="148" spans="1:12" ht="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</row>
    <row r="149" spans="1:12" ht="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</row>
    <row r="150" spans="1:12" ht="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</row>
    <row r="151" spans="1:12" ht="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</row>
    <row r="152" spans="1:12" ht="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</row>
    <row r="153" spans="1:12" ht="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</row>
    <row r="154" spans="1:12" ht="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</row>
    <row r="155" spans="1:12" ht="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</row>
    <row r="156" spans="1:12" ht="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</row>
    <row r="157" spans="1:12" ht="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</row>
    <row r="158" spans="1:12" ht="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</row>
    <row r="159" spans="1:12" ht="1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</row>
    <row r="160" spans="1:12" ht="15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</row>
    <row r="161" spans="1:12" ht="15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</row>
    <row r="162" spans="1:12" ht="15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</row>
    <row r="163" spans="1:12" ht="15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</row>
    <row r="164" spans="1:12" ht="15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</row>
    <row r="165" spans="1:12" ht="15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</row>
  </sheetData>
  <autoFilter ref="C20:C29"/>
  <mergeCells count="18"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AH21:AH24"/>
    <mergeCell ref="AH25:AH27"/>
    <mergeCell ref="O10:Q13"/>
    <mergeCell ref="I13:J13"/>
    <mergeCell ref="C14:F14"/>
    <mergeCell ref="O14:Q17"/>
    <mergeCell ref="O19:Q23"/>
    <mergeCell ref="AG21:AG29"/>
  </mergeCells>
  <conditionalFormatting sqref="I11:I13 J11:J12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6"/>
  <sheetViews>
    <sheetView showGridLines="0" tabSelected="1" view="pageBreakPreview" zoomScaleNormal="100" zoomScaleSheetLayoutView="100" workbookViewId="0">
      <selection activeCell="K12" sqref="K12"/>
    </sheetView>
  </sheetViews>
  <sheetFormatPr baseColWidth="10" defaultRowHeight="12.75"/>
  <cols>
    <col min="1" max="1" width="25.85546875" style="188" customWidth="1"/>
    <col min="2" max="7" width="11.7109375" style="188" customWidth="1"/>
    <col min="8" max="8" width="2" style="188" customWidth="1"/>
    <col min="9" max="10" width="11.7109375" style="188" customWidth="1"/>
    <col min="11" max="16" width="13" style="188" customWidth="1"/>
    <col min="17" max="17" width="10.28515625" style="188" customWidth="1"/>
    <col min="18" max="16384" width="11.42578125" style="188"/>
  </cols>
  <sheetData>
    <row r="1" spans="1:17" s="178" customFormat="1" ht="21" customHeight="1">
      <c r="D1" s="179"/>
      <c r="E1" s="179"/>
      <c r="F1" s="179"/>
      <c r="G1" s="179"/>
      <c r="H1" s="179"/>
      <c r="I1" s="179"/>
      <c r="J1" s="179"/>
      <c r="K1" s="180"/>
      <c r="L1" s="180"/>
    </row>
    <row r="2" spans="1:17" s="178" customFormat="1" ht="21" customHeight="1">
      <c r="D2" s="179"/>
      <c r="E2" s="179"/>
      <c r="F2" s="179"/>
      <c r="G2" s="179"/>
      <c r="H2" s="179"/>
      <c r="I2" s="179"/>
      <c r="J2" s="179"/>
      <c r="K2" s="180"/>
      <c r="L2" s="180"/>
    </row>
    <row r="3" spans="1:17" s="178" customFormat="1" ht="21" customHeight="1">
      <c r="D3" s="179"/>
      <c r="E3" s="179"/>
      <c r="F3" s="179"/>
      <c r="G3" s="179"/>
      <c r="H3" s="179"/>
      <c r="I3" s="179"/>
      <c r="J3" s="179"/>
      <c r="K3" s="180"/>
      <c r="L3" s="180"/>
    </row>
    <row r="4" spans="1:17" s="178" customFormat="1" ht="21.75" customHeight="1">
      <c r="A4" s="426" t="s">
        <v>308</v>
      </c>
      <c r="B4" s="124"/>
      <c r="D4" s="179"/>
      <c r="E4" s="179"/>
      <c r="F4" s="179"/>
      <c r="G4" s="179"/>
      <c r="H4" s="179"/>
      <c r="I4" s="179"/>
      <c r="J4" s="179"/>
      <c r="K4" s="180"/>
      <c r="L4" s="180"/>
    </row>
    <row r="5" spans="1:17" s="178" customFormat="1" ht="21.95" customHeight="1">
      <c r="A5" s="566" t="s">
        <v>139</v>
      </c>
      <c r="B5" s="568"/>
      <c r="C5" s="568"/>
      <c r="D5" s="568"/>
      <c r="E5" s="568"/>
      <c r="F5" s="568"/>
      <c r="G5" s="568"/>
      <c r="H5" s="568"/>
      <c r="I5" s="568"/>
      <c r="J5" s="568"/>
      <c r="K5" s="229"/>
      <c r="L5" s="229"/>
      <c r="M5" s="183"/>
      <c r="N5" s="183"/>
      <c r="O5" s="183"/>
      <c r="P5" s="183"/>
      <c r="Q5" s="183"/>
    </row>
    <row r="6" spans="1:17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291"/>
      <c r="M6" s="183"/>
      <c r="N6" s="183"/>
      <c r="O6" s="183"/>
      <c r="P6" s="183"/>
      <c r="Q6" s="183"/>
    </row>
    <row r="7" spans="1:17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3"/>
      <c r="P7" s="227"/>
      <c r="Q7" s="227"/>
    </row>
    <row r="8" spans="1:17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K8" s="297"/>
      <c r="L8" s="298"/>
      <c r="O8" s="227"/>
      <c r="P8" s="227"/>
      <c r="Q8" s="227"/>
    </row>
    <row r="9" spans="1:17" s="185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K9" s="297"/>
      <c r="L9" s="298"/>
      <c r="O9" s="227"/>
      <c r="P9" s="227"/>
      <c r="Q9" s="227"/>
    </row>
    <row r="10" spans="1:17" s="186" customFormat="1" ht="11.25" customHeight="1">
      <c r="A10" s="297"/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K10" s="297"/>
      <c r="L10" s="297"/>
      <c r="O10" s="547"/>
      <c r="P10" s="547"/>
      <c r="Q10" s="547"/>
    </row>
    <row r="11" spans="1:17" s="186" customFormat="1" ht="27" customHeight="1">
      <c r="A11" s="302" t="s">
        <v>140</v>
      </c>
      <c r="B11" s="303">
        <v>110113</v>
      </c>
      <c r="C11" s="303">
        <v>123519</v>
      </c>
      <c r="D11" s="303">
        <v>175407</v>
      </c>
      <c r="E11" s="303">
        <v>138219.5</v>
      </c>
      <c r="F11" s="303">
        <v>96216.4</v>
      </c>
      <c r="G11" s="303">
        <v>111969.9</v>
      </c>
      <c r="H11" s="304"/>
      <c r="I11" s="305">
        <f>G11-F11</f>
        <v>15753.5</v>
      </c>
      <c r="J11" s="306">
        <f>G11/F11-1</f>
        <v>0.1637298838867387</v>
      </c>
      <c r="K11" s="297"/>
      <c r="L11" s="328"/>
      <c r="M11" s="195"/>
      <c r="O11" s="547"/>
      <c r="P11" s="547"/>
      <c r="Q11" s="547"/>
    </row>
    <row r="12" spans="1:17" s="186" customFormat="1" ht="27" customHeight="1">
      <c r="A12" s="302" t="s">
        <v>141</v>
      </c>
      <c r="B12" s="303">
        <v>1135618</v>
      </c>
      <c r="C12" s="303">
        <v>1172131</v>
      </c>
      <c r="D12" s="303">
        <v>1214312</v>
      </c>
      <c r="E12" s="303">
        <v>1242620.5</v>
      </c>
      <c r="F12" s="303">
        <v>1283563.8</v>
      </c>
      <c r="G12" s="303">
        <v>1444914</v>
      </c>
      <c r="H12" s="304"/>
      <c r="I12" s="305">
        <f>G12-F12</f>
        <v>161350.19999999995</v>
      </c>
      <c r="J12" s="306">
        <f>G12/F12-1</f>
        <v>0.12570485393869779</v>
      </c>
      <c r="K12" s="307"/>
      <c r="L12" s="308"/>
      <c r="O12" s="547"/>
      <c r="P12" s="547"/>
      <c r="Q12" s="547"/>
    </row>
    <row r="13" spans="1:17" s="186" customFormat="1" ht="27" customHeight="1">
      <c r="A13" s="309" t="s">
        <v>142</v>
      </c>
      <c r="B13" s="310">
        <f t="shared" ref="B13:G13" si="0">IF(B12=0,0,(B11/B12)*100)</f>
        <v>9.6963063283604178</v>
      </c>
      <c r="C13" s="310">
        <f t="shared" si="0"/>
        <v>10.537985941844385</v>
      </c>
      <c r="D13" s="310">
        <f t="shared" si="0"/>
        <v>14.444969661833202</v>
      </c>
      <c r="E13" s="310">
        <f t="shared" si="0"/>
        <v>11.123227083409617</v>
      </c>
      <c r="F13" s="310">
        <f t="shared" si="0"/>
        <v>7.4960356470009506</v>
      </c>
      <c r="G13" s="310">
        <f t="shared" si="0"/>
        <v>7.7492432075542208</v>
      </c>
      <c r="H13" s="311"/>
      <c r="I13" s="548">
        <f>G13-F13</f>
        <v>0.25320756055327021</v>
      </c>
      <c r="J13" s="549"/>
      <c r="K13" s="312"/>
      <c r="L13" s="312"/>
      <c r="M13" s="187"/>
      <c r="O13" s="547"/>
      <c r="P13" s="547"/>
      <c r="Q13" s="547"/>
    </row>
    <row r="14" spans="1:17" ht="36" customHeight="1">
      <c r="A14" s="313"/>
      <c r="B14" s="313"/>
      <c r="C14" s="556"/>
      <c r="D14" s="556"/>
      <c r="E14" s="556"/>
      <c r="F14" s="556"/>
      <c r="G14" s="315"/>
      <c r="H14" s="315"/>
      <c r="I14" s="316"/>
      <c r="J14" s="316"/>
      <c r="K14" s="317"/>
      <c r="L14" s="292"/>
      <c r="O14" s="547"/>
      <c r="P14" s="547"/>
      <c r="Q14" s="547"/>
    </row>
    <row r="15" spans="1:17" ht="36" customHeight="1">
      <c r="A15" s="313"/>
      <c r="B15" s="313"/>
      <c r="C15" s="315"/>
      <c r="D15" s="315"/>
      <c r="E15" s="315"/>
      <c r="F15" s="315"/>
      <c r="G15" s="315"/>
      <c r="H15" s="315"/>
      <c r="I15" s="316"/>
      <c r="J15" s="316"/>
      <c r="K15" s="317"/>
      <c r="L15" s="292"/>
      <c r="O15" s="547"/>
      <c r="P15" s="547"/>
      <c r="Q15" s="547"/>
    </row>
    <row r="16" spans="1:17" ht="18" customHeight="1">
      <c r="A16" s="318"/>
      <c r="B16" s="318"/>
      <c r="C16" s="319"/>
      <c r="D16" s="319"/>
      <c r="E16" s="319"/>
      <c r="F16" s="319"/>
      <c r="G16" s="319"/>
      <c r="H16" s="319"/>
      <c r="I16" s="316"/>
      <c r="J16" s="316"/>
      <c r="K16" s="320"/>
      <c r="L16" s="292"/>
      <c r="O16" s="547"/>
      <c r="P16" s="547"/>
      <c r="Q16" s="547"/>
    </row>
    <row r="17" spans="1:36" ht="18" customHeight="1">
      <c r="A17" s="321"/>
      <c r="B17" s="321"/>
      <c r="C17" s="322"/>
      <c r="D17" s="323"/>
      <c r="E17" s="323"/>
      <c r="F17" s="322"/>
      <c r="G17" s="322"/>
      <c r="H17" s="322"/>
      <c r="I17" s="324"/>
      <c r="J17" s="324"/>
      <c r="K17" s="292"/>
      <c r="L17" s="292"/>
      <c r="O17" s="547"/>
      <c r="P17" s="547"/>
      <c r="Q17" s="547"/>
    </row>
    <row r="18" spans="1:36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</row>
    <row r="19" spans="1:36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O19" s="547"/>
      <c r="P19" s="547"/>
      <c r="Q19" s="547"/>
    </row>
    <row r="20" spans="1:36" ht="18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O20" s="547"/>
      <c r="P20" s="547"/>
      <c r="Q20" s="547"/>
    </row>
    <row r="21" spans="1:36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298"/>
      <c r="L21" s="298"/>
      <c r="M21" s="189"/>
      <c r="N21" s="189"/>
      <c r="O21" s="547"/>
      <c r="P21" s="547"/>
      <c r="Q21" s="547"/>
      <c r="AG21" s="550" t="s">
        <v>118</v>
      </c>
      <c r="AH21" s="544">
        <v>2000</v>
      </c>
      <c r="AI21" s="228" t="s">
        <v>119</v>
      </c>
      <c r="AJ21" s="191">
        <v>10.4</v>
      </c>
    </row>
    <row r="22" spans="1:36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298"/>
      <c r="M22" s="189"/>
      <c r="N22" s="189"/>
      <c r="O22" s="547"/>
      <c r="P22" s="547"/>
      <c r="Q22" s="547"/>
      <c r="R22" s="189"/>
      <c r="AG22" s="550"/>
      <c r="AH22" s="545"/>
      <c r="AI22" s="228" t="s">
        <v>120</v>
      </c>
      <c r="AJ22" s="191">
        <v>9.8000000000000007</v>
      </c>
    </row>
    <row r="23" spans="1:36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298"/>
      <c r="L23" s="298"/>
      <c r="M23" s="189"/>
      <c r="N23" s="189"/>
      <c r="O23" s="547"/>
      <c r="P23" s="547"/>
      <c r="Q23" s="547"/>
      <c r="R23" s="189"/>
      <c r="AG23" s="550"/>
      <c r="AH23" s="545"/>
      <c r="AI23" s="228" t="s">
        <v>121</v>
      </c>
      <c r="AJ23" s="191">
        <v>8.6999999999999993</v>
      </c>
    </row>
    <row r="24" spans="1:36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298"/>
      <c r="L24" s="298"/>
      <c r="M24" s="189"/>
      <c r="N24" s="189"/>
      <c r="O24" s="189"/>
      <c r="P24" s="189"/>
      <c r="Q24" s="189"/>
      <c r="R24" s="189"/>
      <c r="AG24" s="550"/>
      <c r="AH24" s="546"/>
      <c r="AI24" s="228" t="s">
        <v>122</v>
      </c>
      <c r="AJ24" s="192">
        <v>9.15</v>
      </c>
    </row>
    <row r="25" spans="1:36" ht="18" customHeight="1">
      <c r="A25" s="292"/>
      <c r="B25" s="292"/>
      <c r="C25" s="292"/>
      <c r="D25" s="292"/>
      <c r="E25" s="292"/>
      <c r="F25" s="298"/>
      <c r="G25" s="298"/>
      <c r="H25" s="298"/>
      <c r="I25" s="298"/>
      <c r="J25" s="298"/>
      <c r="K25" s="298"/>
      <c r="L25" s="298"/>
      <c r="M25" s="189"/>
      <c r="N25" s="189"/>
      <c r="O25" s="189"/>
      <c r="P25" s="189"/>
      <c r="Q25" s="189"/>
      <c r="R25" s="189"/>
      <c r="AG25" s="550"/>
      <c r="AH25" s="544">
        <v>2001</v>
      </c>
      <c r="AI25" s="228" t="s">
        <v>119</v>
      </c>
      <c r="AJ25" s="191">
        <v>10.4</v>
      </c>
    </row>
    <row r="26" spans="1:36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O26" s="189"/>
      <c r="P26" s="189"/>
      <c r="Q26" s="189"/>
      <c r="R26" s="189"/>
      <c r="AG26" s="550"/>
      <c r="AH26" s="545"/>
      <c r="AI26" s="228" t="s">
        <v>120</v>
      </c>
      <c r="AJ26" s="192">
        <v>10</v>
      </c>
    </row>
    <row r="27" spans="1:36" ht="18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320"/>
      <c r="O27" s="189"/>
      <c r="P27" s="189"/>
      <c r="Q27" s="189"/>
      <c r="R27" s="189"/>
      <c r="AG27" s="550"/>
      <c r="AH27" s="545"/>
      <c r="AI27" s="228" t="s">
        <v>121</v>
      </c>
      <c r="AJ27" s="191">
        <v>10.7</v>
      </c>
    </row>
    <row r="28" spans="1:36" ht="18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AG28" s="550"/>
      <c r="AH28" s="546"/>
      <c r="AI28" s="228" t="s">
        <v>122</v>
      </c>
      <c r="AJ28" s="191">
        <v>9.3000000000000007</v>
      </c>
    </row>
    <row r="29" spans="1:36" ht="33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AG29" s="550"/>
      <c r="AH29" s="225">
        <v>2002</v>
      </c>
      <c r="AI29" s="228" t="s">
        <v>119</v>
      </c>
      <c r="AJ29" s="191">
        <v>10.199999999999999</v>
      </c>
    </row>
    <row r="30" spans="1:36" ht="33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AG30" s="550"/>
      <c r="AH30" s="226"/>
      <c r="AI30" s="228" t="s">
        <v>122</v>
      </c>
      <c r="AJ30" s="191">
        <v>13.5</v>
      </c>
    </row>
    <row r="31" spans="1:36" ht="38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</row>
    <row r="32" spans="1:36" ht="38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</row>
    <row r="33" spans="1:12" ht="38.2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</row>
    <row r="34" spans="1:12" ht="48.75" customHeight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</row>
    <row r="35" spans="1:12" ht="23.2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ht="23.25" customHeight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</row>
    <row r="37" spans="1:12" ht="15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</row>
    <row r="38" spans="1:12" ht="8.25" customHeight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</row>
    <row r="39" spans="1:12" ht="15" hidden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</row>
    <row r="40" spans="1:12" ht="15" hidden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</row>
    <row r="41" spans="1:12" ht="15" hidden="1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</row>
    <row r="42" spans="1:12" ht="15" hidden="1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</row>
    <row r="43" spans="1:12" ht="15" hidden="1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</row>
    <row r="44" spans="1:12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</row>
    <row r="45" spans="1:12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</row>
    <row r="46" spans="1:12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</row>
    <row r="47" spans="1:12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</row>
    <row r="48" spans="1:12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</row>
    <row r="49" spans="1:12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</row>
    <row r="50" spans="1:12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</row>
    <row r="51" spans="1:12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</row>
    <row r="52" spans="1:12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</row>
    <row r="53" spans="1:12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</row>
    <row r="54" spans="1:12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</row>
    <row r="55" spans="1:12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</row>
    <row r="56" spans="1:12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</row>
    <row r="57" spans="1:12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</row>
    <row r="58" spans="1:12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</row>
    <row r="59" spans="1:12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</row>
    <row r="60" spans="1:12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</row>
    <row r="61" spans="1:12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</row>
    <row r="62" spans="1:12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</row>
    <row r="63" spans="1:12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</row>
    <row r="64" spans="1:12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</row>
    <row r="65" spans="1:12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</row>
    <row r="66" spans="1:12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</row>
    <row r="67" spans="1:12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</row>
    <row r="68" spans="1:12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</row>
    <row r="69" spans="1:12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</row>
    <row r="70" spans="1:12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</row>
    <row r="71" spans="1:12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</row>
    <row r="72" spans="1:12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</row>
    <row r="73" spans="1:12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</row>
    <row r="74" spans="1:12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</row>
    <row r="75" spans="1:12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</row>
    <row r="76" spans="1:12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</row>
    <row r="77" spans="1:12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</row>
    <row r="78" spans="1:12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</row>
    <row r="79" spans="1:12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</row>
    <row r="80" spans="1:12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</row>
    <row r="81" spans="1:12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</row>
    <row r="82" spans="1:12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</row>
    <row r="83" spans="1:12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</row>
    <row r="84" spans="1:12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</row>
    <row r="85" spans="1:12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</row>
    <row r="86" spans="1:12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</row>
    <row r="87" spans="1:12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</row>
    <row r="88" spans="1:12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</row>
    <row r="89" spans="1:12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</row>
    <row r="90" spans="1:12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</row>
    <row r="91" spans="1:12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</row>
    <row r="92" spans="1:12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</row>
    <row r="93" spans="1:12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</row>
    <row r="94" spans="1:12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</row>
    <row r="95" spans="1:12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</row>
    <row r="96" spans="1:12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</row>
    <row r="97" spans="1:12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</row>
    <row r="98" spans="1:12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</row>
    <row r="99" spans="1:12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</row>
    <row r="100" spans="1:12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</row>
    <row r="101" spans="1:12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</row>
    <row r="103" spans="1:12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</row>
    <row r="104" spans="1:12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</row>
    <row r="105" spans="1:12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</row>
    <row r="106" spans="1:12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</row>
    <row r="107" spans="1:12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</row>
    <row r="108" spans="1:12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</row>
    <row r="109" spans="1:12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</row>
    <row r="110" spans="1:12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</row>
    <row r="111" spans="1:12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</row>
    <row r="112" spans="1:12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</row>
    <row r="113" spans="1:12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</row>
    <row r="114" spans="1:12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</row>
    <row r="115" spans="1:12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</row>
    <row r="116" spans="1:12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</row>
    <row r="117" spans="1:12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</row>
    <row r="118" spans="1:12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</row>
    <row r="119" spans="1:12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</row>
    <row r="120" spans="1:12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</row>
    <row r="121" spans="1:12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</row>
    <row r="122" spans="1:12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</row>
    <row r="123" spans="1:12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</row>
    <row r="124" spans="1:12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</row>
    <row r="125" spans="1:12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</row>
    <row r="126" spans="1:12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</row>
    <row r="127" spans="1:12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</row>
    <row r="128" spans="1:12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</row>
    <row r="129" spans="1:12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</row>
    <row r="130" spans="1:12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</row>
    <row r="131" spans="1:12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</row>
    <row r="132" spans="1:12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</row>
    <row r="133" spans="1:12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</row>
    <row r="134" spans="1:12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</row>
    <row r="135" spans="1:12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</row>
    <row r="136" spans="1:12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</row>
    <row r="137" spans="1:12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</row>
    <row r="138" spans="1:12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</row>
    <row r="139" spans="1:12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</row>
    <row r="140" spans="1:12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</row>
    <row r="141" spans="1:12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</row>
    <row r="142" spans="1:12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</row>
    <row r="143" spans="1:12" ht="15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</row>
    <row r="144" spans="1:12" ht="15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</row>
    <row r="145" spans="1:12" ht="15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</row>
    <row r="146" spans="1:12" ht="15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</row>
    <row r="147" spans="1:12" ht="15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</row>
    <row r="148" spans="1:12" ht="1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</row>
    <row r="149" spans="1:12" ht="15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</row>
    <row r="150" spans="1:12" ht="15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</row>
    <row r="151" spans="1:12" ht="15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</row>
    <row r="152" spans="1:12" ht="1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</row>
    <row r="153" spans="1:12" ht="15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</row>
    <row r="154" spans="1:12" ht="15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</row>
    <row r="155" spans="1:12" ht="15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</row>
    <row r="156" spans="1:12" ht="15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</row>
    <row r="157" spans="1:12" ht="15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</row>
    <row r="158" spans="1:12" ht="15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</row>
    <row r="159" spans="1:12" ht="1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</row>
    <row r="160" spans="1:12" ht="15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</row>
    <row r="161" spans="1:12" ht="15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</row>
    <row r="162" spans="1:12" ht="15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</row>
    <row r="163" spans="1:12" ht="15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</row>
    <row r="164" spans="1:12" ht="15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</row>
    <row r="165" spans="1:12" ht="15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</row>
    <row r="166" spans="1:12" ht="15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</row>
  </sheetData>
  <autoFilter ref="C20:C30"/>
  <mergeCells count="18"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AH21:AH24"/>
    <mergeCell ref="AH25:AH28"/>
    <mergeCell ref="O10:Q13"/>
    <mergeCell ref="I13:J13"/>
    <mergeCell ref="C14:F14"/>
    <mergeCell ref="O14:Q17"/>
    <mergeCell ref="O19:Q23"/>
    <mergeCell ref="AG21:AG30"/>
  </mergeCells>
  <conditionalFormatting sqref="J11:J12 I11:I13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5"/>
  <sheetViews>
    <sheetView showGridLines="0" tabSelected="1" view="pageBreakPreview" zoomScaleNormal="100" zoomScaleSheetLayoutView="100" workbookViewId="0">
      <selection activeCell="K12" sqref="K12"/>
    </sheetView>
  </sheetViews>
  <sheetFormatPr baseColWidth="10" defaultRowHeight="12.75"/>
  <cols>
    <col min="1" max="1" width="25.85546875" style="188" customWidth="1"/>
    <col min="2" max="7" width="11.7109375" style="188" customWidth="1"/>
    <col min="8" max="8" width="2.140625" style="188" customWidth="1"/>
    <col min="9" max="10" width="11.7109375" style="188" customWidth="1"/>
    <col min="11" max="11" width="13" style="188" customWidth="1"/>
    <col min="12" max="12" width="10.28515625" style="188" customWidth="1"/>
    <col min="13" max="16384" width="11.42578125" style="188"/>
  </cols>
  <sheetData>
    <row r="1" spans="1:12" s="178" customFormat="1" ht="21" customHeight="1">
      <c r="D1" s="179"/>
      <c r="E1" s="179"/>
      <c r="F1" s="179"/>
      <c r="G1" s="179"/>
      <c r="H1" s="179"/>
      <c r="I1" s="179"/>
      <c r="J1" s="179"/>
    </row>
    <row r="2" spans="1:12" s="178" customFormat="1" ht="21" customHeight="1">
      <c r="D2" s="179"/>
      <c r="E2" s="179"/>
      <c r="F2" s="179"/>
      <c r="G2" s="179"/>
      <c r="H2" s="179"/>
      <c r="I2" s="179"/>
      <c r="J2" s="179"/>
    </row>
    <row r="3" spans="1:12" s="178" customFormat="1" ht="21" customHeight="1">
      <c r="D3" s="179"/>
      <c r="E3" s="179"/>
      <c r="F3" s="179"/>
      <c r="G3" s="179"/>
      <c r="H3" s="179"/>
      <c r="I3" s="179"/>
      <c r="J3" s="179"/>
    </row>
    <row r="4" spans="1:12" s="178" customFormat="1" ht="21.75" customHeight="1">
      <c r="A4" s="426" t="s">
        <v>308</v>
      </c>
      <c r="B4" s="124"/>
      <c r="D4" s="179"/>
      <c r="E4" s="179"/>
      <c r="F4" s="179"/>
      <c r="G4" s="179"/>
      <c r="H4" s="179"/>
      <c r="I4" s="179"/>
      <c r="J4" s="179"/>
    </row>
    <row r="5" spans="1:12" s="178" customFormat="1" ht="21.95" customHeight="1">
      <c r="A5" s="566" t="s">
        <v>143</v>
      </c>
      <c r="B5" s="566"/>
      <c r="C5" s="566"/>
      <c r="D5" s="566"/>
      <c r="E5" s="566"/>
      <c r="F5" s="566"/>
      <c r="G5" s="566"/>
      <c r="H5" s="566"/>
      <c r="I5" s="566"/>
      <c r="J5" s="566"/>
      <c r="K5" s="183"/>
      <c r="L5" s="183"/>
    </row>
    <row r="6" spans="1:12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291"/>
    </row>
    <row r="7" spans="1:12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325"/>
      <c r="L7" s="325"/>
    </row>
    <row r="8" spans="1:12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K8" s="325"/>
      <c r="L8" s="325"/>
    </row>
    <row r="9" spans="1:12" s="185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K9" s="325"/>
      <c r="L9" s="325"/>
    </row>
    <row r="10" spans="1:12" s="186" customFormat="1" ht="11.25" customHeight="1">
      <c r="A10" s="297"/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K10" s="560"/>
      <c r="L10" s="560"/>
    </row>
    <row r="11" spans="1:12" s="186" customFormat="1" ht="33" customHeight="1">
      <c r="A11" s="302" t="s">
        <v>144</v>
      </c>
      <c r="B11" s="303">
        <v>113659</v>
      </c>
      <c r="C11" s="303">
        <v>122230</v>
      </c>
      <c r="D11" s="303">
        <v>103405.9</v>
      </c>
      <c r="E11" s="303">
        <v>154359.15</v>
      </c>
      <c r="F11" s="303">
        <v>114084.6</v>
      </c>
      <c r="G11" s="303">
        <v>113982.1</v>
      </c>
      <c r="H11" s="304"/>
      <c r="I11" s="305">
        <f>G11-F11</f>
        <v>-102.5</v>
      </c>
      <c r="J11" s="306">
        <f>G11/F11-1</f>
        <v>-8.984560580481693E-4</v>
      </c>
      <c r="K11" s="560"/>
      <c r="L11" s="560"/>
    </row>
    <row r="12" spans="1:12" s="186" customFormat="1" ht="33" customHeight="1">
      <c r="A12" s="302" t="s">
        <v>145</v>
      </c>
      <c r="B12" s="303">
        <v>100000</v>
      </c>
      <c r="C12" s="303">
        <v>145000</v>
      </c>
      <c r="D12" s="303">
        <v>180000</v>
      </c>
      <c r="E12" s="303">
        <v>167174.39999999999</v>
      </c>
      <c r="F12" s="303">
        <v>149022</v>
      </c>
      <c r="G12" s="303">
        <v>121798.9</v>
      </c>
      <c r="H12" s="304"/>
      <c r="I12" s="305">
        <f>G12-F12</f>
        <v>-27223.100000000006</v>
      </c>
      <c r="J12" s="306">
        <f>G12/F12-1</f>
        <v>-0.18267839647837236</v>
      </c>
      <c r="K12" s="560"/>
      <c r="L12" s="560"/>
    </row>
    <row r="13" spans="1:12" s="186" customFormat="1" ht="33" customHeight="1">
      <c r="A13" s="309" t="s">
        <v>146</v>
      </c>
      <c r="B13" s="310">
        <f t="shared" ref="B13:G13" si="0">IF(B12=0,0,(B11/B12)*100)</f>
        <v>113.65899999999999</v>
      </c>
      <c r="C13" s="310">
        <f t="shared" si="0"/>
        <v>84.296551724137942</v>
      </c>
      <c r="D13" s="310">
        <f t="shared" si="0"/>
        <v>57.447722222222218</v>
      </c>
      <c r="E13" s="310">
        <f t="shared" si="0"/>
        <v>92.33420308372574</v>
      </c>
      <c r="F13" s="310">
        <f t="shared" si="0"/>
        <v>76.555542134718365</v>
      </c>
      <c r="G13" s="310">
        <f t="shared" si="0"/>
        <v>93.582208049497993</v>
      </c>
      <c r="H13" s="311"/>
      <c r="I13" s="548">
        <f>G13-F13</f>
        <v>17.026665914779628</v>
      </c>
      <c r="J13" s="549"/>
      <c r="K13" s="560"/>
      <c r="L13" s="560"/>
    </row>
    <row r="14" spans="1:12" ht="36" customHeight="1">
      <c r="A14" s="313"/>
      <c r="B14" s="313"/>
      <c r="C14" s="556"/>
      <c r="D14" s="556"/>
      <c r="E14" s="556"/>
      <c r="F14" s="556"/>
      <c r="G14" s="327"/>
      <c r="H14" s="315"/>
      <c r="I14" s="316"/>
      <c r="J14" s="316"/>
      <c r="K14" s="560"/>
      <c r="L14" s="560"/>
    </row>
    <row r="15" spans="1:12" ht="36" customHeight="1">
      <c r="A15" s="313"/>
      <c r="B15" s="313"/>
      <c r="C15" s="315"/>
      <c r="D15" s="315"/>
      <c r="E15" s="315"/>
      <c r="F15" s="315"/>
      <c r="G15" s="327"/>
      <c r="H15" s="315"/>
      <c r="I15" s="316"/>
      <c r="J15" s="316"/>
      <c r="K15" s="560"/>
      <c r="L15" s="560"/>
    </row>
    <row r="16" spans="1:12" ht="18" customHeight="1">
      <c r="A16" s="318"/>
      <c r="B16" s="318"/>
      <c r="C16" s="319"/>
      <c r="D16" s="319"/>
      <c r="E16" s="319"/>
      <c r="F16" s="319"/>
      <c r="G16" s="319"/>
      <c r="H16" s="319"/>
      <c r="I16" s="316"/>
      <c r="J16" s="316"/>
      <c r="K16" s="560"/>
      <c r="L16" s="560"/>
    </row>
    <row r="17" spans="1:31" ht="18" customHeight="1">
      <c r="A17" s="321"/>
      <c r="B17" s="321"/>
      <c r="C17" s="322"/>
      <c r="D17" s="323"/>
      <c r="E17" s="323"/>
      <c r="F17" s="322"/>
      <c r="G17" s="322"/>
      <c r="H17" s="322"/>
      <c r="I17" s="324"/>
      <c r="J17" s="324"/>
      <c r="K17" s="560"/>
      <c r="L17" s="560"/>
    </row>
    <row r="18" spans="1:31" ht="18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</row>
    <row r="19" spans="1:31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560"/>
      <c r="L19" s="560"/>
    </row>
    <row r="20" spans="1:31" ht="18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560"/>
      <c r="L20" s="560"/>
    </row>
    <row r="21" spans="1:31" ht="18" customHeight="1">
      <c r="A21" s="292"/>
      <c r="B21" s="292"/>
      <c r="C21" s="292"/>
      <c r="D21" s="292"/>
      <c r="E21" s="292"/>
      <c r="F21" s="298"/>
      <c r="G21" s="298"/>
      <c r="H21" s="298"/>
      <c r="I21" s="298"/>
      <c r="J21" s="298"/>
      <c r="K21" s="560"/>
      <c r="L21" s="560"/>
      <c r="AB21" s="550" t="s">
        <v>118</v>
      </c>
      <c r="AC21" s="544">
        <v>2000</v>
      </c>
      <c r="AD21" s="228" t="s">
        <v>119</v>
      </c>
      <c r="AE21" s="191">
        <v>10.4</v>
      </c>
    </row>
    <row r="22" spans="1:31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560"/>
      <c r="L22" s="560"/>
      <c r="M22" s="189"/>
      <c r="AB22" s="550"/>
      <c r="AC22" s="545"/>
      <c r="AD22" s="228" t="s">
        <v>120</v>
      </c>
      <c r="AE22" s="191">
        <v>9.8000000000000007</v>
      </c>
    </row>
    <row r="23" spans="1:31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560"/>
      <c r="L23" s="560"/>
      <c r="M23" s="189"/>
      <c r="AB23" s="550"/>
      <c r="AC23" s="545"/>
      <c r="AD23" s="228" t="s">
        <v>121</v>
      </c>
      <c r="AE23" s="191">
        <v>8.6999999999999993</v>
      </c>
    </row>
    <row r="24" spans="1:31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298"/>
      <c r="L24" s="298"/>
      <c r="M24" s="189"/>
      <c r="AB24" s="550"/>
      <c r="AC24" s="546"/>
      <c r="AD24" s="228" t="s">
        <v>122</v>
      </c>
      <c r="AE24" s="192">
        <v>9.15</v>
      </c>
    </row>
    <row r="25" spans="1:31" ht="18" customHeight="1">
      <c r="A25" s="292"/>
      <c r="B25" s="292"/>
      <c r="C25" s="292"/>
      <c r="D25" s="292"/>
      <c r="E25" s="292"/>
      <c r="F25" s="298"/>
      <c r="G25" s="298"/>
      <c r="H25" s="298"/>
      <c r="I25" s="298"/>
      <c r="J25" s="298"/>
      <c r="K25" s="298"/>
      <c r="L25" s="298"/>
      <c r="M25" s="189"/>
      <c r="AB25" s="550"/>
      <c r="AC25" s="544">
        <v>2001</v>
      </c>
      <c r="AD25" s="228" t="s">
        <v>119</v>
      </c>
      <c r="AE25" s="191">
        <v>10.4</v>
      </c>
    </row>
    <row r="26" spans="1:31" ht="18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8"/>
      <c r="L26" s="298"/>
      <c r="M26" s="189"/>
      <c r="AB26" s="550"/>
      <c r="AC26" s="545"/>
      <c r="AD26" s="228" t="s">
        <v>120</v>
      </c>
      <c r="AE26" s="192">
        <v>10</v>
      </c>
    </row>
    <row r="27" spans="1:31" ht="18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8"/>
      <c r="L27" s="298"/>
      <c r="M27" s="189"/>
      <c r="AB27" s="550"/>
      <c r="AC27" s="545"/>
      <c r="AD27" s="228" t="s">
        <v>121</v>
      </c>
      <c r="AE27" s="191">
        <v>10.7</v>
      </c>
    </row>
    <row r="28" spans="1:31" ht="15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</row>
    <row r="29" spans="1:31" ht="15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</row>
    <row r="30" spans="1:31" ht="15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</row>
    <row r="31" spans="1:31" ht="15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</row>
    <row r="32" spans="1:31" ht="15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</row>
    <row r="33" spans="1:12" ht="15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</row>
    <row r="34" spans="1:12" ht="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</row>
    <row r="35" spans="1:12" ht="15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</row>
    <row r="36" spans="1:12" ht="15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</row>
    <row r="37" spans="1:12" ht="15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</row>
    <row r="38" spans="1:12" ht="15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</row>
    <row r="39" spans="1:12" ht="15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</row>
    <row r="40" spans="1:12" ht="15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</row>
    <row r="41" spans="1:12" ht="15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</row>
    <row r="42" spans="1:12" ht="15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</row>
    <row r="43" spans="1:12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</row>
    <row r="44" spans="1:12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</row>
    <row r="45" spans="1:12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</row>
    <row r="46" spans="1:12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</row>
    <row r="47" spans="1:12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</row>
    <row r="48" spans="1:12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</row>
    <row r="49" spans="1:12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</row>
    <row r="50" spans="1:12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</row>
    <row r="51" spans="1:12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</row>
    <row r="52" spans="1:12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</row>
    <row r="53" spans="1:12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</row>
    <row r="54" spans="1:12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</row>
    <row r="55" spans="1:12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</row>
    <row r="56" spans="1:12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</row>
    <row r="57" spans="1:12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</row>
    <row r="58" spans="1:12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</row>
    <row r="59" spans="1:12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</row>
    <row r="60" spans="1:12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</row>
    <row r="61" spans="1:12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</row>
    <row r="62" spans="1:12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</row>
    <row r="63" spans="1:12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</row>
    <row r="64" spans="1:12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</row>
    <row r="65" spans="1:12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</row>
    <row r="66" spans="1:12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</row>
    <row r="67" spans="1:12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</row>
    <row r="68" spans="1:12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</row>
    <row r="69" spans="1:12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</row>
    <row r="70" spans="1:12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</row>
    <row r="71" spans="1:12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</row>
    <row r="72" spans="1:12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</row>
    <row r="73" spans="1:12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</row>
    <row r="74" spans="1:12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</row>
    <row r="75" spans="1:12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</row>
    <row r="76" spans="1:12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</row>
    <row r="77" spans="1:12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</row>
    <row r="78" spans="1:12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</row>
    <row r="79" spans="1:12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</row>
    <row r="80" spans="1:12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</row>
    <row r="81" spans="1:12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</row>
    <row r="82" spans="1:12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</row>
    <row r="83" spans="1:12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</row>
    <row r="84" spans="1:12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</row>
    <row r="85" spans="1:12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</row>
    <row r="86" spans="1:12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</row>
    <row r="87" spans="1:12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</row>
    <row r="88" spans="1:12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</row>
    <row r="89" spans="1:12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</row>
    <row r="90" spans="1:12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</row>
    <row r="91" spans="1:12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</row>
    <row r="92" spans="1:12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</row>
    <row r="93" spans="1:12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</row>
    <row r="94" spans="1:12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</row>
    <row r="95" spans="1:12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</row>
    <row r="96" spans="1:12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</row>
    <row r="97" spans="1:12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</row>
    <row r="98" spans="1:12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</row>
    <row r="99" spans="1:12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</row>
    <row r="100" spans="1:12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</row>
    <row r="101" spans="1:12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</row>
    <row r="102" spans="1:12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</row>
    <row r="103" spans="1:12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</row>
    <row r="104" spans="1:12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</row>
    <row r="105" spans="1:12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</row>
  </sheetData>
  <autoFilter ref="C20:C27"/>
  <mergeCells count="18"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AC21:AC24"/>
    <mergeCell ref="AC25:AC27"/>
    <mergeCell ref="K10:L13"/>
    <mergeCell ref="I13:J13"/>
    <mergeCell ref="C14:F14"/>
    <mergeCell ref="K14:L17"/>
    <mergeCell ref="K19:L23"/>
    <mergeCell ref="AB21:AB27"/>
  </mergeCells>
  <conditionalFormatting sqref="I11:I13 J11:J12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2"/>
  <sheetViews>
    <sheetView showGridLines="0" tabSelected="1" view="pageBreakPreview" zoomScaleNormal="100" zoomScaleSheetLayoutView="100" workbookViewId="0">
      <selection activeCell="K12" sqref="K12"/>
    </sheetView>
  </sheetViews>
  <sheetFormatPr baseColWidth="10" defaultRowHeight="12.75"/>
  <cols>
    <col min="1" max="1" width="29.42578125" style="188" customWidth="1"/>
    <col min="2" max="7" width="11.7109375" style="188" customWidth="1"/>
    <col min="8" max="8" width="1.42578125" style="188" customWidth="1"/>
    <col min="9" max="10" width="11.28515625" style="188" customWidth="1"/>
    <col min="11" max="15" width="13" style="188" customWidth="1"/>
    <col min="16" max="16" width="10.28515625" style="188" customWidth="1"/>
    <col min="17" max="16384" width="11.42578125" style="188"/>
  </cols>
  <sheetData>
    <row r="1" spans="1:16" s="178" customFormat="1" ht="21" customHeight="1">
      <c r="D1" s="179"/>
      <c r="E1" s="179"/>
      <c r="F1" s="179"/>
      <c r="G1" s="179"/>
      <c r="H1" s="179"/>
      <c r="I1" s="179"/>
      <c r="J1" s="179"/>
      <c r="K1" s="180"/>
    </row>
    <row r="2" spans="1:16" s="178" customFormat="1" ht="21" customHeight="1">
      <c r="D2" s="179"/>
      <c r="E2" s="179"/>
      <c r="F2" s="179"/>
      <c r="G2" s="179"/>
      <c r="H2" s="179"/>
      <c r="I2" s="179"/>
      <c r="J2" s="179"/>
      <c r="K2" s="180"/>
    </row>
    <row r="3" spans="1:16" s="178" customFormat="1" ht="21" customHeight="1">
      <c r="D3" s="179"/>
      <c r="E3" s="179"/>
      <c r="F3" s="179"/>
      <c r="G3" s="179"/>
      <c r="H3" s="179"/>
      <c r="I3" s="179"/>
      <c r="J3" s="179"/>
      <c r="K3" s="180"/>
    </row>
    <row r="4" spans="1:16" s="178" customFormat="1" ht="21.75" customHeight="1">
      <c r="A4" s="426" t="s">
        <v>308</v>
      </c>
      <c r="B4" s="124"/>
      <c r="D4" s="179"/>
      <c r="E4" s="179"/>
      <c r="F4" s="179"/>
      <c r="G4" s="179"/>
      <c r="H4" s="179"/>
      <c r="I4" s="179"/>
      <c r="J4" s="179"/>
      <c r="K4" s="180"/>
    </row>
    <row r="5" spans="1:16" s="178" customFormat="1" ht="21.95" customHeight="1">
      <c r="A5" s="566" t="s">
        <v>147</v>
      </c>
      <c r="B5" s="566"/>
      <c r="C5" s="566"/>
      <c r="D5" s="566"/>
      <c r="E5" s="566"/>
      <c r="F5" s="566"/>
      <c r="G5" s="566"/>
      <c r="H5" s="566"/>
      <c r="I5" s="566"/>
      <c r="J5" s="566"/>
      <c r="K5" s="229"/>
      <c r="L5" s="183"/>
      <c r="M5" s="183"/>
      <c r="N5" s="183"/>
      <c r="O5" s="183"/>
      <c r="P5" s="183"/>
    </row>
    <row r="6" spans="1:16" s="178" customFormat="1" ht="21.75" customHeight="1">
      <c r="A6" s="569" t="s">
        <v>112</v>
      </c>
      <c r="B6" s="569"/>
      <c r="C6" s="569"/>
      <c r="D6" s="569"/>
      <c r="E6" s="569"/>
      <c r="F6" s="569"/>
      <c r="G6" s="569"/>
      <c r="H6" s="569"/>
      <c r="I6" s="569"/>
      <c r="J6" s="569"/>
      <c r="K6" s="291"/>
      <c r="L6" s="183"/>
      <c r="M6" s="183"/>
      <c r="N6" s="183"/>
      <c r="O6" s="183"/>
      <c r="P6" s="183"/>
    </row>
    <row r="7" spans="1:16" s="178" customFormat="1" ht="15.7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3"/>
      <c r="O7" s="227"/>
      <c r="P7" s="227"/>
    </row>
    <row r="8" spans="1:16" s="185" customFormat="1" ht="15" customHeight="1">
      <c r="A8" s="294"/>
      <c r="B8" s="555" t="s">
        <v>113</v>
      </c>
      <c r="C8" s="555"/>
      <c r="D8" s="555"/>
      <c r="E8" s="555"/>
      <c r="F8" s="555"/>
      <c r="G8" s="555"/>
      <c r="H8" s="295"/>
      <c r="I8" s="296"/>
      <c r="J8" s="296"/>
      <c r="K8" s="298" t="s">
        <v>148</v>
      </c>
      <c r="N8" s="227"/>
      <c r="O8" s="227"/>
      <c r="P8" s="227"/>
    </row>
    <row r="9" spans="1:16" s="185" customFormat="1" ht="15" customHeight="1">
      <c r="A9" s="294"/>
      <c r="B9" s="557">
        <v>2007</v>
      </c>
      <c r="C9" s="557">
        <v>2008</v>
      </c>
      <c r="D9" s="557">
        <v>2009</v>
      </c>
      <c r="E9" s="557">
        <v>2010</v>
      </c>
      <c r="F9" s="557">
        <v>2011</v>
      </c>
      <c r="G9" s="557">
        <v>2012</v>
      </c>
      <c r="H9" s="299"/>
      <c r="I9" s="553" t="s">
        <v>273</v>
      </c>
      <c r="J9" s="554"/>
      <c r="K9" s="298"/>
      <c r="N9" s="227"/>
      <c r="O9" s="227"/>
      <c r="P9" s="227"/>
    </row>
    <row r="10" spans="1:16" s="186" customFormat="1" ht="11.25" customHeight="1">
      <c r="A10" s="297"/>
      <c r="B10" s="558"/>
      <c r="C10" s="558"/>
      <c r="D10" s="558"/>
      <c r="E10" s="558"/>
      <c r="F10" s="558"/>
      <c r="G10" s="558"/>
      <c r="H10" s="299"/>
      <c r="I10" s="300" t="s">
        <v>114</v>
      </c>
      <c r="J10" s="301" t="s">
        <v>115</v>
      </c>
      <c r="K10" s="297"/>
      <c r="N10" s="547"/>
      <c r="O10" s="547"/>
      <c r="P10" s="547"/>
    </row>
    <row r="11" spans="1:16" s="186" customFormat="1" ht="33.75" customHeight="1">
      <c r="A11" s="302" t="s">
        <v>149</v>
      </c>
      <c r="B11" s="303">
        <v>1025505</v>
      </c>
      <c r="C11" s="303">
        <v>1172131</v>
      </c>
      <c r="D11" s="303">
        <v>1214312</v>
      </c>
      <c r="E11" s="303">
        <v>1242620.47</v>
      </c>
      <c r="F11" s="303">
        <v>1283563.8</v>
      </c>
      <c r="G11" s="303">
        <v>1444914</v>
      </c>
      <c r="H11" s="304"/>
      <c r="I11" s="305">
        <f>G11-F11</f>
        <v>161350.19999999995</v>
      </c>
      <c r="J11" s="306">
        <f>G11/F11-1</f>
        <v>0.12570485393869779</v>
      </c>
      <c r="K11" s="297"/>
      <c r="N11" s="547"/>
      <c r="O11" s="547"/>
      <c r="P11" s="547"/>
    </row>
    <row r="12" spans="1:16" s="186" customFormat="1" ht="33.75" customHeight="1">
      <c r="A12" s="302" t="s">
        <v>150</v>
      </c>
      <c r="B12" s="303">
        <v>1030993</v>
      </c>
      <c r="C12" s="303">
        <v>1213247</v>
      </c>
      <c r="D12" s="303">
        <v>1249220</v>
      </c>
      <c r="E12" s="303">
        <v>1271711.48</v>
      </c>
      <c r="F12" s="303">
        <v>1336369.3999999999</v>
      </c>
      <c r="G12" s="303">
        <v>1493525.6</v>
      </c>
      <c r="H12" s="304"/>
      <c r="I12" s="305">
        <f>G12-F12</f>
        <v>157156.20000000019</v>
      </c>
      <c r="J12" s="306">
        <f>G12/F12-1</f>
        <v>0.11759937035373613</v>
      </c>
      <c r="K12" s="308"/>
      <c r="N12" s="547"/>
      <c r="O12" s="547"/>
      <c r="P12" s="547"/>
    </row>
    <row r="13" spans="1:16" s="186" customFormat="1" ht="61.5" customHeight="1">
      <c r="A13" s="309" t="s">
        <v>151</v>
      </c>
      <c r="B13" s="310">
        <f t="shared" ref="B13:G13" si="0">IF(B12=0,0,(B11/B12)*100)</f>
        <v>99.467697646831738</v>
      </c>
      <c r="C13" s="310">
        <f t="shared" si="0"/>
        <v>96.611077546451796</v>
      </c>
      <c r="D13" s="310">
        <f t="shared" si="0"/>
        <v>97.20561630457405</v>
      </c>
      <c r="E13" s="310">
        <f t="shared" si="0"/>
        <v>97.712452041401718</v>
      </c>
      <c r="F13" s="310">
        <f t="shared" si="0"/>
        <v>96.048577586406878</v>
      </c>
      <c r="G13" s="310">
        <f t="shared" si="0"/>
        <v>96.745177986905603</v>
      </c>
      <c r="H13" s="311"/>
      <c r="I13" s="548">
        <f>G13-F13</f>
        <v>0.69660040049872407</v>
      </c>
      <c r="J13" s="549"/>
      <c r="K13" s="312"/>
      <c r="L13" s="187"/>
      <c r="N13" s="547"/>
      <c r="O13" s="547"/>
      <c r="P13" s="547"/>
    </row>
    <row r="14" spans="1:16" ht="36" customHeight="1">
      <c r="A14" s="313"/>
      <c r="B14" s="313"/>
      <c r="C14" s="556"/>
      <c r="D14" s="556"/>
      <c r="E14" s="556"/>
      <c r="F14" s="556"/>
      <c r="G14" s="314"/>
      <c r="H14" s="315"/>
      <c r="I14" s="316"/>
      <c r="J14" s="316"/>
      <c r="K14" s="292"/>
      <c r="N14" s="547"/>
      <c r="O14" s="547"/>
      <c r="P14" s="547"/>
    </row>
    <row r="15" spans="1:16" ht="18" customHeight="1">
      <c r="A15" s="318"/>
      <c r="B15" s="318"/>
      <c r="C15" s="319"/>
      <c r="D15" s="319"/>
      <c r="E15" s="319"/>
      <c r="F15" s="319"/>
      <c r="G15" s="315"/>
      <c r="H15" s="319"/>
      <c r="I15" s="316"/>
      <c r="J15" s="316"/>
      <c r="K15" s="292"/>
      <c r="N15" s="547"/>
      <c r="O15" s="547"/>
      <c r="P15" s="547"/>
    </row>
    <row r="16" spans="1:16" ht="18" customHeight="1">
      <c r="A16" s="318"/>
      <c r="B16" s="318"/>
      <c r="C16" s="319"/>
      <c r="D16" s="319"/>
      <c r="E16" s="319"/>
      <c r="F16" s="319"/>
      <c r="G16" s="315"/>
      <c r="H16" s="319"/>
      <c r="I16" s="316"/>
      <c r="J16" s="316"/>
      <c r="K16" s="292"/>
      <c r="N16" s="547"/>
      <c r="O16" s="547"/>
      <c r="P16" s="547"/>
    </row>
    <row r="17" spans="1:35" ht="18" customHeight="1">
      <c r="A17" s="318"/>
      <c r="B17" s="318"/>
      <c r="C17" s="319"/>
      <c r="D17" s="319"/>
      <c r="E17" s="319"/>
      <c r="F17" s="319"/>
      <c r="G17" s="315"/>
      <c r="H17" s="319"/>
      <c r="I17" s="316"/>
      <c r="J17" s="316"/>
      <c r="K17" s="292"/>
      <c r="N17" s="547"/>
      <c r="O17" s="547"/>
      <c r="P17" s="547"/>
    </row>
    <row r="18" spans="1:35" ht="18" customHeight="1">
      <c r="A18" s="321"/>
      <c r="B18" s="321"/>
      <c r="C18" s="322"/>
      <c r="D18" s="323"/>
      <c r="E18" s="323"/>
      <c r="F18" s="322"/>
      <c r="G18" s="322"/>
      <c r="H18" s="322"/>
      <c r="I18" s="324"/>
      <c r="J18" s="324"/>
      <c r="K18" s="292"/>
      <c r="N18" s="547"/>
      <c r="O18" s="547"/>
      <c r="P18" s="547"/>
    </row>
    <row r="19" spans="1:35" ht="18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</row>
    <row r="20" spans="1:35" ht="18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N20" s="547"/>
      <c r="O20" s="547"/>
      <c r="P20" s="547"/>
    </row>
    <row r="21" spans="1:35" ht="18" customHeight="1">
      <c r="A21" s="292"/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N21" s="547"/>
      <c r="O21" s="547"/>
      <c r="P21" s="547"/>
    </row>
    <row r="22" spans="1:35" ht="18" customHeight="1">
      <c r="A22" s="292"/>
      <c r="B22" s="292"/>
      <c r="C22" s="292"/>
      <c r="D22" s="292"/>
      <c r="E22" s="292"/>
      <c r="F22" s="298"/>
      <c r="G22" s="298"/>
      <c r="H22" s="298"/>
      <c r="I22" s="298"/>
      <c r="J22" s="298"/>
      <c r="K22" s="298"/>
      <c r="L22" s="189"/>
      <c r="M22" s="189"/>
      <c r="N22" s="547"/>
      <c r="O22" s="547"/>
      <c r="P22" s="547"/>
      <c r="AF22" s="550" t="s">
        <v>118</v>
      </c>
      <c r="AG22" s="544">
        <v>2000</v>
      </c>
      <c r="AH22" s="228" t="s">
        <v>119</v>
      </c>
      <c r="AI22" s="191">
        <v>10.4</v>
      </c>
    </row>
    <row r="23" spans="1:35" ht="18" customHeight="1">
      <c r="A23" s="292"/>
      <c r="B23" s="292"/>
      <c r="C23" s="292"/>
      <c r="D23" s="292"/>
      <c r="E23" s="292"/>
      <c r="F23" s="298"/>
      <c r="G23" s="298"/>
      <c r="H23" s="298"/>
      <c r="I23" s="298"/>
      <c r="J23" s="298"/>
      <c r="K23" s="298"/>
      <c r="L23" s="189"/>
      <c r="M23" s="189"/>
      <c r="N23" s="547"/>
      <c r="O23" s="547"/>
      <c r="P23" s="547"/>
      <c r="Q23" s="189"/>
      <c r="AF23" s="550"/>
      <c r="AG23" s="545"/>
      <c r="AH23" s="228" t="s">
        <v>120</v>
      </c>
      <c r="AI23" s="191">
        <v>9.8000000000000007</v>
      </c>
    </row>
    <row r="24" spans="1:35" ht="18" customHeight="1">
      <c r="A24" s="292"/>
      <c r="B24" s="292"/>
      <c r="C24" s="292"/>
      <c r="D24" s="292"/>
      <c r="E24" s="292"/>
      <c r="F24" s="298"/>
      <c r="G24" s="298"/>
      <c r="H24" s="298"/>
      <c r="I24" s="298"/>
      <c r="J24" s="298"/>
      <c r="K24" s="298"/>
      <c r="L24" s="189"/>
      <c r="M24" s="189"/>
      <c r="N24" s="547"/>
      <c r="O24" s="547"/>
      <c r="P24" s="547"/>
      <c r="Q24" s="189"/>
      <c r="AF24" s="550"/>
      <c r="AG24" s="545"/>
      <c r="AH24" s="228" t="s">
        <v>121</v>
      </c>
      <c r="AI24" s="191">
        <v>8.6999999999999993</v>
      </c>
    </row>
    <row r="25" spans="1:35" ht="18" customHeight="1">
      <c r="A25" s="292"/>
      <c r="B25" s="292"/>
      <c r="C25" s="292"/>
      <c r="D25" s="292"/>
      <c r="E25" s="292"/>
      <c r="F25" s="298"/>
      <c r="G25" s="298"/>
      <c r="H25" s="298"/>
      <c r="I25" s="298"/>
      <c r="J25" s="298"/>
      <c r="K25" s="298"/>
      <c r="L25" s="189"/>
      <c r="M25" s="189"/>
      <c r="N25" s="189"/>
      <c r="O25" s="189"/>
      <c r="P25" s="189"/>
      <c r="Q25" s="189"/>
      <c r="AF25" s="550"/>
      <c r="AG25" s="546"/>
      <c r="AH25" s="228" t="s">
        <v>122</v>
      </c>
      <c r="AI25" s="192">
        <v>9.15</v>
      </c>
    </row>
    <row r="26" spans="1:35" ht="18" customHeight="1">
      <c r="A26" s="292"/>
      <c r="B26" s="292"/>
      <c r="C26" s="292"/>
      <c r="D26" s="292"/>
      <c r="E26" s="292"/>
      <c r="F26" s="298"/>
      <c r="G26" s="298"/>
      <c r="H26" s="298"/>
      <c r="I26" s="298"/>
      <c r="J26" s="298"/>
      <c r="K26" s="298"/>
      <c r="L26" s="189"/>
      <c r="M26" s="189"/>
      <c r="N26" s="189"/>
      <c r="O26" s="189"/>
      <c r="P26" s="189"/>
      <c r="Q26" s="189"/>
      <c r="AF26" s="550"/>
      <c r="AG26" s="274">
        <v>2001</v>
      </c>
      <c r="AH26" s="228" t="s">
        <v>119</v>
      </c>
      <c r="AI26" s="191">
        <v>10.4</v>
      </c>
    </row>
    <row r="27" spans="1:35" ht="15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</row>
    <row r="28" spans="1:35" ht="15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</row>
    <row r="29" spans="1:35" ht="15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</row>
    <row r="30" spans="1:35" ht="15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</row>
    <row r="31" spans="1:35" ht="15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</row>
    <row r="32" spans="1:35" ht="15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</row>
    <row r="33" spans="1:11" ht="15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</row>
    <row r="34" spans="1:11" ht="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</row>
    <row r="35" spans="1:11" ht="15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</row>
    <row r="36" spans="1:11" ht="15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</row>
    <row r="37" spans="1:11" ht="15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</row>
    <row r="38" spans="1:11" ht="15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</row>
    <row r="39" spans="1:11" ht="15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</row>
    <row r="40" spans="1:11" ht="15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</row>
    <row r="41" spans="1:11" ht="15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</row>
    <row r="42" spans="1:11" ht="15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</row>
    <row r="43" spans="1:11" ht="15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</row>
    <row r="44" spans="1:11" ht="15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</row>
    <row r="45" spans="1:11" ht="15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</row>
    <row r="46" spans="1:11" ht="15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</row>
    <row r="47" spans="1:11" ht="15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</row>
    <row r="48" spans="1:11" ht="15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</row>
    <row r="49" spans="1:11" ht="15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</row>
    <row r="50" spans="1:11" ht="1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</row>
    <row r="51" spans="1:11" ht="15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</row>
    <row r="52" spans="1:11" ht="1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</row>
    <row r="53" spans="1:11" ht="15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</row>
    <row r="54" spans="1:11" ht="15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</row>
    <row r="55" spans="1:11" ht="15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</row>
    <row r="56" spans="1:11" ht="15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</row>
    <row r="57" spans="1:11" ht="15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</row>
    <row r="58" spans="1:11" ht="15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</row>
    <row r="59" spans="1:11" ht="15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</row>
    <row r="60" spans="1:11" ht="1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</row>
    <row r="61" spans="1:11" ht="15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</row>
    <row r="62" spans="1:11" ht="15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</row>
    <row r="63" spans="1:11" ht="15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</row>
    <row r="64" spans="1:11" ht="15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</row>
    <row r="65" spans="1:11" ht="15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</row>
    <row r="66" spans="1:11" ht="15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</row>
    <row r="67" spans="1:11" ht="1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</row>
    <row r="68" spans="1:11" ht="15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</row>
    <row r="69" spans="1:11" ht="15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</row>
    <row r="70" spans="1:11" ht="15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</row>
    <row r="71" spans="1:11" ht="15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</row>
    <row r="72" spans="1:11" ht="1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</row>
    <row r="73" spans="1:11" ht="15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</row>
    <row r="74" spans="1:11" ht="15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</row>
    <row r="75" spans="1:11" ht="15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</row>
    <row r="76" spans="1:11" ht="15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</row>
    <row r="77" spans="1:11" ht="15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</row>
    <row r="78" spans="1:11" ht="15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</row>
    <row r="79" spans="1:11" ht="15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</row>
    <row r="80" spans="1:11" ht="1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</row>
    <row r="81" spans="1:11" ht="15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</row>
    <row r="82" spans="1:11" ht="15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</row>
    <row r="83" spans="1:11" ht="15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</row>
    <row r="84" spans="1:11" ht="15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</row>
    <row r="85" spans="1:11" ht="15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</row>
    <row r="86" spans="1:11" ht="15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</row>
    <row r="87" spans="1:11" ht="15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</row>
    <row r="88" spans="1:11" ht="15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</row>
    <row r="89" spans="1:11" ht="1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</row>
    <row r="90" spans="1:11" ht="15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</row>
    <row r="91" spans="1:11" ht="1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</row>
    <row r="92" spans="1:11" ht="15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</row>
    <row r="93" spans="1:11" ht="15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</row>
    <row r="94" spans="1:11" ht="15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</row>
    <row r="95" spans="1:11" ht="15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</row>
    <row r="96" spans="1:11" ht="15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</row>
    <row r="97" spans="1:11" ht="1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</row>
    <row r="98" spans="1:11" ht="15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</row>
    <row r="99" spans="1:11" ht="15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</row>
    <row r="100" spans="1:11" ht="15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</row>
    <row r="101" spans="1:11" ht="15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</row>
    <row r="102" spans="1:11" ht="1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</row>
    <row r="103" spans="1:11" ht="15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</row>
    <row r="104" spans="1:11" ht="15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</row>
    <row r="105" spans="1:11" ht="15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</row>
    <row r="106" spans="1:11" ht="15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</row>
    <row r="107" spans="1:11" ht="1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</row>
    <row r="108" spans="1:11" ht="15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</row>
    <row r="109" spans="1:11" ht="15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</row>
    <row r="110" spans="1:11" ht="15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</row>
    <row r="111" spans="1:11" ht="15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</row>
    <row r="112" spans="1:11" ht="15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</row>
    <row r="113" spans="1:11" ht="15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</row>
    <row r="114" spans="1:11" ht="1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</row>
    <row r="115" spans="1:11" ht="15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</row>
    <row r="116" spans="1:11" ht="15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</row>
    <row r="117" spans="1:11" ht="15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</row>
    <row r="118" spans="1:11" ht="15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</row>
    <row r="119" spans="1:11" ht="1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</row>
    <row r="120" spans="1:11" ht="1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</row>
    <row r="121" spans="1:11" ht="15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</row>
    <row r="122" spans="1:11" ht="15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</row>
    <row r="123" spans="1:11" ht="15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</row>
    <row r="124" spans="1:11" ht="15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</row>
    <row r="125" spans="1:11" ht="15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</row>
    <row r="126" spans="1:11" ht="15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</row>
    <row r="127" spans="1:11" ht="15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</row>
    <row r="128" spans="1:11" ht="15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</row>
    <row r="129" spans="1:11" ht="1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</row>
    <row r="130" spans="1:11" ht="15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</row>
    <row r="131" spans="1:11" ht="15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</row>
    <row r="132" spans="1:11" ht="15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</row>
    <row r="133" spans="1:11" ht="1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</row>
    <row r="134" spans="1:11" ht="15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</row>
    <row r="135" spans="1:11" ht="15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</row>
    <row r="136" spans="1:11" ht="15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</row>
    <row r="137" spans="1:11" ht="15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</row>
    <row r="138" spans="1:11" ht="15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</row>
    <row r="139" spans="1:11" ht="15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</row>
    <row r="140" spans="1:11" ht="15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</row>
    <row r="141" spans="1:11" ht="1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</row>
    <row r="142" spans="1:11" ht="15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</row>
  </sheetData>
  <autoFilter ref="C21:C26"/>
  <mergeCells count="17">
    <mergeCell ref="A5:J5"/>
    <mergeCell ref="A6:J6"/>
    <mergeCell ref="C9:C10"/>
    <mergeCell ref="D9:D10"/>
    <mergeCell ref="E9:E10"/>
    <mergeCell ref="F9:F10"/>
    <mergeCell ref="G9:G10"/>
    <mergeCell ref="I9:J9"/>
    <mergeCell ref="B9:B10"/>
    <mergeCell ref="B8:G8"/>
    <mergeCell ref="AG22:AG25"/>
    <mergeCell ref="N10:P13"/>
    <mergeCell ref="I13:J13"/>
    <mergeCell ref="C14:F14"/>
    <mergeCell ref="N14:P18"/>
    <mergeCell ref="N20:P24"/>
    <mergeCell ref="AF22:AF26"/>
  </mergeCells>
  <conditionalFormatting sqref="I11:I13 J11:J12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63"/>
  <sheetViews>
    <sheetView tabSelected="1" view="pageBreakPreview" zoomScale="106" zoomScaleNormal="100" zoomScaleSheetLayoutView="106" zoomScalePageLayoutView="89" workbookViewId="0">
      <selection activeCell="K12" sqref="K12"/>
    </sheetView>
  </sheetViews>
  <sheetFormatPr baseColWidth="10" defaultRowHeight="15"/>
  <cols>
    <col min="1" max="1" width="20.140625" customWidth="1"/>
    <col min="2" max="8" width="9.5703125" customWidth="1"/>
    <col min="9" max="11" width="10.28515625" style="237" hidden="1" customWidth="1"/>
    <col min="12" max="13" width="10.28515625" hidden="1" customWidth="1"/>
    <col min="251" max="251" width="7.28515625" customWidth="1"/>
    <col min="252" max="252" width="12.85546875" customWidth="1"/>
    <col min="253" max="258" width="8.140625" customWidth="1"/>
    <col min="259" max="259" width="7.7109375" customWidth="1"/>
    <col min="260" max="262" width="14.140625" customWidth="1"/>
    <col min="507" max="507" width="7.28515625" customWidth="1"/>
    <col min="508" max="508" width="12.85546875" customWidth="1"/>
    <col min="509" max="514" width="8.140625" customWidth="1"/>
    <col min="515" max="515" width="7.7109375" customWidth="1"/>
    <col min="516" max="518" width="14.140625" customWidth="1"/>
    <col min="763" max="763" width="7.28515625" customWidth="1"/>
    <col min="764" max="764" width="12.85546875" customWidth="1"/>
    <col min="765" max="770" width="8.140625" customWidth="1"/>
    <col min="771" max="771" width="7.7109375" customWidth="1"/>
    <col min="772" max="774" width="14.140625" customWidth="1"/>
    <col min="1019" max="1019" width="7.28515625" customWidth="1"/>
    <col min="1020" max="1020" width="12.85546875" customWidth="1"/>
    <col min="1021" max="1026" width="8.140625" customWidth="1"/>
    <col min="1027" max="1027" width="7.7109375" customWidth="1"/>
    <col min="1028" max="1030" width="14.140625" customWidth="1"/>
    <col min="1275" max="1275" width="7.28515625" customWidth="1"/>
    <col min="1276" max="1276" width="12.85546875" customWidth="1"/>
    <col min="1277" max="1282" width="8.140625" customWidth="1"/>
    <col min="1283" max="1283" width="7.7109375" customWidth="1"/>
    <col min="1284" max="1286" width="14.140625" customWidth="1"/>
    <col min="1531" max="1531" width="7.28515625" customWidth="1"/>
    <col min="1532" max="1532" width="12.85546875" customWidth="1"/>
    <col min="1533" max="1538" width="8.140625" customWidth="1"/>
    <col min="1539" max="1539" width="7.7109375" customWidth="1"/>
    <col min="1540" max="1542" width="14.140625" customWidth="1"/>
    <col min="1787" max="1787" width="7.28515625" customWidth="1"/>
    <col min="1788" max="1788" width="12.85546875" customWidth="1"/>
    <col min="1789" max="1794" width="8.140625" customWidth="1"/>
    <col min="1795" max="1795" width="7.7109375" customWidth="1"/>
    <col min="1796" max="1798" width="14.140625" customWidth="1"/>
    <col min="2043" max="2043" width="7.28515625" customWidth="1"/>
    <col min="2044" max="2044" width="12.85546875" customWidth="1"/>
    <col min="2045" max="2050" width="8.140625" customWidth="1"/>
    <col min="2051" max="2051" width="7.7109375" customWidth="1"/>
    <col min="2052" max="2054" width="14.140625" customWidth="1"/>
    <col min="2299" max="2299" width="7.28515625" customWidth="1"/>
    <col min="2300" max="2300" width="12.85546875" customWidth="1"/>
    <col min="2301" max="2306" width="8.140625" customWidth="1"/>
    <col min="2307" max="2307" width="7.7109375" customWidth="1"/>
    <col min="2308" max="2310" width="14.140625" customWidth="1"/>
    <col min="2555" max="2555" width="7.28515625" customWidth="1"/>
    <col min="2556" max="2556" width="12.85546875" customWidth="1"/>
    <col min="2557" max="2562" width="8.140625" customWidth="1"/>
    <col min="2563" max="2563" width="7.7109375" customWidth="1"/>
    <col min="2564" max="2566" width="14.140625" customWidth="1"/>
    <col min="2811" max="2811" width="7.28515625" customWidth="1"/>
    <col min="2812" max="2812" width="12.85546875" customWidth="1"/>
    <col min="2813" max="2818" width="8.140625" customWidth="1"/>
    <col min="2819" max="2819" width="7.7109375" customWidth="1"/>
    <col min="2820" max="2822" width="14.140625" customWidth="1"/>
    <col min="3067" max="3067" width="7.28515625" customWidth="1"/>
    <col min="3068" max="3068" width="12.85546875" customWidth="1"/>
    <col min="3069" max="3074" width="8.140625" customWidth="1"/>
    <col min="3075" max="3075" width="7.7109375" customWidth="1"/>
    <col min="3076" max="3078" width="14.140625" customWidth="1"/>
    <col min="3323" max="3323" width="7.28515625" customWidth="1"/>
    <col min="3324" max="3324" width="12.85546875" customWidth="1"/>
    <col min="3325" max="3330" width="8.140625" customWidth="1"/>
    <col min="3331" max="3331" width="7.7109375" customWidth="1"/>
    <col min="3332" max="3334" width="14.140625" customWidth="1"/>
    <col min="3579" max="3579" width="7.28515625" customWidth="1"/>
    <col min="3580" max="3580" width="12.85546875" customWidth="1"/>
    <col min="3581" max="3586" width="8.140625" customWidth="1"/>
    <col min="3587" max="3587" width="7.7109375" customWidth="1"/>
    <col min="3588" max="3590" width="14.140625" customWidth="1"/>
    <col min="3835" max="3835" width="7.28515625" customWidth="1"/>
    <col min="3836" max="3836" width="12.85546875" customWidth="1"/>
    <col min="3837" max="3842" width="8.140625" customWidth="1"/>
    <col min="3843" max="3843" width="7.7109375" customWidth="1"/>
    <col min="3844" max="3846" width="14.140625" customWidth="1"/>
    <col min="4091" max="4091" width="7.28515625" customWidth="1"/>
    <col min="4092" max="4092" width="12.85546875" customWidth="1"/>
    <col min="4093" max="4098" width="8.140625" customWidth="1"/>
    <col min="4099" max="4099" width="7.7109375" customWidth="1"/>
    <col min="4100" max="4102" width="14.140625" customWidth="1"/>
    <col min="4347" max="4347" width="7.28515625" customWidth="1"/>
    <col min="4348" max="4348" width="12.85546875" customWidth="1"/>
    <col min="4349" max="4354" width="8.140625" customWidth="1"/>
    <col min="4355" max="4355" width="7.7109375" customWidth="1"/>
    <col min="4356" max="4358" width="14.140625" customWidth="1"/>
    <col min="4603" max="4603" width="7.28515625" customWidth="1"/>
    <col min="4604" max="4604" width="12.85546875" customWidth="1"/>
    <col min="4605" max="4610" width="8.140625" customWidth="1"/>
    <col min="4611" max="4611" width="7.7109375" customWidth="1"/>
    <col min="4612" max="4614" width="14.140625" customWidth="1"/>
    <col min="4859" max="4859" width="7.28515625" customWidth="1"/>
    <col min="4860" max="4860" width="12.85546875" customWidth="1"/>
    <col min="4861" max="4866" width="8.140625" customWidth="1"/>
    <col min="4867" max="4867" width="7.7109375" customWidth="1"/>
    <col min="4868" max="4870" width="14.140625" customWidth="1"/>
    <col min="5115" max="5115" width="7.28515625" customWidth="1"/>
    <col min="5116" max="5116" width="12.85546875" customWidth="1"/>
    <col min="5117" max="5122" width="8.140625" customWidth="1"/>
    <col min="5123" max="5123" width="7.7109375" customWidth="1"/>
    <col min="5124" max="5126" width="14.140625" customWidth="1"/>
    <col min="5371" max="5371" width="7.28515625" customWidth="1"/>
    <col min="5372" max="5372" width="12.85546875" customWidth="1"/>
    <col min="5373" max="5378" width="8.140625" customWidth="1"/>
    <col min="5379" max="5379" width="7.7109375" customWidth="1"/>
    <col min="5380" max="5382" width="14.140625" customWidth="1"/>
    <col min="5627" max="5627" width="7.28515625" customWidth="1"/>
    <col min="5628" max="5628" width="12.85546875" customWidth="1"/>
    <col min="5629" max="5634" width="8.140625" customWidth="1"/>
    <col min="5635" max="5635" width="7.7109375" customWidth="1"/>
    <col min="5636" max="5638" width="14.140625" customWidth="1"/>
    <col min="5883" max="5883" width="7.28515625" customWidth="1"/>
    <col min="5884" max="5884" width="12.85546875" customWidth="1"/>
    <col min="5885" max="5890" width="8.140625" customWidth="1"/>
    <col min="5891" max="5891" width="7.7109375" customWidth="1"/>
    <col min="5892" max="5894" width="14.140625" customWidth="1"/>
    <col min="6139" max="6139" width="7.28515625" customWidth="1"/>
    <col min="6140" max="6140" width="12.85546875" customWidth="1"/>
    <col min="6141" max="6146" width="8.140625" customWidth="1"/>
    <col min="6147" max="6147" width="7.7109375" customWidth="1"/>
    <col min="6148" max="6150" width="14.140625" customWidth="1"/>
    <col min="6395" max="6395" width="7.28515625" customWidth="1"/>
    <col min="6396" max="6396" width="12.85546875" customWidth="1"/>
    <col min="6397" max="6402" width="8.140625" customWidth="1"/>
    <col min="6403" max="6403" width="7.7109375" customWidth="1"/>
    <col min="6404" max="6406" width="14.140625" customWidth="1"/>
    <col min="6651" max="6651" width="7.28515625" customWidth="1"/>
    <col min="6652" max="6652" width="12.85546875" customWidth="1"/>
    <col min="6653" max="6658" width="8.140625" customWidth="1"/>
    <col min="6659" max="6659" width="7.7109375" customWidth="1"/>
    <col min="6660" max="6662" width="14.140625" customWidth="1"/>
    <col min="6907" max="6907" width="7.28515625" customWidth="1"/>
    <col min="6908" max="6908" width="12.85546875" customWidth="1"/>
    <col min="6909" max="6914" width="8.140625" customWidth="1"/>
    <col min="6915" max="6915" width="7.7109375" customWidth="1"/>
    <col min="6916" max="6918" width="14.140625" customWidth="1"/>
    <col min="7163" max="7163" width="7.28515625" customWidth="1"/>
    <col min="7164" max="7164" width="12.85546875" customWidth="1"/>
    <col min="7165" max="7170" width="8.140625" customWidth="1"/>
    <col min="7171" max="7171" width="7.7109375" customWidth="1"/>
    <col min="7172" max="7174" width="14.140625" customWidth="1"/>
    <col min="7419" max="7419" width="7.28515625" customWidth="1"/>
    <col min="7420" max="7420" width="12.85546875" customWidth="1"/>
    <col min="7421" max="7426" width="8.140625" customWidth="1"/>
    <col min="7427" max="7427" width="7.7109375" customWidth="1"/>
    <col min="7428" max="7430" width="14.140625" customWidth="1"/>
    <col min="7675" max="7675" width="7.28515625" customWidth="1"/>
    <col min="7676" max="7676" width="12.85546875" customWidth="1"/>
    <col min="7677" max="7682" width="8.140625" customWidth="1"/>
    <col min="7683" max="7683" width="7.7109375" customWidth="1"/>
    <col min="7684" max="7686" width="14.140625" customWidth="1"/>
    <col min="7931" max="7931" width="7.28515625" customWidth="1"/>
    <col min="7932" max="7932" width="12.85546875" customWidth="1"/>
    <col min="7933" max="7938" width="8.140625" customWidth="1"/>
    <col min="7939" max="7939" width="7.7109375" customWidth="1"/>
    <col min="7940" max="7942" width="14.140625" customWidth="1"/>
    <col min="8187" max="8187" width="7.28515625" customWidth="1"/>
    <col min="8188" max="8188" width="12.85546875" customWidth="1"/>
    <col min="8189" max="8194" width="8.140625" customWidth="1"/>
    <col min="8195" max="8195" width="7.7109375" customWidth="1"/>
    <col min="8196" max="8198" width="14.140625" customWidth="1"/>
    <col min="8443" max="8443" width="7.28515625" customWidth="1"/>
    <col min="8444" max="8444" width="12.85546875" customWidth="1"/>
    <col min="8445" max="8450" width="8.140625" customWidth="1"/>
    <col min="8451" max="8451" width="7.7109375" customWidth="1"/>
    <col min="8452" max="8454" width="14.140625" customWidth="1"/>
    <col min="8699" max="8699" width="7.28515625" customWidth="1"/>
    <col min="8700" max="8700" width="12.85546875" customWidth="1"/>
    <col min="8701" max="8706" width="8.140625" customWidth="1"/>
    <col min="8707" max="8707" width="7.7109375" customWidth="1"/>
    <col min="8708" max="8710" width="14.140625" customWidth="1"/>
    <col min="8955" max="8955" width="7.28515625" customWidth="1"/>
    <col min="8956" max="8956" width="12.85546875" customWidth="1"/>
    <col min="8957" max="8962" width="8.140625" customWidth="1"/>
    <col min="8963" max="8963" width="7.7109375" customWidth="1"/>
    <col min="8964" max="8966" width="14.140625" customWidth="1"/>
    <col min="9211" max="9211" width="7.28515625" customWidth="1"/>
    <col min="9212" max="9212" width="12.85546875" customWidth="1"/>
    <col min="9213" max="9218" width="8.140625" customWidth="1"/>
    <col min="9219" max="9219" width="7.7109375" customWidth="1"/>
    <col min="9220" max="9222" width="14.140625" customWidth="1"/>
    <col min="9467" max="9467" width="7.28515625" customWidth="1"/>
    <col min="9468" max="9468" width="12.85546875" customWidth="1"/>
    <col min="9469" max="9474" width="8.140625" customWidth="1"/>
    <col min="9475" max="9475" width="7.7109375" customWidth="1"/>
    <col min="9476" max="9478" width="14.140625" customWidth="1"/>
    <col min="9723" max="9723" width="7.28515625" customWidth="1"/>
    <col min="9724" max="9724" width="12.85546875" customWidth="1"/>
    <col min="9725" max="9730" width="8.140625" customWidth="1"/>
    <col min="9731" max="9731" width="7.7109375" customWidth="1"/>
    <col min="9732" max="9734" width="14.140625" customWidth="1"/>
    <col min="9979" max="9979" width="7.28515625" customWidth="1"/>
    <col min="9980" max="9980" width="12.85546875" customWidth="1"/>
    <col min="9981" max="9986" width="8.140625" customWidth="1"/>
    <col min="9987" max="9987" width="7.7109375" customWidth="1"/>
    <col min="9988" max="9990" width="14.140625" customWidth="1"/>
    <col min="10235" max="10235" width="7.28515625" customWidth="1"/>
    <col min="10236" max="10236" width="12.85546875" customWidth="1"/>
    <col min="10237" max="10242" width="8.140625" customWidth="1"/>
    <col min="10243" max="10243" width="7.7109375" customWidth="1"/>
    <col min="10244" max="10246" width="14.140625" customWidth="1"/>
    <col min="10491" max="10491" width="7.28515625" customWidth="1"/>
    <col min="10492" max="10492" width="12.85546875" customWidth="1"/>
    <col min="10493" max="10498" width="8.140625" customWidth="1"/>
    <col min="10499" max="10499" width="7.7109375" customWidth="1"/>
    <col min="10500" max="10502" width="14.140625" customWidth="1"/>
    <col min="10747" max="10747" width="7.28515625" customWidth="1"/>
    <col min="10748" max="10748" width="12.85546875" customWidth="1"/>
    <col min="10749" max="10754" width="8.140625" customWidth="1"/>
    <col min="10755" max="10755" width="7.7109375" customWidth="1"/>
    <col min="10756" max="10758" width="14.140625" customWidth="1"/>
    <col min="11003" max="11003" width="7.28515625" customWidth="1"/>
    <col min="11004" max="11004" width="12.85546875" customWidth="1"/>
    <col min="11005" max="11010" width="8.140625" customWidth="1"/>
    <col min="11011" max="11011" width="7.7109375" customWidth="1"/>
    <col min="11012" max="11014" width="14.140625" customWidth="1"/>
    <col min="11259" max="11259" width="7.28515625" customWidth="1"/>
    <col min="11260" max="11260" width="12.85546875" customWidth="1"/>
    <col min="11261" max="11266" width="8.140625" customWidth="1"/>
    <col min="11267" max="11267" width="7.7109375" customWidth="1"/>
    <col min="11268" max="11270" width="14.140625" customWidth="1"/>
    <col min="11515" max="11515" width="7.28515625" customWidth="1"/>
    <col min="11516" max="11516" width="12.85546875" customWidth="1"/>
    <col min="11517" max="11522" width="8.140625" customWidth="1"/>
    <col min="11523" max="11523" width="7.7109375" customWidth="1"/>
    <col min="11524" max="11526" width="14.140625" customWidth="1"/>
    <col min="11771" max="11771" width="7.28515625" customWidth="1"/>
    <col min="11772" max="11772" width="12.85546875" customWidth="1"/>
    <col min="11773" max="11778" width="8.140625" customWidth="1"/>
    <col min="11779" max="11779" width="7.7109375" customWidth="1"/>
    <col min="11780" max="11782" width="14.140625" customWidth="1"/>
    <col min="12027" max="12027" width="7.28515625" customWidth="1"/>
    <col min="12028" max="12028" width="12.85546875" customWidth="1"/>
    <col min="12029" max="12034" width="8.140625" customWidth="1"/>
    <col min="12035" max="12035" width="7.7109375" customWidth="1"/>
    <col min="12036" max="12038" width="14.140625" customWidth="1"/>
    <col min="12283" max="12283" width="7.28515625" customWidth="1"/>
    <col min="12284" max="12284" width="12.85546875" customWidth="1"/>
    <col min="12285" max="12290" width="8.140625" customWidth="1"/>
    <col min="12291" max="12291" width="7.7109375" customWidth="1"/>
    <col min="12292" max="12294" width="14.140625" customWidth="1"/>
    <col min="12539" max="12539" width="7.28515625" customWidth="1"/>
    <col min="12540" max="12540" width="12.85546875" customWidth="1"/>
    <col min="12541" max="12546" width="8.140625" customWidth="1"/>
    <col min="12547" max="12547" width="7.7109375" customWidth="1"/>
    <col min="12548" max="12550" width="14.140625" customWidth="1"/>
    <col min="12795" max="12795" width="7.28515625" customWidth="1"/>
    <col min="12796" max="12796" width="12.85546875" customWidth="1"/>
    <col min="12797" max="12802" width="8.140625" customWidth="1"/>
    <col min="12803" max="12803" width="7.7109375" customWidth="1"/>
    <col min="12804" max="12806" width="14.140625" customWidth="1"/>
    <col min="13051" max="13051" width="7.28515625" customWidth="1"/>
    <col min="13052" max="13052" width="12.85546875" customWidth="1"/>
    <col min="13053" max="13058" width="8.140625" customWidth="1"/>
    <col min="13059" max="13059" width="7.7109375" customWidth="1"/>
    <col min="13060" max="13062" width="14.140625" customWidth="1"/>
    <col min="13307" max="13307" width="7.28515625" customWidth="1"/>
    <col min="13308" max="13308" width="12.85546875" customWidth="1"/>
    <col min="13309" max="13314" width="8.140625" customWidth="1"/>
    <col min="13315" max="13315" width="7.7109375" customWidth="1"/>
    <col min="13316" max="13318" width="14.140625" customWidth="1"/>
    <col min="13563" max="13563" width="7.28515625" customWidth="1"/>
    <col min="13564" max="13564" width="12.85546875" customWidth="1"/>
    <col min="13565" max="13570" width="8.140625" customWidth="1"/>
    <col min="13571" max="13571" width="7.7109375" customWidth="1"/>
    <col min="13572" max="13574" width="14.140625" customWidth="1"/>
    <col min="13819" max="13819" width="7.28515625" customWidth="1"/>
    <col min="13820" max="13820" width="12.85546875" customWidth="1"/>
    <col min="13821" max="13826" width="8.140625" customWidth="1"/>
    <col min="13827" max="13827" width="7.7109375" customWidth="1"/>
    <col min="13828" max="13830" width="14.140625" customWidth="1"/>
    <col min="14075" max="14075" width="7.28515625" customWidth="1"/>
    <col min="14076" max="14076" width="12.85546875" customWidth="1"/>
    <col min="14077" max="14082" width="8.140625" customWidth="1"/>
    <col min="14083" max="14083" width="7.7109375" customWidth="1"/>
    <col min="14084" max="14086" width="14.140625" customWidth="1"/>
    <col min="14331" max="14331" width="7.28515625" customWidth="1"/>
    <col min="14332" max="14332" width="12.85546875" customWidth="1"/>
    <col min="14333" max="14338" width="8.140625" customWidth="1"/>
    <col min="14339" max="14339" width="7.7109375" customWidth="1"/>
    <col min="14340" max="14342" width="14.140625" customWidth="1"/>
    <col min="14587" max="14587" width="7.28515625" customWidth="1"/>
    <col min="14588" max="14588" width="12.85546875" customWidth="1"/>
    <col min="14589" max="14594" width="8.140625" customWidth="1"/>
    <col min="14595" max="14595" width="7.7109375" customWidth="1"/>
    <col min="14596" max="14598" width="14.140625" customWidth="1"/>
    <col min="14843" max="14843" width="7.28515625" customWidth="1"/>
    <col min="14844" max="14844" width="12.85546875" customWidth="1"/>
    <col min="14845" max="14850" width="8.140625" customWidth="1"/>
    <col min="14851" max="14851" width="7.7109375" customWidth="1"/>
    <col min="14852" max="14854" width="14.140625" customWidth="1"/>
    <col min="15099" max="15099" width="7.28515625" customWidth="1"/>
    <col min="15100" max="15100" width="12.85546875" customWidth="1"/>
    <col min="15101" max="15106" width="8.140625" customWidth="1"/>
    <col min="15107" max="15107" width="7.7109375" customWidth="1"/>
    <col min="15108" max="15110" width="14.140625" customWidth="1"/>
    <col min="15355" max="15355" width="7.28515625" customWidth="1"/>
    <col min="15356" max="15356" width="12.85546875" customWidth="1"/>
    <col min="15357" max="15362" width="8.140625" customWidth="1"/>
    <col min="15363" max="15363" width="7.7109375" customWidth="1"/>
    <col min="15364" max="15366" width="14.140625" customWidth="1"/>
    <col min="15611" max="15611" width="7.28515625" customWidth="1"/>
    <col min="15612" max="15612" width="12.85546875" customWidth="1"/>
    <col min="15613" max="15618" width="8.140625" customWidth="1"/>
    <col min="15619" max="15619" width="7.7109375" customWidth="1"/>
    <col min="15620" max="15622" width="14.140625" customWidth="1"/>
    <col min="15867" max="15867" width="7.28515625" customWidth="1"/>
    <col min="15868" max="15868" width="12.85546875" customWidth="1"/>
    <col min="15869" max="15874" width="8.140625" customWidth="1"/>
    <col min="15875" max="15875" width="7.7109375" customWidth="1"/>
    <col min="15876" max="15878" width="14.140625" customWidth="1"/>
    <col min="16123" max="16123" width="7.28515625" customWidth="1"/>
    <col min="16124" max="16124" width="12.85546875" customWidth="1"/>
    <col min="16125" max="16130" width="8.140625" customWidth="1"/>
    <col min="16131" max="16131" width="7.7109375" customWidth="1"/>
    <col min="16132" max="16134" width="14.140625" customWidth="1"/>
  </cols>
  <sheetData>
    <row r="4" spans="1:16" ht="22.5" customHeight="1"/>
    <row r="5" spans="1:16" ht="19.5" customHeight="1">
      <c r="A5" s="426" t="s">
        <v>317</v>
      </c>
      <c r="B5" s="39"/>
      <c r="C5" s="39"/>
      <c r="D5" s="39"/>
      <c r="E5" s="39"/>
      <c r="F5" s="39"/>
      <c r="G5" s="39"/>
      <c r="H5" s="39"/>
    </row>
    <row r="6" spans="1:16" ht="21.95" customHeight="1">
      <c r="A6" s="566" t="s">
        <v>299</v>
      </c>
      <c r="B6" s="566"/>
      <c r="C6" s="566"/>
      <c r="D6" s="566"/>
      <c r="E6" s="566"/>
      <c r="F6" s="566"/>
      <c r="G6" s="566"/>
      <c r="H6" s="566"/>
      <c r="J6" s="261"/>
      <c r="K6" s="261"/>
      <c r="L6" s="261"/>
      <c r="M6" s="220"/>
      <c r="N6" s="261"/>
    </row>
    <row r="7" spans="1:16" ht="4.5" customHeight="1">
      <c r="A7" s="275"/>
      <c r="B7" s="275"/>
      <c r="C7" s="275"/>
      <c r="D7" s="275"/>
      <c r="E7" s="275"/>
      <c r="F7" s="275"/>
      <c r="G7" s="275"/>
      <c r="H7" s="275"/>
    </row>
    <row r="8" spans="1:16" ht="16.5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16" ht="13.5" customHeight="1" thickTop="1">
      <c r="A9" s="281">
        <v>2007</v>
      </c>
      <c r="B9" s="360">
        <v>260007</v>
      </c>
      <c r="C9" s="275"/>
      <c r="D9" s="275"/>
      <c r="E9" s="275"/>
      <c r="F9" s="275"/>
      <c r="G9" s="275"/>
      <c r="H9" s="275"/>
    </row>
    <row r="10" spans="1:16" ht="13.5" customHeight="1">
      <c r="A10" s="278">
        <v>2008</v>
      </c>
      <c r="B10" s="361">
        <v>273602</v>
      </c>
      <c r="C10" s="390"/>
      <c r="D10" s="275"/>
      <c r="E10" s="275"/>
      <c r="F10" s="275"/>
      <c r="G10" s="275"/>
      <c r="H10" s="275"/>
    </row>
    <row r="11" spans="1:16" ht="13.5" customHeight="1">
      <c r="A11" s="281">
        <v>2009</v>
      </c>
      <c r="B11" s="360">
        <v>282648</v>
      </c>
      <c r="C11" s="390"/>
      <c r="D11" s="275"/>
      <c r="E11" s="275"/>
      <c r="F11" s="275"/>
      <c r="G11" s="275"/>
      <c r="H11" s="275"/>
      <c r="P11" s="139"/>
    </row>
    <row r="12" spans="1:16" ht="13.5" customHeight="1">
      <c r="A12" s="278">
        <v>2010</v>
      </c>
      <c r="B12" s="361">
        <v>287379</v>
      </c>
      <c r="C12" s="390"/>
      <c r="D12" s="275"/>
      <c r="E12" s="275"/>
      <c r="F12" s="275"/>
      <c r="G12" s="275"/>
      <c r="H12" s="275"/>
    </row>
    <row r="13" spans="1:16" ht="13.5" customHeight="1">
      <c r="A13" s="281">
        <v>2011</v>
      </c>
      <c r="B13" s="360">
        <v>299807</v>
      </c>
      <c r="C13" s="390"/>
      <c r="D13" s="275"/>
      <c r="E13" s="275"/>
      <c r="F13" s="275"/>
      <c r="G13" s="275"/>
      <c r="H13" s="275"/>
    </row>
    <row r="14" spans="1:16" ht="13.5" customHeight="1">
      <c r="A14" s="278">
        <v>2012</v>
      </c>
      <c r="B14" s="361">
        <f>Matrícula!E17</f>
        <v>303955</v>
      </c>
      <c r="C14" s="390"/>
      <c r="D14" s="275"/>
      <c r="E14" s="275"/>
      <c r="F14" s="275"/>
      <c r="G14" s="275"/>
      <c r="H14" s="275"/>
    </row>
    <row r="15" spans="1:16" ht="17.25" customHeight="1">
      <c r="A15" s="376" t="s">
        <v>273</v>
      </c>
      <c r="B15" s="377">
        <f>B14/B13-1</f>
        <v>1.3835567548456273E-2</v>
      </c>
      <c r="C15" s="378"/>
      <c r="D15" s="275"/>
      <c r="E15" s="275"/>
      <c r="F15" s="275"/>
      <c r="G15" s="275"/>
      <c r="H15" s="275"/>
    </row>
    <row r="16" spans="1:16" ht="12" customHeight="1">
      <c r="A16" s="275"/>
      <c r="B16" s="275"/>
      <c r="C16" s="378"/>
      <c r="D16" s="275"/>
      <c r="E16" s="275"/>
      <c r="F16" s="275"/>
      <c r="G16" s="275"/>
      <c r="H16" s="275"/>
      <c r="L16" s="139">
        <f>B14-B9</f>
        <v>43948</v>
      </c>
    </row>
    <row r="17" spans="1:13" ht="6" customHeight="1">
      <c r="A17" s="275"/>
      <c r="B17" s="390"/>
      <c r="C17" s="275"/>
      <c r="D17" s="275"/>
      <c r="E17" s="275"/>
      <c r="F17" s="275"/>
      <c r="G17" s="275"/>
      <c r="H17" s="275"/>
    </row>
    <row r="18" spans="1:13" ht="15.75" hidden="1">
      <c r="A18" s="275"/>
      <c r="B18" s="391">
        <v>1</v>
      </c>
      <c r="C18" s="392">
        <v>2</v>
      </c>
      <c r="D18" s="391">
        <v>3</v>
      </c>
      <c r="E18" s="392">
        <v>4</v>
      </c>
      <c r="F18" s="391">
        <v>5</v>
      </c>
      <c r="G18" s="391">
        <v>6</v>
      </c>
      <c r="H18" s="275"/>
    </row>
    <row r="19" spans="1:13" ht="46.5" customHeight="1">
      <c r="A19" s="285" t="s">
        <v>51</v>
      </c>
      <c r="B19" s="285" t="s">
        <v>86</v>
      </c>
      <c r="C19" s="285" t="s">
        <v>87</v>
      </c>
      <c r="D19" s="285" t="s">
        <v>90</v>
      </c>
      <c r="E19" s="285" t="s">
        <v>203</v>
      </c>
      <c r="F19" s="285" t="s">
        <v>235</v>
      </c>
      <c r="G19" s="285" t="s">
        <v>280</v>
      </c>
      <c r="H19" s="285" t="s">
        <v>267</v>
      </c>
      <c r="I19" s="238" t="s">
        <v>239</v>
      </c>
      <c r="J19" s="238" t="s">
        <v>240</v>
      </c>
      <c r="K19" s="238" t="s">
        <v>241</v>
      </c>
      <c r="L19" s="234"/>
      <c r="M19" s="234"/>
    </row>
    <row r="20" spans="1:13" ht="14.25" customHeight="1">
      <c r="A20" s="363" t="s">
        <v>44</v>
      </c>
      <c r="B20" s="364">
        <v>2499</v>
      </c>
      <c r="C20" s="364">
        <v>2402</v>
      </c>
      <c r="D20" s="364">
        <v>2346</v>
      </c>
      <c r="E20" s="364">
        <v>2518</v>
      </c>
      <c r="F20" s="364">
        <v>2587</v>
      </c>
      <c r="G20" s="364">
        <f>Matrícula!E46</f>
        <v>3109</v>
      </c>
      <c r="H20" s="393">
        <f t="shared" ref="H20:H51" si="0">G20/F20-1</f>
        <v>0.2017781213761114</v>
      </c>
      <c r="I20" s="238">
        <f>SLOPE(Tabla1[[#This Row],[2007]:[2012]],$B$18:$G$18)</f>
        <v>107.91428571428571</v>
      </c>
      <c r="J20" s="238">
        <f>AVERAGE(Tabla1[[#This Row],[2007]:[2012]])</f>
        <v>2576.8333333333335</v>
      </c>
      <c r="K20" s="235">
        <f t="shared" ref="K20:K51" si="1">I20/J20</f>
        <v>4.1878643961303551E-2</v>
      </c>
      <c r="L20" s="234" t="str">
        <f>Tabla1[[#This Row],[Entidad Federativa]]</f>
        <v>Tlaxcala</v>
      </c>
      <c r="M20" s="236">
        <f>Tabla1[[#This Row],[2012]]/Tabla1[[#This Row],[2007]]-1</f>
        <v>0.24409763905562221</v>
      </c>
    </row>
    <row r="21" spans="1:13" ht="14.25" customHeight="1">
      <c r="A21" s="363" t="s">
        <v>18</v>
      </c>
      <c r="B21" s="364">
        <v>1990</v>
      </c>
      <c r="C21" s="364">
        <v>1795</v>
      </c>
      <c r="D21" s="364">
        <v>1826</v>
      </c>
      <c r="E21" s="364">
        <v>1792</v>
      </c>
      <c r="F21" s="364">
        <v>1691</v>
      </c>
      <c r="G21" s="364">
        <f>Matrícula!E20</f>
        <v>1902</v>
      </c>
      <c r="H21" s="393">
        <f t="shared" si="0"/>
        <v>0.12477823772915442</v>
      </c>
      <c r="I21" s="238">
        <f>SLOPE(Tabla1[[#This Row],[2007]:[2012]],$B$18:$G$18)</f>
        <v>-22.457142857142856</v>
      </c>
      <c r="J21" s="238">
        <f>AVERAGE(Tabla1[[#This Row],[2007]:[2012]])</f>
        <v>1832.6666666666667</v>
      </c>
      <c r="K21" s="235">
        <f t="shared" si="1"/>
        <v>-1.2253806579015744E-2</v>
      </c>
      <c r="L21" s="234" t="str">
        <f>Tabla1[[#This Row],[Entidad Federativa]]</f>
        <v>Baja California Sur</v>
      </c>
      <c r="M21" s="236">
        <f>Tabla1[[#This Row],[2012]]/Tabla1[[#This Row],[2007]]-1</f>
        <v>-4.4221105527638138E-2</v>
      </c>
    </row>
    <row r="22" spans="1:13" ht="14.25" customHeight="1">
      <c r="A22" s="363" t="s">
        <v>43</v>
      </c>
      <c r="B22" s="364">
        <v>6648</v>
      </c>
      <c r="C22" s="364">
        <v>7898</v>
      </c>
      <c r="D22" s="364">
        <v>8052</v>
      </c>
      <c r="E22" s="364">
        <v>7984</v>
      </c>
      <c r="F22" s="364">
        <v>8177</v>
      </c>
      <c r="G22" s="364">
        <f>Matrícula!E45</f>
        <v>8923</v>
      </c>
      <c r="H22" s="393">
        <f t="shared" si="0"/>
        <v>9.1231502996208969E-2</v>
      </c>
      <c r="I22" s="238">
        <f>SLOPE(Tabla1[[#This Row],[2007]:[2012]],$B$18:$G$18)</f>
        <v>346.97142857142859</v>
      </c>
      <c r="J22" s="238">
        <f>AVERAGE(Tabla1[[#This Row],[2007]:[2012]])</f>
        <v>7947</v>
      </c>
      <c r="K22" s="235">
        <f t="shared" si="1"/>
        <v>4.3660680580272879E-2</v>
      </c>
      <c r="L22" s="234" t="str">
        <f>Tabla1[[#This Row],[Entidad Federativa]]</f>
        <v>Tamaulipas</v>
      </c>
      <c r="M22" s="236">
        <f>Tabla1[[#This Row],[2012]]/Tabla1[[#This Row],[2007]]-1</f>
        <v>0.34220818291215394</v>
      </c>
    </row>
    <row r="23" spans="1:13" ht="14.25" customHeight="1">
      <c r="A23" s="363" t="s">
        <v>47</v>
      </c>
      <c r="B23" s="364">
        <v>1330</v>
      </c>
      <c r="C23" s="364">
        <v>1319</v>
      </c>
      <c r="D23" s="364">
        <v>1533</v>
      </c>
      <c r="E23" s="364">
        <v>1532</v>
      </c>
      <c r="F23" s="364">
        <v>1588</v>
      </c>
      <c r="G23" s="364">
        <f>Matrícula!E49</f>
        <v>1722</v>
      </c>
      <c r="H23" s="393">
        <f t="shared" si="0"/>
        <v>8.4382871536524018E-2</v>
      </c>
      <c r="I23" s="238">
        <f>SLOPE(Tabla1[[#This Row],[2007]:[2012]],$B$18:$G$18)</f>
        <v>79.028571428571425</v>
      </c>
      <c r="J23" s="238">
        <f>AVERAGE(Tabla1[[#This Row],[2007]:[2012]])</f>
        <v>1504</v>
      </c>
      <c r="K23" s="235">
        <f t="shared" si="1"/>
        <v>5.254559270516717E-2</v>
      </c>
      <c r="L23" s="234" t="str">
        <f>Tabla1[[#This Row],[Entidad Federativa]]</f>
        <v>Zacatecas</v>
      </c>
      <c r="M23" s="236">
        <f>Tabla1[[#This Row],[2012]]/Tabla1[[#This Row],[2007]]-1</f>
        <v>0.29473684210526319</v>
      </c>
    </row>
    <row r="24" spans="1:13" ht="14.25" customHeight="1">
      <c r="A24" s="363" t="s">
        <v>34</v>
      </c>
      <c r="B24" s="364">
        <v>11314</v>
      </c>
      <c r="C24" s="364">
        <v>12355</v>
      </c>
      <c r="D24" s="364">
        <v>13473</v>
      </c>
      <c r="E24" s="364">
        <v>13995</v>
      </c>
      <c r="F24" s="364">
        <v>15337</v>
      </c>
      <c r="G24" s="364">
        <f>Matrícula!E36</f>
        <v>16396</v>
      </c>
      <c r="H24" s="393">
        <f t="shared" si="0"/>
        <v>6.9048705744278571E-2</v>
      </c>
      <c r="I24" s="238">
        <f>SLOPE(Tabla1[[#This Row],[2007]:[2012]],$B$18:$G$18)</f>
        <v>996.51428571428573</v>
      </c>
      <c r="J24" s="238">
        <f>AVERAGE(Tabla1[[#This Row],[2007]:[2012]])</f>
        <v>13811.666666666666</v>
      </c>
      <c r="K24" s="235">
        <f t="shared" si="1"/>
        <v>7.2150183592201211E-2</v>
      </c>
      <c r="L24" s="234" t="str">
        <f>Tabla1[[#This Row],[Entidad Federativa]]</f>
        <v>Nuevo León</v>
      </c>
      <c r="M24" s="236">
        <f>Tabla1[[#This Row],[2012]]/Tabla1[[#This Row],[2007]]-1</f>
        <v>0.44917800954569564</v>
      </c>
    </row>
    <row r="25" spans="1:13" ht="14.25" customHeight="1">
      <c r="A25" s="363" t="s">
        <v>21</v>
      </c>
      <c r="B25" s="364">
        <v>7750</v>
      </c>
      <c r="C25" s="364">
        <v>7826</v>
      </c>
      <c r="D25" s="364">
        <v>7926</v>
      </c>
      <c r="E25" s="364">
        <v>7917</v>
      </c>
      <c r="F25" s="364">
        <v>8606</v>
      </c>
      <c r="G25" s="364">
        <f>Matrícula!E23</f>
        <v>9183</v>
      </c>
      <c r="H25" s="393">
        <f t="shared" si="0"/>
        <v>6.7046246804554954E-2</v>
      </c>
      <c r="I25" s="238">
        <f>SLOPE(Tabla1[[#This Row],[2007]:[2012]],$B$18:$G$18)</f>
        <v>271.31428571428569</v>
      </c>
      <c r="J25" s="238">
        <f>AVERAGE(Tabla1[[#This Row],[2007]:[2012]])</f>
        <v>8201.3333333333339</v>
      </c>
      <c r="K25" s="235">
        <f t="shared" si="1"/>
        <v>3.3081728871031418E-2</v>
      </c>
      <c r="L25" s="234" t="str">
        <f>Tabla1[[#This Row],[Entidad Federativa]]</f>
        <v>Chihuahua</v>
      </c>
      <c r="M25" s="236">
        <f>Tabla1[[#This Row],[2012]]/Tabla1[[#This Row],[2007]]-1</f>
        <v>0.18490322580645158</v>
      </c>
    </row>
    <row r="26" spans="1:13" ht="14.25" customHeight="1">
      <c r="A26" s="363" t="s">
        <v>23</v>
      </c>
      <c r="B26" s="364">
        <v>1093</v>
      </c>
      <c r="C26" s="364">
        <v>1176</v>
      </c>
      <c r="D26" s="364">
        <v>1267</v>
      </c>
      <c r="E26" s="364">
        <v>1574</v>
      </c>
      <c r="F26" s="364">
        <v>1765</v>
      </c>
      <c r="G26" s="364">
        <f>Matrícula!E25</f>
        <v>1864</v>
      </c>
      <c r="H26" s="393">
        <f t="shared" si="0"/>
        <v>5.609065155807369E-2</v>
      </c>
      <c r="I26" s="238">
        <f>SLOPE(Tabla1[[#This Row],[2007]:[2012]],$B$18:$G$18)</f>
        <v>169.4</v>
      </c>
      <c r="J26" s="238">
        <f>AVERAGE(Tabla1[[#This Row],[2007]:[2012]])</f>
        <v>1456.5</v>
      </c>
      <c r="K26" s="235">
        <f t="shared" si="1"/>
        <v>0.11630621352557501</v>
      </c>
      <c r="L26" s="234" t="str">
        <f>Tabla1[[#This Row],[Entidad Federativa]]</f>
        <v>Colima</v>
      </c>
      <c r="M26" s="236">
        <f>Tabla1[[#This Row],[2012]]/Tabla1[[#This Row],[2007]]-1</f>
        <v>0.70539798719121682</v>
      </c>
    </row>
    <row r="27" spans="1:13" ht="14.25" customHeight="1">
      <c r="A27" s="363" t="s">
        <v>20</v>
      </c>
      <c r="B27" s="364">
        <v>5093</v>
      </c>
      <c r="C27" s="364">
        <v>5109</v>
      </c>
      <c r="D27" s="364">
        <v>5492</v>
      </c>
      <c r="E27" s="364">
        <v>6288</v>
      </c>
      <c r="F27" s="364">
        <v>7326</v>
      </c>
      <c r="G27" s="364">
        <f>Matrícula!E22</f>
        <v>7730</v>
      </c>
      <c r="H27" s="393">
        <f t="shared" si="0"/>
        <v>5.5146055146055195E-2</v>
      </c>
      <c r="I27" s="238">
        <f>SLOPE(Tabla1[[#This Row],[2007]:[2012]],$B$18:$G$18)</f>
        <v>589.48571428571427</v>
      </c>
      <c r="J27" s="238">
        <f>AVERAGE(Tabla1[[#This Row],[2007]:[2012]])</f>
        <v>6173</v>
      </c>
      <c r="K27" s="235">
        <f t="shared" si="1"/>
        <v>9.5494202865011216E-2</v>
      </c>
      <c r="L27" s="234" t="str">
        <f>Tabla1[[#This Row],[Entidad Federativa]]</f>
        <v>Chiapas</v>
      </c>
      <c r="M27" s="236">
        <f>Tabla1[[#This Row],[2012]]/Tabla1[[#This Row],[2007]]-1</f>
        <v>0.51776948753190655</v>
      </c>
    </row>
    <row r="28" spans="1:13" ht="14.25" customHeight="1">
      <c r="A28" s="363" t="s">
        <v>40</v>
      </c>
      <c r="B28" s="364">
        <v>6831</v>
      </c>
      <c r="C28" s="364">
        <v>7205</v>
      </c>
      <c r="D28" s="364">
        <v>7843</v>
      </c>
      <c r="E28" s="364">
        <v>8437</v>
      </c>
      <c r="F28" s="364">
        <v>9080</v>
      </c>
      <c r="G28" s="364">
        <f>Matrícula!E42</f>
        <v>9564</v>
      </c>
      <c r="H28" s="393">
        <f t="shared" si="0"/>
        <v>5.3303964757709155E-2</v>
      </c>
      <c r="I28" s="238">
        <f>SLOPE(Tabla1[[#This Row],[2007]:[2012]],$B$18:$G$18)</f>
        <v>568.11428571428576</v>
      </c>
      <c r="J28" s="238">
        <f>AVERAGE(Tabla1[[#This Row],[2007]:[2012]])</f>
        <v>8160</v>
      </c>
      <c r="K28" s="235">
        <f t="shared" si="1"/>
        <v>6.9621848739495798E-2</v>
      </c>
      <c r="L28" s="234" t="str">
        <f>Tabla1[[#This Row],[Entidad Federativa]]</f>
        <v>Sinaloa</v>
      </c>
      <c r="M28" s="236">
        <f>Tabla1[[#This Row],[2012]]/Tabla1[[#This Row],[2007]]-1</f>
        <v>0.40008783487044353</v>
      </c>
    </row>
    <row r="29" spans="1:13" ht="14.25" customHeight="1">
      <c r="A29" s="363" t="s">
        <v>42</v>
      </c>
      <c r="B29" s="364">
        <v>5078</v>
      </c>
      <c r="C29" s="364">
        <v>5512</v>
      </c>
      <c r="D29" s="364">
        <v>5377</v>
      </c>
      <c r="E29" s="364">
        <v>5131</v>
      </c>
      <c r="F29" s="364">
        <v>5040</v>
      </c>
      <c r="G29" s="364">
        <f>Matrícula!E44</f>
        <v>5305</v>
      </c>
      <c r="H29" s="393">
        <f t="shared" si="0"/>
        <v>5.2579365079365115E-2</v>
      </c>
      <c r="I29" s="238">
        <f>SLOPE(Tabla1[[#This Row],[2007]:[2012]],$B$18:$G$18)</f>
        <v>-15.057142857142857</v>
      </c>
      <c r="J29" s="238">
        <f>AVERAGE(Tabla1[[#This Row],[2007]:[2012]])</f>
        <v>5240.5</v>
      </c>
      <c r="K29" s="235">
        <f t="shared" si="1"/>
        <v>-2.8732263824335193E-3</v>
      </c>
      <c r="L29" s="234" t="str">
        <f>Tabla1[[#This Row],[Entidad Federativa]]</f>
        <v>Tabasco</v>
      </c>
      <c r="M29" s="236">
        <f>Tabla1[[#This Row],[2012]]/Tabla1[[#This Row],[2007]]-1</f>
        <v>4.4702638834186681E-2</v>
      </c>
    </row>
    <row r="30" spans="1:13" ht="14.25" customHeight="1">
      <c r="A30" s="363" t="s">
        <v>19</v>
      </c>
      <c r="B30" s="364">
        <v>1537</v>
      </c>
      <c r="C30" s="364">
        <v>1569</v>
      </c>
      <c r="D30" s="364">
        <v>1556</v>
      </c>
      <c r="E30" s="364">
        <v>1618</v>
      </c>
      <c r="F30" s="364">
        <v>1773</v>
      </c>
      <c r="G30" s="364">
        <f>Matrícula!E21</f>
        <v>1864</v>
      </c>
      <c r="H30" s="393">
        <f t="shared" si="0"/>
        <v>5.1325437112239136E-2</v>
      </c>
      <c r="I30" s="238">
        <f>SLOPE(Tabla1[[#This Row],[2007]:[2012]],$B$18:$G$18)</f>
        <v>65.971428571428575</v>
      </c>
      <c r="J30" s="238">
        <f>AVERAGE(Tabla1[[#This Row],[2007]:[2012]])</f>
        <v>1652.8333333333333</v>
      </c>
      <c r="K30" s="235">
        <f t="shared" si="1"/>
        <v>3.9914144542560398E-2</v>
      </c>
      <c r="L30" s="234" t="str">
        <f>Tabla1[[#This Row],[Entidad Federativa]]</f>
        <v>Campeche</v>
      </c>
      <c r="M30" s="236">
        <f>Tabla1[[#This Row],[2012]]/Tabla1[[#This Row],[2007]]-1</f>
        <v>0.2127521145087834</v>
      </c>
    </row>
    <row r="31" spans="1:13" ht="14.25" customHeight="1">
      <c r="A31" s="363" t="s">
        <v>38</v>
      </c>
      <c r="B31" s="364">
        <v>6276</v>
      </c>
      <c r="C31" s="364">
        <v>6855</v>
      </c>
      <c r="D31" s="364">
        <v>7785</v>
      </c>
      <c r="E31" s="364">
        <v>7995</v>
      </c>
      <c r="F31" s="364">
        <v>8310</v>
      </c>
      <c r="G31" s="364">
        <f>Matrícula!E40</f>
        <v>8685</v>
      </c>
      <c r="H31" s="393">
        <f t="shared" si="0"/>
        <v>4.5126353790613694E-2</v>
      </c>
      <c r="I31" s="238">
        <f>SLOPE(Tabla1[[#This Row],[2007]:[2012]],$B$18:$G$18)</f>
        <v>474.85714285714283</v>
      </c>
      <c r="J31" s="238">
        <f>AVERAGE(Tabla1[[#This Row],[2007]:[2012]])</f>
        <v>7651</v>
      </c>
      <c r="K31" s="235">
        <f t="shared" si="1"/>
        <v>6.2064716096868755E-2</v>
      </c>
      <c r="L31" s="234" t="str">
        <f>Tabla1[[#This Row],[Entidad Federativa]]</f>
        <v>Quintana Roo</v>
      </c>
      <c r="M31" s="236">
        <f>Tabla1[[#This Row],[2012]]/Tabla1[[#This Row],[2007]]-1</f>
        <v>0.38384321223709361</v>
      </c>
    </row>
    <row r="32" spans="1:13" ht="14.25" customHeight="1">
      <c r="A32" s="363" t="s">
        <v>26</v>
      </c>
      <c r="B32" s="364">
        <v>12003</v>
      </c>
      <c r="C32" s="364">
        <v>13048</v>
      </c>
      <c r="D32" s="364">
        <v>13686</v>
      </c>
      <c r="E32" s="364">
        <v>14917</v>
      </c>
      <c r="F32" s="364">
        <v>15961</v>
      </c>
      <c r="G32" s="364">
        <f>Matrícula!E28</f>
        <v>16619</v>
      </c>
      <c r="H32" s="393">
        <f t="shared" si="0"/>
        <v>4.1225487124866955E-2</v>
      </c>
      <c r="I32" s="238">
        <f>SLOPE(Tabla1[[#This Row],[2007]:[2012]],$B$18:$G$18)</f>
        <v>944.28571428571433</v>
      </c>
      <c r="J32" s="238">
        <f>AVERAGE(Tabla1[[#This Row],[2007]:[2012]])</f>
        <v>14372.333333333334</v>
      </c>
      <c r="K32" s="235">
        <f t="shared" si="1"/>
        <v>6.5701629122089725E-2</v>
      </c>
      <c r="L32" s="234" t="str">
        <f>Tabla1[[#This Row],[Entidad Federativa]]</f>
        <v>Guanajuato</v>
      </c>
      <c r="M32" s="236">
        <f>Tabla1[[#This Row],[2012]]/Tabla1[[#This Row],[2007]]-1</f>
        <v>0.38457052403565783</v>
      </c>
    </row>
    <row r="33" spans="1:13" ht="14.25" customHeight="1">
      <c r="A33" s="363" t="s">
        <v>35</v>
      </c>
      <c r="B33" s="364">
        <v>4593</v>
      </c>
      <c r="C33" s="364">
        <v>5410</v>
      </c>
      <c r="D33" s="364">
        <v>5767</v>
      </c>
      <c r="E33" s="364">
        <v>6049</v>
      </c>
      <c r="F33" s="364">
        <v>6489</v>
      </c>
      <c r="G33" s="364">
        <f>Matrícula!E37</f>
        <v>6750</v>
      </c>
      <c r="H33" s="393">
        <f t="shared" si="0"/>
        <v>4.0221914008321757E-2</v>
      </c>
      <c r="I33" s="238">
        <f>SLOPE(Tabla1[[#This Row],[2007]:[2012]],$B$18:$G$18)</f>
        <v>408.68571428571431</v>
      </c>
      <c r="J33" s="238">
        <f>AVERAGE(Tabla1[[#This Row],[2007]:[2012]])</f>
        <v>5843</v>
      </c>
      <c r="K33" s="235">
        <f t="shared" si="1"/>
        <v>6.9944500134471038E-2</v>
      </c>
      <c r="L33" s="234" t="str">
        <f>Tabla1[[#This Row],[Entidad Federativa]]</f>
        <v>Oaxaca</v>
      </c>
      <c r="M33" s="236">
        <f>Tabla1[[#This Row],[2012]]/Tabla1[[#This Row],[2007]]-1</f>
        <v>0.46962769431743956</v>
      </c>
    </row>
    <row r="34" spans="1:13" ht="14.25" customHeight="1">
      <c r="A34" s="363" t="s">
        <v>37</v>
      </c>
      <c r="B34" s="364">
        <v>2515</v>
      </c>
      <c r="C34" s="364">
        <v>2630</v>
      </c>
      <c r="D34" s="364">
        <v>2621</v>
      </c>
      <c r="E34" s="364">
        <v>2658</v>
      </c>
      <c r="F34" s="364">
        <v>2914</v>
      </c>
      <c r="G34" s="364">
        <f>Matrícula!E39</f>
        <v>3014</v>
      </c>
      <c r="H34" s="393">
        <f t="shared" si="0"/>
        <v>3.4317089910775644E-2</v>
      </c>
      <c r="I34" s="238">
        <f>SLOPE(Tabla1[[#This Row],[2007]:[2012]],$B$18:$G$18)</f>
        <v>96.685714285714283</v>
      </c>
      <c r="J34" s="238">
        <f>AVERAGE(Tabla1[[#This Row],[2007]:[2012]])</f>
        <v>2725.3333333333335</v>
      </c>
      <c r="K34" s="235">
        <f t="shared" si="1"/>
        <v>3.5476656415991049E-2</v>
      </c>
      <c r="L34" s="234" t="str">
        <f>Tabla1[[#This Row],[Entidad Federativa]]</f>
        <v>Querétaro</v>
      </c>
      <c r="M34" s="236">
        <f>Tabla1[[#This Row],[2012]]/Tabla1[[#This Row],[2007]]-1</f>
        <v>0.19840954274353884</v>
      </c>
    </row>
    <row r="35" spans="1:13" ht="14.25" customHeight="1">
      <c r="A35" s="363" t="s">
        <v>16</v>
      </c>
      <c r="B35" s="364">
        <v>3902</v>
      </c>
      <c r="C35" s="364">
        <v>4035</v>
      </c>
      <c r="D35" s="364">
        <v>4004</v>
      </c>
      <c r="E35" s="364">
        <v>4204</v>
      </c>
      <c r="F35" s="364">
        <v>4767</v>
      </c>
      <c r="G35" s="364">
        <f>Matrícula!E18</f>
        <v>4876</v>
      </c>
      <c r="H35" s="393">
        <f t="shared" si="0"/>
        <v>2.2865533878749789E-2</v>
      </c>
      <c r="I35" s="238">
        <f>SLOPE(Tabla1[[#This Row],[2007]:[2012]],$B$18:$G$18)</f>
        <v>207.6</v>
      </c>
      <c r="J35" s="238">
        <f>AVERAGE(Tabla1[[#This Row],[2007]:[2012]])</f>
        <v>4298</v>
      </c>
      <c r="K35" s="235">
        <f t="shared" si="1"/>
        <v>4.8301535597952534E-2</v>
      </c>
      <c r="L35" s="234" t="str">
        <f>Tabla1[[#This Row],[Entidad Federativa]]</f>
        <v>Aguascalientes</v>
      </c>
      <c r="M35" s="236">
        <f>Tabla1[[#This Row],[2012]]/Tabla1[[#This Row],[2007]]-1</f>
        <v>0.24961558175294729</v>
      </c>
    </row>
    <row r="36" spans="1:13" ht="14.25" customHeight="1">
      <c r="A36" s="363" t="s">
        <v>22</v>
      </c>
      <c r="B36" s="364">
        <v>6737</v>
      </c>
      <c r="C36" s="364">
        <v>7077</v>
      </c>
      <c r="D36" s="364">
        <v>7432</v>
      </c>
      <c r="E36" s="364">
        <v>7458</v>
      </c>
      <c r="F36" s="364">
        <v>7911</v>
      </c>
      <c r="G36" s="364">
        <f>Matrícula!E24</f>
        <v>8071</v>
      </c>
      <c r="H36" s="393">
        <f t="shared" si="0"/>
        <v>2.022500316015674E-2</v>
      </c>
      <c r="I36" s="238">
        <f>SLOPE(Tabla1[[#This Row],[2007]:[2012]],$B$18:$G$18)</f>
        <v>262.8</v>
      </c>
      <c r="J36" s="238">
        <f>AVERAGE(Tabla1[[#This Row],[2007]:[2012]])</f>
        <v>7447.666666666667</v>
      </c>
      <c r="K36" s="235">
        <f t="shared" si="1"/>
        <v>3.5286219397574183E-2</v>
      </c>
      <c r="L36" s="234" t="str">
        <f>Tabla1[[#This Row],[Entidad Federativa]]</f>
        <v>Coahuila</v>
      </c>
      <c r="M36" s="236">
        <f>Tabla1[[#This Row],[2012]]/Tabla1[[#This Row],[2007]]-1</f>
        <v>0.19801098411755969</v>
      </c>
    </row>
    <row r="37" spans="1:13" ht="14.25" customHeight="1">
      <c r="A37" s="363" t="s">
        <v>31</v>
      </c>
      <c r="B37" s="364">
        <v>9318</v>
      </c>
      <c r="C37" s="364">
        <v>10050</v>
      </c>
      <c r="D37" s="364">
        <v>10910</v>
      </c>
      <c r="E37" s="364">
        <v>11940</v>
      </c>
      <c r="F37" s="364">
        <v>12071</v>
      </c>
      <c r="G37" s="364">
        <f>Matrícula!E33</f>
        <v>12293</v>
      </c>
      <c r="H37" s="393">
        <f t="shared" si="0"/>
        <v>1.839118548587515E-2</v>
      </c>
      <c r="I37" s="238">
        <f>SLOPE(Tabla1[[#This Row],[2007]:[2012]],$B$18:$G$18)</f>
        <v>627.65714285714284</v>
      </c>
      <c r="J37" s="238">
        <f>AVERAGE(Tabla1[[#This Row],[2007]:[2012]])</f>
        <v>11097</v>
      </c>
      <c r="K37" s="235">
        <f t="shared" si="1"/>
        <v>5.6560975295768479E-2</v>
      </c>
      <c r="L37" s="234" t="str">
        <f>Tabla1[[#This Row],[Entidad Federativa]]</f>
        <v>Michoacán</v>
      </c>
      <c r="M37" s="236">
        <f>Tabla1[[#This Row],[2012]]/Tabla1[[#This Row],[2007]]-1</f>
        <v>0.319274522429706</v>
      </c>
    </row>
    <row r="38" spans="1:13" ht="14.25" customHeight="1">
      <c r="A38" s="363" t="s">
        <v>25</v>
      </c>
      <c r="B38" s="364">
        <v>2067</v>
      </c>
      <c r="C38" s="364">
        <v>2238</v>
      </c>
      <c r="D38" s="364">
        <v>2310</v>
      </c>
      <c r="E38" s="364">
        <v>2238</v>
      </c>
      <c r="F38" s="364">
        <v>2350</v>
      </c>
      <c r="G38" s="364">
        <f>Matrícula!E27</f>
        <v>2386</v>
      </c>
      <c r="H38" s="393">
        <f t="shared" si="0"/>
        <v>1.5319148936170146E-2</v>
      </c>
      <c r="I38" s="238">
        <f>SLOPE(Tabla1[[#This Row],[2007]:[2012]],$B$18:$G$18)</f>
        <v>53.114285714285714</v>
      </c>
      <c r="J38" s="238">
        <f>AVERAGE(Tabla1[[#This Row],[2007]:[2012]])</f>
        <v>2264.8333333333335</v>
      </c>
      <c r="K38" s="235">
        <f t="shared" si="1"/>
        <v>2.3451741429517569E-2</v>
      </c>
      <c r="L38" s="234" t="str">
        <f>Tabla1[[#This Row],[Entidad Federativa]]</f>
        <v>Durango</v>
      </c>
      <c r="M38" s="236">
        <f>Tabla1[[#This Row],[2012]]/Tabla1[[#This Row],[2007]]-1</f>
        <v>0.15432994678277701</v>
      </c>
    </row>
    <row r="39" spans="1:13" ht="14.25" customHeight="1">
      <c r="A39" s="363" t="s">
        <v>29</v>
      </c>
      <c r="B39" s="364">
        <v>14385</v>
      </c>
      <c r="C39" s="364">
        <v>15447</v>
      </c>
      <c r="D39" s="364">
        <v>14959</v>
      </c>
      <c r="E39" s="364">
        <v>14570</v>
      </c>
      <c r="F39" s="364">
        <v>15218</v>
      </c>
      <c r="G39" s="364">
        <f>Matrícula!E31</f>
        <v>15407</v>
      </c>
      <c r="H39" s="393">
        <f t="shared" si="0"/>
        <v>1.2419503219871286E-2</v>
      </c>
      <c r="I39" s="238">
        <f>SLOPE(Tabla1[[#This Row],[2007]:[2012]],$B$18:$G$18)</f>
        <v>115.25714285714285</v>
      </c>
      <c r="J39" s="238">
        <f>AVERAGE(Tabla1[[#This Row],[2007]:[2012]])</f>
        <v>14997.666666666666</v>
      </c>
      <c r="K39" s="235">
        <f t="shared" si="1"/>
        <v>7.6850049690269278E-3</v>
      </c>
      <c r="L39" s="234" t="str">
        <f>Tabla1[[#This Row],[Entidad Federativa]]</f>
        <v>Jalisco</v>
      </c>
      <c r="M39" s="236">
        <f>Tabla1[[#This Row],[2012]]/Tabla1[[#This Row],[2007]]-1</f>
        <v>7.1046228710462289E-2</v>
      </c>
    </row>
    <row r="40" spans="1:13" ht="14.25" customHeight="1">
      <c r="A40" s="363" t="s">
        <v>33</v>
      </c>
      <c r="B40" s="364">
        <v>2443</v>
      </c>
      <c r="C40" s="364">
        <v>2409</v>
      </c>
      <c r="D40" s="364">
        <v>2608</v>
      </c>
      <c r="E40" s="364">
        <v>2848</v>
      </c>
      <c r="F40" s="364">
        <v>3029</v>
      </c>
      <c r="G40" s="364">
        <f>Matrícula!E35</f>
        <v>3043</v>
      </c>
      <c r="H40" s="393">
        <f t="shared" si="0"/>
        <v>4.6219874546054029E-3</v>
      </c>
      <c r="I40" s="238">
        <f>SLOPE(Tabla1[[#This Row],[2007]:[2012]],$B$18:$G$18)</f>
        <v>145.71428571428572</v>
      </c>
      <c r="J40" s="238">
        <f>AVERAGE(Tabla1[[#This Row],[2007]:[2012]])</f>
        <v>2730</v>
      </c>
      <c r="K40" s="235">
        <f t="shared" si="1"/>
        <v>5.3375196232339092E-2</v>
      </c>
      <c r="L40" s="234" t="str">
        <f>Tabla1[[#This Row],[Entidad Federativa]]</f>
        <v>Nayarit</v>
      </c>
      <c r="M40" s="236">
        <f>Tabla1[[#This Row],[2012]]/Tabla1[[#This Row],[2007]]-1</f>
        <v>0.24559967253376991</v>
      </c>
    </row>
    <row r="41" spans="1:13" ht="14.25" customHeight="1">
      <c r="A41" s="363" t="s">
        <v>39</v>
      </c>
      <c r="B41" s="364">
        <v>4580</v>
      </c>
      <c r="C41" s="364">
        <v>4780</v>
      </c>
      <c r="D41" s="364">
        <v>5205</v>
      </c>
      <c r="E41" s="364">
        <v>5145</v>
      </c>
      <c r="F41" s="364">
        <v>5457</v>
      </c>
      <c r="G41" s="364">
        <f>Matrícula!E41</f>
        <v>5478</v>
      </c>
      <c r="H41" s="393">
        <f t="shared" si="0"/>
        <v>3.8482682792744249E-3</v>
      </c>
      <c r="I41" s="238">
        <f>SLOPE(Tabla1[[#This Row],[2007]:[2012]],$B$18:$G$18)</f>
        <v>184.6</v>
      </c>
      <c r="J41" s="238">
        <f>AVERAGE(Tabla1[[#This Row],[2007]:[2012]])</f>
        <v>5107.5</v>
      </c>
      <c r="K41" s="235">
        <f t="shared" si="1"/>
        <v>3.6142927068037199E-2</v>
      </c>
      <c r="L41" s="234" t="str">
        <f>Tabla1[[#This Row],[Entidad Federativa]]</f>
        <v>San Luis Potosí</v>
      </c>
      <c r="M41" s="236">
        <f>Tabla1[[#This Row],[2012]]/Tabla1[[#This Row],[2007]]-1</f>
        <v>0.19606986899563328</v>
      </c>
    </row>
    <row r="42" spans="1:13" ht="14.25" customHeight="1">
      <c r="A42" s="363" t="s">
        <v>17</v>
      </c>
      <c r="B42" s="364">
        <v>8348</v>
      </c>
      <c r="C42" s="364">
        <v>8241</v>
      </c>
      <c r="D42" s="364">
        <v>8157</v>
      </c>
      <c r="E42" s="364">
        <v>8078</v>
      </c>
      <c r="F42" s="364">
        <v>8361</v>
      </c>
      <c r="G42" s="364">
        <f>Matrícula!E19</f>
        <v>8368</v>
      </c>
      <c r="H42" s="393">
        <f t="shared" si="0"/>
        <v>8.3722042817835352E-4</v>
      </c>
      <c r="I42" s="238">
        <f>SLOPE(Tabla1[[#This Row],[2007]:[2012]],$B$18:$G$18)</f>
        <v>10.885714285714286</v>
      </c>
      <c r="J42" s="238">
        <f>AVERAGE(Tabla1[[#This Row],[2007]:[2012]])</f>
        <v>8258.8333333333339</v>
      </c>
      <c r="K42" s="235">
        <f t="shared" si="1"/>
        <v>1.3180692534112105E-3</v>
      </c>
      <c r="L42" s="234" t="str">
        <f>Tabla1[[#This Row],[Entidad Federativa]]</f>
        <v>Baja California</v>
      </c>
      <c r="M42" s="236">
        <f>Tabla1[[#This Row],[2012]]/Tabla1[[#This Row],[2007]]-1</f>
        <v>2.3957834211787432E-3</v>
      </c>
    </row>
    <row r="43" spans="1:13" ht="14.25" customHeight="1">
      <c r="A43" s="363" t="s">
        <v>45</v>
      </c>
      <c r="B43" s="364">
        <v>9603</v>
      </c>
      <c r="C43" s="364">
        <v>9891</v>
      </c>
      <c r="D43" s="364">
        <v>9560</v>
      </c>
      <c r="E43" s="364">
        <v>8968</v>
      </c>
      <c r="F43" s="364">
        <v>9257</v>
      </c>
      <c r="G43" s="364">
        <f>Matrícula!E47</f>
        <v>9255</v>
      </c>
      <c r="H43" s="393">
        <f t="shared" si="0"/>
        <v>-2.1605271686286898E-4</v>
      </c>
      <c r="I43" s="238">
        <f>SLOPE(Tabla1[[#This Row],[2007]:[2012]],$B$18:$G$18)</f>
        <v>-120.97142857142858</v>
      </c>
      <c r="J43" s="238">
        <f>AVERAGE(Tabla1[[#This Row],[2007]:[2012]])</f>
        <v>9422.3333333333339</v>
      </c>
      <c r="K43" s="235">
        <f t="shared" si="1"/>
        <v>-1.2838797386149422E-2</v>
      </c>
      <c r="L43" s="234" t="str">
        <f>Tabla1[[#This Row],[Entidad Federativa]]</f>
        <v>Veracruz</v>
      </c>
      <c r="M43" s="236">
        <f>Tabla1[[#This Row],[2012]]/Tabla1[[#This Row],[2007]]-1</f>
        <v>-3.6238675413933108E-2</v>
      </c>
    </row>
    <row r="44" spans="1:13" ht="14.25" customHeight="1">
      <c r="A44" s="363" t="s">
        <v>28</v>
      </c>
      <c r="B44" s="364">
        <v>3492</v>
      </c>
      <c r="C44" s="364">
        <v>3716</v>
      </c>
      <c r="D44" s="364">
        <v>3713</v>
      </c>
      <c r="E44" s="364">
        <v>3442</v>
      </c>
      <c r="F44" s="364">
        <v>3694</v>
      </c>
      <c r="G44" s="364">
        <f>Matrícula!E30</f>
        <v>3690</v>
      </c>
      <c r="H44" s="393">
        <f t="shared" si="0"/>
        <v>-1.0828370330265846E-3</v>
      </c>
      <c r="I44" s="238">
        <f>SLOPE(Tabla1[[#This Row],[2007]:[2012]],$B$18:$G$18)</f>
        <v>18.657142857142858</v>
      </c>
      <c r="J44" s="238">
        <f>AVERAGE(Tabla1[[#This Row],[2007]:[2012]])</f>
        <v>3624.5</v>
      </c>
      <c r="K44" s="235">
        <f t="shared" si="1"/>
        <v>5.1475080306643281E-3</v>
      </c>
      <c r="L44" s="234" t="str">
        <f>Tabla1[[#This Row],[Entidad Federativa]]</f>
        <v>Hidalgo</v>
      </c>
      <c r="M44" s="236">
        <f>Tabla1[[#This Row],[2012]]/Tabla1[[#This Row],[2007]]-1</f>
        <v>5.6701030927835072E-2</v>
      </c>
    </row>
    <row r="45" spans="1:13" ht="14.25" customHeight="1">
      <c r="A45" s="363" t="s">
        <v>27</v>
      </c>
      <c r="B45" s="364">
        <v>4275</v>
      </c>
      <c r="C45" s="364">
        <v>4335</v>
      </c>
      <c r="D45" s="364">
        <v>5633</v>
      </c>
      <c r="E45" s="364">
        <v>6239</v>
      </c>
      <c r="F45" s="364">
        <v>7093</v>
      </c>
      <c r="G45" s="364">
        <f>Matrícula!E29</f>
        <v>7047</v>
      </c>
      <c r="H45" s="393">
        <f t="shared" si="0"/>
        <v>-6.4852671648103488E-3</v>
      </c>
      <c r="I45" s="238">
        <f>SLOPE(Tabla1[[#This Row],[2007]:[2012]],$B$18:$G$18)</f>
        <v>649.71428571428567</v>
      </c>
      <c r="J45" s="238">
        <f>AVERAGE(Tabla1[[#This Row],[2007]:[2012]])</f>
        <v>5770.333333333333</v>
      </c>
      <c r="K45" s="235">
        <f t="shared" si="1"/>
        <v>0.11259562458222269</v>
      </c>
      <c r="L45" s="234" t="str">
        <f>Tabla1[[#This Row],[Entidad Federativa]]</f>
        <v>Guerrero</v>
      </c>
      <c r="M45" s="236">
        <f>Tabla1[[#This Row],[2012]]/Tabla1[[#This Row],[2007]]-1</f>
        <v>0.64842105263157901</v>
      </c>
    </row>
    <row r="46" spans="1:13" ht="14.25" customHeight="1">
      <c r="A46" s="363" t="s">
        <v>30</v>
      </c>
      <c r="B46" s="364">
        <v>46057</v>
      </c>
      <c r="C46" s="364">
        <v>48144</v>
      </c>
      <c r="D46" s="364">
        <v>49294</v>
      </c>
      <c r="E46" s="364">
        <v>49636</v>
      </c>
      <c r="F46" s="364">
        <v>48565</v>
      </c>
      <c r="G46" s="364">
        <f>Matrícula!E32</f>
        <v>48217</v>
      </c>
      <c r="H46" s="393">
        <f t="shared" si="0"/>
        <v>-7.1656542777720489E-3</v>
      </c>
      <c r="I46" s="238">
        <f>SLOPE(Tabla1[[#This Row],[2007]:[2012]],$B$18:$G$18)</f>
        <v>354.42857142857144</v>
      </c>
      <c r="J46" s="238">
        <f>AVERAGE(Tabla1[[#This Row],[2007]:[2012]])</f>
        <v>48318.833333333336</v>
      </c>
      <c r="K46" s="235">
        <f t="shared" si="1"/>
        <v>7.3352054877547004E-3</v>
      </c>
      <c r="L46" s="234" t="str">
        <f>Tabla1[[#This Row],[Entidad Federativa]]</f>
        <v>México</v>
      </c>
      <c r="M46" s="236">
        <f>Tabla1[[#This Row],[2012]]/Tabla1[[#This Row],[2007]]-1</f>
        <v>4.6898408493822874E-2</v>
      </c>
    </row>
    <row r="47" spans="1:13" ht="14.25" customHeight="1">
      <c r="A47" s="363" t="s">
        <v>32</v>
      </c>
      <c r="B47" s="364">
        <v>4243</v>
      </c>
      <c r="C47" s="364">
        <v>4446</v>
      </c>
      <c r="D47" s="364">
        <v>4570</v>
      </c>
      <c r="E47" s="364">
        <v>4790</v>
      </c>
      <c r="F47" s="364">
        <v>5052</v>
      </c>
      <c r="G47" s="364">
        <f>Matrícula!E34</f>
        <v>5012</v>
      </c>
      <c r="H47" s="393">
        <f t="shared" si="0"/>
        <v>-7.9176563737133332E-3</v>
      </c>
      <c r="I47" s="238">
        <f>SLOPE(Tabla1[[#This Row],[2007]:[2012]],$B$18:$G$18)</f>
        <v>168.08571428571429</v>
      </c>
      <c r="J47" s="238">
        <f>AVERAGE(Tabla1[[#This Row],[2007]:[2012]])</f>
        <v>4685.5</v>
      </c>
      <c r="K47" s="235">
        <f t="shared" si="1"/>
        <v>3.5873591780111895E-2</v>
      </c>
      <c r="L47" s="234" t="str">
        <f>Tabla1[[#This Row],[Entidad Federativa]]</f>
        <v>Morelos</v>
      </c>
      <c r="M47" s="236">
        <f>Tabla1[[#This Row],[2012]]/Tabla1[[#This Row],[2007]]-1</f>
        <v>0.1812396888993637</v>
      </c>
    </row>
    <row r="48" spans="1:13" ht="14.25" customHeight="1">
      <c r="A48" s="363" t="s">
        <v>36</v>
      </c>
      <c r="B48" s="364">
        <v>7046</v>
      </c>
      <c r="C48" s="364">
        <v>7411</v>
      </c>
      <c r="D48" s="364">
        <v>7382</v>
      </c>
      <c r="E48" s="364">
        <v>7209</v>
      </c>
      <c r="F48" s="364">
        <v>7684</v>
      </c>
      <c r="G48" s="364">
        <f>Matrícula!E38</f>
        <v>7539</v>
      </c>
      <c r="H48" s="393">
        <f t="shared" si="0"/>
        <v>-1.8870380010411192E-2</v>
      </c>
      <c r="I48" s="238">
        <f>SLOPE(Tabla1[[#This Row],[2007]:[2012]],$B$18:$G$18)</f>
        <v>88.885714285714286</v>
      </c>
      <c r="J48" s="238">
        <f>AVERAGE(Tabla1[[#This Row],[2007]:[2012]])</f>
        <v>7378.5</v>
      </c>
      <c r="K48" s="235">
        <f t="shared" si="1"/>
        <v>1.2046583219585863E-2</v>
      </c>
      <c r="L48" s="234" t="str">
        <f>Tabla1[[#This Row],[Entidad Federativa]]</f>
        <v>Puebla</v>
      </c>
      <c r="M48" s="236">
        <f>Tabla1[[#This Row],[2012]]/Tabla1[[#This Row],[2007]]-1</f>
        <v>6.9968776610842998E-2</v>
      </c>
    </row>
    <row r="49" spans="1:13" ht="14.25" customHeight="1">
      <c r="A49" s="363" t="s">
        <v>24</v>
      </c>
      <c r="B49" s="364">
        <v>42032</v>
      </c>
      <c r="C49" s="364">
        <v>43570</v>
      </c>
      <c r="D49" s="364">
        <v>44626</v>
      </c>
      <c r="E49" s="364">
        <v>44056</v>
      </c>
      <c r="F49" s="364">
        <v>44765</v>
      </c>
      <c r="G49" s="364">
        <f>Matrícula!E26</f>
        <v>43673</v>
      </c>
      <c r="H49" s="393">
        <f t="shared" si="0"/>
        <v>-2.4394057857701323E-2</v>
      </c>
      <c r="I49" s="238">
        <f>SLOPE(Tabla1[[#This Row],[2007]:[2012]],$B$18:$G$18)</f>
        <v>320.57142857142856</v>
      </c>
      <c r="J49" s="238">
        <f>AVERAGE(Tabla1[[#This Row],[2007]:[2012]])</f>
        <v>43787</v>
      </c>
      <c r="K49" s="235">
        <f t="shared" si="1"/>
        <v>7.3211553331223546E-3</v>
      </c>
      <c r="L49" s="234" t="str">
        <f>Tabla1[[#This Row],[Entidad Federativa]]</f>
        <v>Distrito Federal</v>
      </c>
      <c r="M49" s="236">
        <f>Tabla1[[#This Row],[2012]]/Tabla1[[#This Row],[2007]]-1</f>
        <v>3.9041682527598098E-2</v>
      </c>
    </row>
    <row r="50" spans="1:13" ht="14.25" customHeight="1">
      <c r="A50" s="363" t="s">
        <v>41</v>
      </c>
      <c r="B50" s="364">
        <v>10936</v>
      </c>
      <c r="C50" s="364">
        <v>11493</v>
      </c>
      <c r="D50" s="364">
        <v>11308</v>
      </c>
      <c r="E50" s="364">
        <v>11695</v>
      </c>
      <c r="F50" s="364">
        <v>13196</v>
      </c>
      <c r="G50" s="364">
        <f>Matrícula!E43</f>
        <v>12561</v>
      </c>
      <c r="H50" s="393">
        <f t="shared" si="0"/>
        <v>-4.8120642618975418E-2</v>
      </c>
      <c r="I50" s="238">
        <f>SLOPE(Tabla1[[#This Row],[2007]:[2012]],$B$18:$G$18)</f>
        <v>389.17142857142858</v>
      </c>
      <c r="J50" s="238">
        <f>AVERAGE(Tabla1[[#This Row],[2007]:[2012]])</f>
        <v>11864.833333333334</v>
      </c>
      <c r="K50" s="235">
        <f t="shared" si="1"/>
        <v>3.2800412583806088E-2</v>
      </c>
      <c r="L50" s="234" t="str">
        <f>Tabla1[[#This Row],[Entidad Federativa]]</f>
        <v>Sonora</v>
      </c>
      <c r="M50" s="236">
        <f>Tabla1[[#This Row],[2012]]/Tabla1[[#This Row],[2007]]-1</f>
        <v>0.14859180687637163</v>
      </c>
    </row>
    <row r="51" spans="1:13" ht="14.25" customHeight="1">
      <c r="A51" s="363" t="s">
        <v>46</v>
      </c>
      <c r="B51" s="364">
        <v>3993</v>
      </c>
      <c r="C51" s="364">
        <v>4210</v>
      </c>
      <c r="D51" s="364">
        <v>4427</v>
      </c>
      <c r="E51" s="364">
        <v>4458</v>
      </c>
      <c r="F51" s="364">
        <v>4693</v>
      </c>
      <c r="G51" s="364">
        <f>Matrícula!E48</f>
        <v>4409</v>
      </c>
      <c r="H51" s="393">
        <f t="shared" si="0"/>
        <v>-6.0515661623694816E-2</v>
      </c>
      <c r="I51" s="238">
        <f>SLOPE(Tabla1[[#This Row],[2007]:[2012]],$B$18:$G$18)</f>
        <v>101.71428571428571</v>
      </c>
      <c r="J51" s="238">
        <f>AVERAGE(Tabla1[[#This Row],[2007]:[2012]])</f>
        <v>4365</v>
      </c>
      <c r="K51" s="235">
        <f t="shared" si="1"/>
        <v>2.3302241858942887E-2</v>
      </c>
      <c r="L51" s="234" t="str">
        <f>Tabla1[[#This Row],[Entidad Federativa]]</f>
        <v>Yucatán</v>
      </c>
      <c r="M51" s="236">
        <f>Tabla1[[#This Row],[2012]]/Tabla1[[#This Row],[2007]]-1</f>
        <v>0.10418231905835218</v>
      </c>
    </row>
    <row r="52" spans="1:13" hidden="1">
      <c r="A52" s="363" t="s">
        <v>242</v>
      </c>
      <c r="B52" s="364">
        <v>260007</v>
      </c>
      <c r="C52" s="364">
        <v>273602</v>
      </c>
      <c r="D52" s="364">
        <v>282648</v>
      </c>
      <c r="E52" s="364">
        <v>287379</v>
      </c>
      <c r="F52" s="364">
        <v>299807</v>
      </c>
      <c r="G52" s="364">
        <f>Matrícula!E50</f>
        <v>303955</v>
      </c>
      <c r="H52" s="393">
        <f t="shared" ref="H52" si="2">G52/F52-1</f>
        <v>1.3835567548456273E-2</v>
      </c>
      <c r="I52" s="238">
        <f>SLOPE(Tabla1[[#This Row],[2007]:[2012]],$B$18:$G$18)</f>
        <v>8659.6</v>
      </c>
      <c r="J52" s="238">
        <f>AVERAGE(Tabla1[[#This Row],[2007]:[2012]])</f>
        <v>284566.33333333331</v>
      </c>
      <c r="K52" s="235">
        <f t="shared" ref="K52" si="3">I52/J52</f>
        <v>3.0430866148373141E-2</v>
      </c>
      <c r="L52" s="234" t="str">
        <f>Tabla1[[#This Row],[Entidad Federativa]]</f>
        <v>Nacional</v>
      </c>
      <c r="M52" s="236">
        <f>Tabla1[[#This Row],[2012]]/Tabla1[[#This Row],[2007]]-1</f>
        <v>0.16902621852488586</v>
      </c>
    </row>
    <row r="53" spans="1:13">
      <c r="A53" s="363"/>
      <c r="B53" s="364"/>
      <c r="C53" s="364"/>
      <c r="D53" s="364"/>
      <c r="E53" s="364"/>
      <c r="F53" s="364"/>
      <c r="G53" s="364"/>
      <c r="H53" s="393"/>
      <c r="I53" s="240"/>
      <c r="J53" s="240"/>
      <c r="K53" s="270"/>
      <c r="L53" s="271"/>
      <c r="M53" s="272"/>
    </row>
    <row r="54" spans="1:13">
      <c r="A54" s="363"/>
      <c r="B54" s="364"/>
      <c r="C54" s="364"/>
      <c r="D54" s="364"/>
      <c r="E54" s="364"/>
      <c r="F54" s="364"/>
      <c r="G54" s="364"/>
      <c r="H54" s="393"/>
      <c r="I54" s="240"/>
      <c r="J54" s="240"/>
      <c r="K54" s="270"/>
      <c r="L54" s="271"/>
      <c r="M54" s="272"/>
    </row>
    <row r="55" spans="1:13" ht="15.75">
      <c r="A55" s="275"/>
      <c r="B55" s="275"/>
      <c r="C55" s="275"/>
      <c r="D55" s="275"/>
      <c r="E55" s="275"/>
      <c r="F55" s="275"/>
      <c r="G55" s="275"/>
      <c r="H55" s="275"/>
    </row>
    <row r="56" spans="1:13" ht="15.75">
      <c r="A56" s="275"/>
      <c r="B56" s="275"/>
      <c r="C56" s="275"/>
      <c r="D56" s="275"/>
      <c r="E56" s="275"/>
      <c r="F56" s="275"/>
      <c r="G56" s="275"/>
      <c r="H56" s="275"/>
    </row>
    <row r="57" spans="1:13" ht="15.75">
      <c r="A57" s="275"/>
      <c r="B57" s="275"/>
      <c r="C57" s="275"/>
      <c r="D57" s="275"/>
      <c r="E57" s="275"/>
      <c r="F57" s="275"/>
      <c r="G57" s="275"/>
      <c r="H57" s="275"/>
    </row>
    <row r="58" spans="1:13" ht="15.75">
      <c r="A58" s="275"/>
      <c r="B58" s="275"/>
      <c r="C58" s="275"/>
      <c r="D58" s="275"/>
      <c r="E58" s="275"/>
      <c r="F58" s="275"/>
      <c r="G58" s="275"/>
      <c r="H58" s="275"/>
    </row>
    <row r="59" spans="1:13" ht="15.75">
      <c r="A59" s="275"/>
      <c r="B59" s="275"/>
      <c r="C59" s="275"/>
      <c r="D59" s="275"/>
      <c r="E59" s="275"/>
      <c r="F59" s="275"/>
      <c r="G59" s="275"/>
      <c r="H59" s="275"/>
    </row>
    <row r="60" spans="1:13" ht="15.75">
      <c r="A60" s="275"/>
      <c r="B60" s="275"/>
      <c r="C60" s="275"/>
      <c r="D60" s="275"/>
      <c r="E60" s="275"/>
      <c r="F60" s="275"/>
      <c r="G60" s="275"/>
      <c r="H60" s="275"/>
    </row>
    <row r="61" spans="1:13" ht="15.75">
      <c r="A61" s="275"/>
      <c r="B61" s="275"/>
      <c r="C61" s="275"/>
      <c r="D61" s="275"/>
      <c r="E61" s="275"/>
      <c r="F61" s="275"/>
      <c r="G61" s="275"/>
      <c r="H61" s="275"/>
    </row>
    <row r="62" spans="1:13" ht="15.75">
      <c r="A62" s="275"/>
      <c r="B62" s="275"/>
      <c r="C62" s="275"/>
      <c r="D62" s="275"/>
      <c r="E62" s="275"/>
      <c r="F62" s="275"/>
      <c r="G62" s="275"/>
      <c r="H62" s="275"/>
    </row>
    <row r="63" spans="1:13" ht="15.75">
      <c r="A63" s="275"/>
      <c r="B63" s="275"/>
      <c r="C63" s="275"/>
      <c r="D63" s="275"/>
      <c r="E63" s="275"/>
      <c r="F63" s="275"/>
      <c r="G63" s="275"/>
      <c r="H63" s="275"/>
    </row>
    <row r="64" spans="1:13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</sheetData>
  <sortState ref="I21:M53">
    <sortCondition descending="1" ref="K21:K54"/>
  </sortState>
  <dataConsolidate/>
  <mergeCells count="1">
    <mergeCell ref="A6:H6"/>
  </mergeCells>
  <conditionalFormatting sqref="K20:K5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0:M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:H5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top10" priority="17" stopIfTrue="1" rank="10"/>
    <cfRule type="cellIs" dxfId="139" priority="18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58"/>
  <sheetViews>
    <sheetView view="pageBreakPreview" topLeftCell="A23" zoomScaleSheetLayoutView="100" workbookViewId="0">
      <selection activeCell="E18" sqref="E18:E49"/>
    </sheetView>
  </sheetViews>
  <sheetFormatPr baseColWidth="10" defaultRowHeight="14.25"/>
  <cols>
    <col min="1" max="1" width="21.140625" style="75" customWidth="1"/>
    <col min="2" max="3" width="14.140625" style="75" customWidth="1"/>
    <col min="4" max="4" width="11.5703125" style="46" customWidth="1"/>
    <col min="5" max="6" width="12.140625" style="46" customWidth="1"/>
    <col min="7" max="7" width="15.85546875" style="46" customWidth="1"/>
    <col min="8" max="16384" width="11.42578125" style="46"/>
  </cols>
  <sheetData>
    <row r="1" spans="1:10">
      <c r="A1" s="1"/>
      <c r="B1" s="2"/>
      <c r="C1" s="2"/>
      <c r="D1" s="1"/>
      <c r="E1" s="1"/>
      <c r="F1" s="1"/>
      <c r="G1" s="1"/>
    </row>
    <row r="2" spans="1:10">
      <c r="A2" s="1"/>
      <c r="B2" s="2"/>
      <c r="C2" s="2"/>
      <c r="D2" s="1"/>
      <c r="E2" s="1"/>
      <c r="F2" s="1"/>
      <c r="G2" s="1"/>
    </row>
    <row r="3" spans="1:10">
      <c r="A3" s="1"/>
      <c r="B3" s="4"/>
      <c r="C3" s="4"/>
      <c r="D3" s="5"/>
      <c r="E3" s="6"/>
      <c r="F3" s="6"/>
      <c r="G3" s="5"/>
    </row>
    <row r="4" spans="1:10">
      <c r="A4" s="461"/>
      <c r="B4" s="461"/>
      <c r="C4" s="461"/>
      <c r="D4" s="461"/>
      <c r="E4" s="461"/>
      <c r="F4" s="461"/>
      <c r="G4" s="461"/>
    </row>
    <row r="5" spans="1:10">
      <c r="A5" s="7"/>
      <c r="B5" s="7"/>
      <c r="C5" s="7"/>
      <c r="D5" s="7"/>
      <c r="E5" s="7"/>
      <c r="F5" s="7"/>
      <c r="G5" s="7"/>
    </row>
    <row r="6" spans="1:10" ht="17.25" customHeight="1">
      <c r="A6" s="468" t="s">
        <v>53</v>
      </c>
      <c r="B6" s="468"/>
      <c r="C6" s="468"/>
      <c r="D6" s="468"/>
      <c r="E6" s="468"/>
      <c r="F6" s="468"/>
      <c r="G6" s="468"/>
    </row>
    <row r="7" spans="1:10" ht="15">
      <c r="A7" s="50"/>
      <c r="B7" s="50"/>
      <c r="C7" s="50"/>
      <c r="D7" s="50"/>
      <c r="E7" s="50"/>
      <c r="F7" s="50"/>
      <c r="G7" s="52"/>
    </row>
    <row r="8" spans="1:10" ht="16.5" customHeight="1">
      <c r="A8" s="58"/>
      <c r="B8" s="58"/>
      <c r="C8" s="82"/>
      <c r="D8" s="469" t="s">
        <v>265</v>
      </c>
      <c r="E8" s="470"/>
      <c r="F8" s="471"/>
      <c r="G8" s="16"/>
    </row>
    <row r="9" spans="1:10" ht="16.5" customHeight="1">
      <c r="A9" s="58"/>
      <c r="B9" s="58"/>
      <c r="C9" s="82"/>
      <c r="D9" s="469" t="s">
        <v>266</v>
      </c>
      <c r="E9" s="470"/>
      <c r="F9" s="471"/>
      <c r="G9" s="10">
        <f>E17</f>
        <v>303955</v>
      </c>
    </row>
    <row r="10" spans="1:10" ht="16.5" customHeight="1">
      <c r="A10" s="14" t="s">
        <v>264</v>
      </c>
      <c r="B10" s="83">
        <f>E17</f>
        <v>303955</v>
      </c>
      <c r="C10" s="82"/>
      <c r="D10" s="469" t="s">
        <v>52</v>
      </c>
      <c r="E10" s="470"/>
      <c r="F10" s="471"/>
      <c r="G10" s="84" t="e">
        <f>G9/G8*100</f>
        <v>#DIV/0!</v>
      </c>
    </row>
    <row r="11" spans="1:10" ht="16.5" customHeight="1">
      <c r="A11" s="86"/>
      <c r="B11" s="86"/>
      <c r="C11" s="82"/>
      <c r="D11" s="467" t="s">
        <v>68</v>
      </c>
      <c r="E11" s="467"/>
      <c r="F11" s="467"/>
      <c r="G11" s="84">
        <f>G9-G8</f>
        <v>303955</v>
      </c>
    </row>
    <row r="12" spans="1:10" ht="15" customHeight="1">
      <c r="A12" s="58"/>
      <c r="B12" s="58"/>
      <c r="C12" s="58"/>
      <c r="D12" s="51"/>
      <c r="E12" s="51"/>
      <c r="F12" s="51"/>
      <c r="G12" s="51"/>
    </row>
    <row r="13" spans="1:10" ht="10.5" customHeight="1">
      <c r="A13" s="474" t="s">
        <v>6</v>
      </c>
      <c r="B13" s="465" t="s">
        <v>69</v>
      </c>
      <c r="C13" s="476"/>
      <c r="D13" s="478" t="s">
        <v>8</v>
      </c>
      <c r="E13" s="20" t="s">
        <v>9</v>
      </c>
      <c r="F13" s="480" t="s">
        <v>10</v>
      </c>
      <c r="G13" s="481"/>
    </row>
    <row r="14" spans="1:10" ht="10.5" customHeight="1">
      <c r="A14" s="475"/>
      <c r="B14" s="466"/>
      <c r="C14" s="477"/>
      <c r="D14" s="479"/>
      <c r="E14" s="20" t="s">
        <v>11</v>
      </c>
      <c r="F14" s="480" t="s">
        <v>10</v>
      </c>
      <c r="G14" s="481"/>
    </row>
    <row r="15" spans="1:10" ht="10.5" customHeight="1">
      <c r="A15" s="58"/>
      <c r="B15" s="58"/>
      <c r="C15" s="58"/>
      <c r="D15" s="51"/>
      <c r="E15" s="51"/>
      <c r="F15" s="51"/>
      <c r="G15" s="51"/>
      <c r="I15" s="46" t="s">
        <v>284</v>
      </c>
      <c r="J15" s="46" t="s">
        <v>283</v>
      </c>
    </row>
    <row r="16" spans="1:10" ht="36" customHeight="1">
      <c r="A16" s="14" t="s">
        <v>12</v>
      </c>
      <c r="B16" s="87" t="s">
        <v>258</v>
      </c>
      <c r="C16" s="87" t="s">
        <v>261</v>
      </c>
      <c r="D16" s="87" t="s">
        <v>262</v>
      </c>
      <c r="E16" s="87" t="s">
        <v>263</v>
      </c>
      <c r="F16" s="87" t="s">
        <v>227</v>
      </c>
      <c r="G16" s="88" t="s">
        <v>70</v>
      </c>
      <c r="I16" s="231">
        <f>B17/E17*100</f>
        <v>43.093550032077118</v>
      </c>
      <c r="J16" s="231">
        <f>C17/E17*100</f>
        <v>56.874537349278675</v>
      </c>
    </row>
    <row r="17" spans="1:16" ht="15.75" customHeight="1">
      <c r="A17" s="24" t="s">
        <v>71</v>
      </c>
      <c r="B17" s="89">
        <f>SUM(B18:B49)</f>
        <v>130985</v>
      </c>
      <c r="C17" s="89">
        <f t="shared" ref="C17:D17" si="0">SUM(C18:C49)</f>
        <v>172873</v>
      </c>
      <c r="D17" s="89">
        <f t="shared" si="0"/>
        <v>97</v>
      </c>
      <c r="E17" s="89">
        <f>B17+C17+D17</f>
        <v>303955</v>
      </c>
      <c r="F17" s="89">
        <f>SUM(F18:F49)</f>
        <v>299807</v>
      </c>
      <c r="G17" s="90">
        <f>(E17/F17)-1</f>
        <v>1.3835567548456273E-2</v>
      </c>
      <c r="H17" s="135">
        <f>E17-F17</f>
        <v>4148</v>
      </c>
      <c r="I17" s="135"/>
      <c r="O17" s="46" t="s">
        <v>30</v>
      </c>
      <c r="P17" s="149">
        <v>0.16198754532082307</v>
      </c>
    </row>
    <row r="18" spans="1:16" ht="12.75" customHeight="1">
      <c r="A18" s="27" t="s">
        <v>16</v>
      </c>
      <c r="B18" s="45">
        <v>1887</v>
      </c>
      <c r="C18" s="45">
        <v>2989</v>
      </c>
      <c r="D18" s="45">
        <v>0</v>
      </c>
      <c r="E18" s="91">
        <f>SUM(B18:D18)</f>
        <v>4876</v>
      </c>
      <c r="F18" s="92">
        <v>4767</v>
      </c>
      <c r="G18" s="93">
        <f t="shared" ref="G18:G49" si="1">(E18/F18)-1</f>
        <v>2.2865533878749789E-2</v>
      </c>
      <c r="H18" s="135">
        <f>E18-F18</f>
        <v>109</v>
      </c>
      <c r="I18" s="46" t="s">
        <v>19</v>
      </c>
      <c r="L18" s="46" t="s">
        <v>30</v>
      </c>
      <c r="M18" s="149">
        <f t="shared" ref="M18:M49" si="2">E18/$E$17</f>
        <v>1.6041848299912818E-2</v>
      </c>
      <c r="O18" s="46" t="s">
        <v>24</v>
      </c>
      <c r="P18" s="149">
        <v>0.14931272451944083</v>
      </c>
    </row>
    <row r="19" spans="1:16" ht="12.75" customHeight="1">
      <c r="A19" s="27" t="s">
        <v>17</v>
      </c>
      <c r="B19" s="45">
        <v>3578</v>
      </c>
      <c r="C19" s="45">
        <v>4790</v>
      </c>
      <c r="D19" s="45">
        <v>0</v>
      </c>
      <c r="E19" s="91">
        <f t="shared" ref="E19:E49" si="3">SUM(B19:D19)</f>
        <v>8368</v>
      </c>
      <c r="F19" s="92">
        <v>8361</v>
      </c>
      <c r="G19" s="93">
        <f t="shared" si="1"/>
        <v>8.3722042817835352E-4</v>
      </c>
      <c r="H19" s="135">
        <f t="shared" ref="H19:H49" si="4">E19-F19</f>
        <v>7</v>
      </c>
      <c r="I19" s="264" t="s">
        <v>27</v>
      </c>
      <c r="L19" s="46" t="s">
        <v>24</v>
      </c>
      <c r="M19" s="149">
        <f t="shared" si="2"/>
        <v>2.7530391011827408E-2</v>
      </c>
      <c r="O19" s="46" t="s">
        <v>26</v>
      </c>
      <c r="P19" s="149">
        <v>5.3237582844963591E-2</v>
      </c>
    </row>
    <row r="20" spans="1:16" ht="12.75" customHeight="1">
      <c r="A20" s="27" t="s">
        <v>18</v>
      </c>
      <c r="B20" s="45">
        <v>897</v>
      </c>
      <c r="C20" s="45">
        <v>1005</v>
      </c>
      <c r="D20" s="45">
        <v>0</v>
      </c>
      <c r="E20" s="91">
        <f t="shared" si="3"/>
        <v>1902</v>
      </c>
      <c r="F20" s="92">
        <v>1691</v>
      </c>
      <c r="G20" s="93">
        <f t="shared" si="1"/>
        <v>0.12477823772915442</v>
      </c>
      <c r="H20" s="135">
        <f t="shared" si="4"/>
        <v>211</v>
      </c>
      <c r="I20" s="46" t="s">
        <v>42</v>
      </c>
      <c r="L20" s="46" t="s">
        <v>26</v>
      </c>
      <c r="M20" s="149">
        <f t="shared" si="2"/>
        <v>6.257505222812587E-3</v>
      </c>
      <c r="O20" s="46" t="s">
        <v>34</v>
      </c>
      <c r="P20" s="149">
        <v>5.1156243850210302E-2</v>
      </c>
    </row>
    <row r="21" spans="1:16" ht="12.75" customHeight="1">
      <c r="A21" s="27" t="s">
        <v>19</v>
      </c>
      <c r="B21" s="45">
        <v>831</v>
      </c>
      <c r="C21" s="45">
        <v>1032</v>
      </c>
      <c r="D21" s="45">
        <v>1</v>
      </c>
      <c r="E21" s="91">
        <f t="shared" si="3"/>
        <v>1864</v>
      </c>
      <c r="F21" s="92">
        <v>1773</v>
      </c>
      <c r="G21" s="93">
        <f t="shared" si="1"/>
        <v>5.1325437112239136E-2</v>
      </c>
      <c r="H21" s="135">
        <f t="shared" si="4"/>
        <v>91</v>
      </c>
      <c r="I21" s="46" t="s">
        <v>44</v>
      </c>
      <c r="L21" s="46" t="s">
        <v>34</v>
      </c>
      <c r="M21" s="149">
        <f t="shared" si="2"/>
        <v>6.1324867167837343E-3</v>
      </c>
      <c r="O21" s="46" t="s">
        <v>29</v>
      </c>
      <c r="P21" s="149">
        <v>5.0759321830377541E-2</v>
      </c>
    </row>
    <row r="22" spans="1:16" ht="12.75" customHeight="1">
      <c r="A22" s="27" t="s">
        <v>20</v>
      </c>
      <c r="B22" s="45">
        <v>2992</v>
      </c>
      <c r="C22" s="45">
        <v>4738</v>
      </c>
      <c r="D22" s="45">
        <v>0</v>
      </c>
      <c r="E22" s="91">
        <f t="shared" si="3"/>
        <v>7730</v>
      </c>
      <c r="F22" s="92">
        <v>7326</v>
      </c>
      <c r="G22" s="93">
        <f t="shared" si="1"/>
        <v>5.5146055146055195E-2</v>
      </c>
      <c r="H22" s="135">
        <f t="shared" si="4"/>
        <v>404</v>
      </c>
      <c r="I22" s="46" t="s">
        <v>26</v>
      </c>
      <c r="L22" s="46" t="s">
        <v>29</v>
      </c>
      <c r="M22" s="149">
        <f t="shared" si="2"/>
        <v>2.5431396094816667E-2</v>
      </c>
      <c r="O22" s="46" t="s">
        <v>41</v>
      </c>
      <c r="P22" s="149">
        <v>4.4014982972378894E-2</v>
      </c>
    </row>
    <row r="23" spans="1:16" ht="12.75" customHeight="1">
      <c r="A23" s="27" t="s">
        <v>21</v>
      </c>
      <c r="B23" s="45">
        <v>4402</v>
      </c>
      <c r="C23" s="45">
        <v>4781</v>
      </c>
      <c r="D23" s="45">
        <v>0</v>
      </c>
      <c r="E23" s="91">
        <f t="shared" si="3"/>
        <v>9183</v>
      </c>
      <c r="F23" s="92">
        <v>8606</v>
      </c>
      <c r="G23" s="93">
        <f t="shared" si="1"/>
        <v>6.7046246804554954E-2</v>
      </c>
      <c r="H23" s="135">
        <f t="shared" si="4"/>
        <v>577</v>
      </c>
      <c r="I23" s="264" t="s">
        <v>24</v>
      </c>
      <c r="L23" s="46" t="s">
        <v>41</v>
      </c>
      <c r="M23" s="149">
        <f t="shared" si="2"/>
        <v>3.0211708970077807E-2</v>
      </c>
      <c r="O23" s="46" t="s">
        <v>31</v>
      </c>
      <c r="P23" s="149">
        <v>4.0262568919338104E-2</v>
      </c>
    </row>
    <row r="24" spans="1:16" ht="12.75" customHeight="1">
      <c r="A24" s="27" t="s">
        <v>22</v>
      </c>
      <c r="B24" s="45">
        <v>3299</v>
      </c>
      <c r="C24" s="45">
        <v>4768</v>
      </c>
      <c r="D24" s="45">
        <v>4</v>
      </c>
      <c r="E24" s="91">
        <f t="shared" si="3"/>
        <v>8071</v>
      </c>
      <c r="F24" s="92">
        <v>7911</v>
      </c>
      <c r="G24" s="93">
        <f t="shared" si="1"/>
        <v>2.022500316015674E-2</v>
      </c>
      <c r="H24" s="135">
        <f t="shared" si="4"/>
        <v>160</v>
      </c>
      <c r="I24" s="264" t="s">
        <v>46</v>
      </c>
      <c r="L24" s="46" t="s">
        <v>31</v>
      </c>
      <c r="M24" s="149">
        <f t="shared" si="2"/>
        <v>2.6553272688391374E-2</v>
      </c>
      <c r="O24" s="46" t="s">
        <v>45</v>
      </c>
      <c r="P24" s="149">
        <v>3.0876530567998745E-2</v>
      </c>
    </row>
    <row r="25" spans="1:16" ht="12.75" customHeight="1">
      <c r="A25" s="27" t="s">
        <v>23</v>
      </c>
      <c r="B25" s="45">
        <v>919</v>
      </c>
      <c r="C25" s="45">
        <v>945</v>
      </c>
      <c r="D25" s="45">
        <v>0</v>
      </c>
      <c r="E25" s="91">
        <f t="shared" si="3"/>
        <v>1864</v>
      </c>
      <c r="F25" s="92">
        <v>1765</v>
      </c>
      <c r="G25" s="93">
        <f t="shared" si="1"/>
        <v>5.609065155807369E-2</v>
      </c>
      <c r="H25" s="135">
        <f t="shared" si="4"/>
        <v>99</v>
      </c>
      <c r="I25" s="265" t="s">
        <v>31</v>
      </c>
      <c r="L25" s="46" t="s">
        <v>40</v>
      </c>
      <c r="M25" s="149">
        <f t="shared" si="2"/>
        <v>6.1324867167837343E-3</v>
      </c>
      <c r="O25" s="46" t="s">
        <v>40</v>
      </c>
      <c r="P25" s="149">
        <v>3.0286150756986995E-2</v>
      </c>
    </row>
    <row r="26" spans="1:16" ht="12.75" customHeight="1">
      <c r="A26" s="27" t="s">
        <v>24</v>
      </c>
      <c r="B26" s="45">
        <v>18762</v>
      </c>
      <c r="C26" s="45">
        <v>24876</v>
      </c>
      <c r="D26" s="45">
        <v>35</v>
      </c>
      <c r="E26" s="91">
        <f t="shared" si="3"/>
        <v>43673</v>
      </c>
      <c r="F26" s="92">
        <v>44765</v>
      </c>
      <c r="G26" s="93">
        <f t="shared" si="1"/>
        <v>-2.4394057857701323E-2</v>
      </c>
      <c r="H26" s="135">
        <f t="shared" si="4"/>
        <v>-1092</v>
      </c>
      <c r="I26" s="264" t="s">
        <v>30</v>
      </c>
      <c r="L26" s="46" t="s">
        <v>45</v>
      </c>
      <c r="M26" s="149">
        <f t="shared" si="2"/>
        <v>0.14368245299468671</v>
      </c>
      <c r="O26" s="46" t="s">
        <v>21</v>
      </c>
      <c r="P26" s="149">
        <v>2.8705133635972477E-2</v>
      </c>
    </row>
    <row r="27" spans="1:16" ht="12.75" customHeight="1">
      <c r="A27" s="27" t="s">
        <v>25</v>
      </c>
      <c r="B27" s="45">
        <v>1139</v>
      </c>
      <c r="C27" s="45">
        <v>1247</v>
      </c>
      <c r="D27" s="45">
        <v>0</v>
      </c>
      <c r="E27" s="91">
        <f t="shared" si="3"/>
        <v>2386</v>
      </c>
      <c r="F27" s="92">
        <v>2350</v>
      </c>
      <c r="G27" s="93">
        <f t="shared" si="1"/>
        <v>1.5319148936170146E-2</v>
      </c>
      <c r="H27" s="135">
        <f t="shared" si="4"/>
        <v>36</v>
      </c>
      <c r="I27" s="46" t="s">
        <v>20</v>
      </c>
      <c r="L27" s="46" t="s">
        <v>21</v>
      </c>
      <c r="M27" s="149">
        <f t="shared" si="2"/>
        <v>7.8498461943379769E-3</v>
      </c>
      <c r="O27" s="46" t="s">
        <v>17</v>
      </c>
      <c r="P27" s="149">
        <v>2.7887941242199149E-2</v>
      </c>
    </row>
    <row r="28" spans="1:16" ht="12.75" customHeight="1">
      <c r="A28" s="27" t="s">
        <v>26</v>
      </c>
      <c r="B28" s="45">
        <v>6859</v>
      </c>
      <c r="C28" s="45">
        <v>9750</v>
      </c>
      <c r="D28" s="45">
        <v>10</v>
      </c>
      <c r="E28" s="91">
        <f t="shared" si="3"/>
        <v>16619</v>
      </c>
      <c r="F28" s="92">
        <v>15961</v>
      </c>
      <c r="G28" s="93">
        <f t="shared" si="1"/>
        <v>4.1225487124866955E-2</v>
      </c>
      <c r="H28" s="135">
        <f t="shared" si="4"/>
        <v>658</v>
      </c>
      <c r="I28" s="46" t="s">
        <v>40</v>
      </c>
      <c r="L28" s="46" t="s">
        <v>43</v>
      </c>
      <c r="M28" s="149">
        <f t="shared" si="2"/>
        <v>5.4675856623513347E-2</v>
      </c>
      <c r="O28" s="46" t="s">
        <v>38</v>
      </c>
      <c r="P28" s="149">
        <v>2.7717831805127966E-2</v>
      </c>
    </row>
    <row r="29" spans="1:16" ht="12.75" customHeight="1">
      <c r="A29" s="27" t="s">
        <v>27</v>
      </c>
      <c r="B29" s="45">
        <v>2968</v>
      </c>
      <c r="C29" s="45">
        <v>4079</v>
      </c>
      <c r="D29" s="45">
        <v>0</v>
      </c>
      <c r="E29" s="91">
        <f t="shared" si="3"/>
        <v>7047</v>
      </c>
      <c r="F29" s="92">
        <v>7093</v>
      </c>
      <c r="G29" s="93">
        <f t="shared" si="1"/>
        <v>-6.4852671648103488E-3</v>
      </c>
      <c r="H29" s="135">
        <f t="shared" si="4"/>
        <v>-46</v>
      </c>
      <c r="I29" s="46" t="s">
        <v>45</v>
      </c>
      <c r="L29" s="46" t="s">
        <v>38</v>
      </c>
      <c r="M29" s="149">
        <f t="shared" si="2"/>
        <v>2.3184352946982283E-2</v>
      </c>
      <c r="O29" s="46" t="s">
        <v>43</v>
      </c>
      <c r="P29" s="149">
        <v>2.7274213077079588E-2</v>
      </c>
    </row>
    <row r="30" spans="1:16" ht="12.75" customHeight="1">
      <c r="A30" s="27" t="s">
        <v>28</v>
      </c>
      <c r="B30" s="45">
        <v>1618</v>
      </c>
      <c r="C30" s="45">
        <v>2072</v>
      </c>
      <c r="D30" s="45">
        <v>0</v>
      </c>
      <c r="E30" s="91">
        <f t="shared" si="3"/>
        <v>3690</v>
      </c>
      <c r="F30" s="92">
        <v>3694</v>
      </c>
      <c r="G30" s="93">
        <f t="shared" si="1"/>
        <v>-1.0828370330265846E-3</v>
      </c>
      <c r="H30" s="135">
        <f t="shared" si="4"/>
        <v>-4</v>
      </c>
      <c r="I30" s="46" t="s">
        <v>33</v>
      </c>
      <c r="L30" s="46" t="s">
        <v>17</v>
      </c>
      <c r="M30" s="149">
        <f t="shared" si="2"/>
        <v>1.2139954927538617E-2</v>
      </c>
      <c r="O30" s="46" t="s">
        <v>22</v>
      </c>
      <c r="P30" s="149">
        <v>2.6386975620982831E-2</v>
      </c>
    </row>
    <row r="31" spans="1:16" ht="12.75" customHeight="1">
      <c r="A31" s="27" t="s">
        <v>29</v>
      </c>
      <c r="B31" s="45">
        <v>6362</v>
      </c>
      <c r="C31" s="45">
        <v>9045</v>
      </c>
      <c r="D31" s="45">
        <v>0</v>
      </c>
      <c r="E31" s="91">
        <f t="shared" si="3"/>
        <v>15407</v>
      </c>
      <c r="F31" s="92">
        <v>15218</v>
      </c>
      <c r="G31" s="93">
        <f t="shared" si="1"/>
        <v>1.2419503219871286E-2</v>
      </c>
      <c r="H31" s="135">
        <f t="shared" si="4"/>
        <v>189</v>
      </c>
      <c r="I31" s="46" t="s">
        <v>28</v>
      </c>
      <c r="L31" s="46" t="s">
        <v>22</v>
      </c>
      <c r="M31" s="149">
        <f t="shared" si="2"/>
        <v>5.0688424273329931E-2</v>
      </c>
      <c r="O31" s="46" t="s">
        <v>36</v>
      </c>
      <c r="P31" s="149">
        <v>2.5629821852058157E-2</v>
      </c>
    </row>
    <row r="32" spans="1:16" ht="12.75" customHeight="1">
      <c r="A32" s="27" t="s">
        <v>30</v>
      </c>
      <c r="B32" s="45">
        <v>20988</v>
      </c>
      <c r="C32" s="45">
        <v>27226</v>
      </c>
      <c r="D32" s="45">
        <v>3</v>
      </c>
      <c r="E32" s="91">
        <f t="shared" si="3"/>
        <v>48217</v>
      </c>
      <c r="F32" s="92">
        <v>48565</v>
      </c>
      <c r="G32" s="93">
        <f t="shared" si="1"/>
        <v>-7.1656542777720489E-3</v>
      </c>
      <c r="H32" s="135">
        <f t="shared" si="4"/>
        <v>-348</v>
      </c>
      <c r="I32" s="46" t="s">
        <v>37</v>
      </c>
      <c r="L32" s="46" t="s">
        <v>20</v>
      </c>
      <c r="M32" s="149">
        <f t="shared" si="2"/>
        <v>0.15863203434718956</v>
      </c>
      <c r="O32" s="46" t="s">
        <v>20</v>
      </c>
      <c r="P32" s="149">
        <v>2.4435720313401622E-2</v>
      </c>
    </row>
    <row r="33" spans="1:16" ht="12.75" customHeight="1">
      <c r="A33" s="27" t="s">
        <v>31</v>
      </c>
      <c r="B33" s="45">
        <v>5467</v>
      </c>
      <c r="C33" s="45">
        <v>6814</v>
      </c>
      <c r="D33" s="45">
        <v>12</v>
      </c>
      <c r="E33" s="91">
        <f t="shared" si="3"/>
        <v>12293</v>
      </c>
      <c r="F33" s="92">
        <v>12071</v>
      </c>
      <c r="G33" s="93">
        <f t="shared" si="1"/>
        <v>1.839118548587515E-2</v>
      </c>
      <c r="H33" s="135">
        <f t="shared" si="4"/>
        <v>222</v>
      </c>
      <c r="I33" s="46" t="s">
        <v>35</v>
      </c>
      <c r="L33" s="46" t="s">
        <v>36</v>
      </c>
      <c r="M33" s="149">
        <f t="shared" si="2"/>
        <v>4.044348670033393E-2</v>
      </c>
      <c r="O33" s="46" t="s">
        <v>27</v>
      </c>
      <c r="P33" s="149">
        <v>2.3658553669527398E-2</v>
      </c>
    </row>
    <row r="34" spans="1:16" ht="12.75" customHeight="1">
      <c r="A34" s="27" t="s">
        <v>32</v>
      </c>
      <c r="B34" s="45">
        <v>2062</v>
      </c>
      <c r="C34" s="45">
        <v>2949</v>
      </c>
      <c r="D34" s="45">
        <v>1</v>
      </c>
      <c r="E34" s="91">
        <f t="shared" si="3"/>
        <v>5012</v>
      </c>
      <c r="F34" s="92">
        <v>5052</v>
      </c>
      <c r="G34" s="93">
        <f t="shared" si="1"/>
        <v>-7.9176563737133332E-3</v>
      </c>
      <c r="H34" s="135">
        <f t="shared" si="4"/>
        <v>-40</v>
      </c>
      <c r="I34" s="264" t="s">
        <v>36</v>
      </c>
      <c r="L34" s="46" t="s">
        <v>27</v>
      </c>
      <c r="M34" s="149">
        <f t="shared" si="2"/>
        <v>1.6489282953068712E-2</v>
      </c>
      <c r="O34" s="46" t="s">
        <v>35</v>
      </c>
      <c r="P34" s="149">
        <v>2.1643924257939276E-2</v>
      </c>
    </row>
    <row r="35" spans="1:16" ht="12.75" customHeight="1">
      <c r="A35" s="27" t="s">
        <v>33</v>
      </c>
      <c r="B35" s="45">
        <v>1341</v>
      </c>
      <c r="C35" s="45">
        <v>1702</v>
      </c>
      <c r="D35" s="45">
        <v>0</v>
      </c>
      <c r="E35" s="91">
        <f t="shared" si="3"/>
        <v>3043</v>
      </c>
      <c r="F35" s="92">
        <v>3029</v>
      </c>
      <c r="G35" s="93">
        <f t="shared" si="1"/>
        <v>4.6219874546054029E-3</v>
      </c>
      <c r="H35" s="135">
        <f t="shared" si="4"/>
        <v>14</v>
      </c>
      <c r="I35" s="46" t="s">
        <v>22</v>
      </c>
      <c r="L35" s="46" t="s">
        <v>35</v>
      </c>
      <c r="M35" s="149">
        <f t="shared" si="2"/>
        <v>1.0011350364363146E-2</v>
      </c>
      <c r="O35" s="46" t="s">
        <v>39</v>
      </c>
      <c r="P35" s="149">
        <v>1.8201709766616524E-2</v>
      </c>
    </row>
    <row r="36" spans="1:16" ht="12.75" customHeight="1">
      <c r="A36" s="27" t="s">
        <v>34</v>
      </c>
      <c r="B36" s="45">
        <v>7530</v>
      </c>
      <c r="C36" s="45">
        <v>8866</v>
      </c>
      <c r="D36" s="45">
        <v>0</v>
      </c>
      <c r="E36" s="91">
        <f t="shared" si="3"/>
        <v>16396</v>
      </c>
      <c r="F36" s="92">
        <v>15337</v>
      </c>
      <c r="G36" s="93">
        <f t="shared" si="1"/>
        <v>6.9048705744278571E-2</v>
      </c>
      <c r="H36" s="135">
        <f t="shared" si="4"/>
        <v>1059</v>
      </c>
      <c r="I36" s="135" t="s">
        <v>29</v>
      </c>
      <c r="L36" s="46" t="s">
        <v>39</v>
      </c>
      <c r="M36" s="149">
        <f t="shared" si="2"/>
        <v>5.3942195390765078E-2</v>
      </c>
      <c r="O36" s="46" t="s">
        <v>32</v>
      </c>
      <c r="P36" s="149">
        <v>1.6850840707521839E-2</v>
      </c>
    </row>
    <row r="37" spans="1:16" ht="12.75" customHeight="1">
      <c r="A37" s="27" t="s">
        <v>35</v>
      </c>
      <c r="B37" s="45">
        <v>2886</v>
      </c>
      <c r="C37" s="45">
        <v>3864</v>
      </c>
      <c r="D37" s="45">
        <v>0</v>
      </c>
      <c r="E37" s="91">
        <f t="shared" si="3"/>
        <v>6750</v>
      </c>
      <c r="F37" s="92">
        <v>6489</v>
      </c>
      <c r="G37" s="93">
        <f t="shared" si="1"/>
        <v>4.0221914008321757E-2</v>
      </c>
      <c r="H37" s="135">
        <f t="shared" si="4"/>
        <v>261</v>
      </c>
      <c r="I37" s="264" t="s">
        <v>32</v>
      </c>
      <c r="L37" s="46" t="s">
        <v>42</v>
      </c>
      <c r="M37" s="149">
        <f t="shared" si="2"/>
        <v>2.2207234623546249E-2</v>
      </c>
      <c r="O37" s="46" t="s">
        <v>42</v>
      </c>
      <c r="P37" s="149">
        <v>1.6810814957622738E-2</v>
      </c>
    </row>
    <row r="38" spans="1:16" ht="12.75" customHeight="1">
      <c r="A38" s="27" t="s">
        <v>36</v>
      </c>
      <c r="B38" s="45">
        <v>2962</v>
      </c>
      <c r="C38" s="45">
        <v>4576</v>
      </c>
      <c r="D38" s="45">
        <v>1</v>
      </c>
      <c r="E38" s="91">
        <f t="shared" si="3"/>
        <v>7539</v>
      </c>
      <c r="F38" s="92">
        <v>7684</v>
      </c>
      <c r="G38" s="93">
        <f t="shared" si="1"/>
        <v>-1.8870380010411192E-2</v>
      </c>
      <c r="H38" s="135">
        <f t="shared" si="4"/>
        <v>-145</v>
      </c>
      <c r="L38" s="46" t="s">
        <v>32</v>
      </c>
      <c r="M38" s="149">
        <f t="shared" si="2"/>
        <v>2.4803013603987432E-2</v>
      </c>
      <c r="O38" s="46" t="s">
        <v>16</v>
      </c>
      <c r="P38" s="149">
        <v>1.5900229147418173E-2</v>
      </c>
    </row>
    <row r="39" spans="1:16" ht="12.75" customHeight="1">
      <c r="A39" s="27" t="s">
        <v>37</v>
      </c>
      <c r="B39" s="45">
        <v>1226</v>
      </c>
      <c r="C39" s="45">
        <v>1788</v>
      </c>
      <c r="D39" s="45">
        <v>0</v>
      </c>
      <c r="E39" s="91">
        <f t="shared" si="3"/>
        <v>3014</v>
      </c>
      <c r="F39" s="92">
        <v>2914</v>
      </c>
      <c r="G39" s="93">
        <f t="shared" si="1"/>
        <v>3.4317089910775644E-2</v>
      </c>
      <c r="H39" s="135">
        <f t="shared" si="4"/>
        <v>100</v>
      </c>
      <c r="L39" s="46" t="s">
        <v>16</v>
      </c>
      <c r="M39" s="149">
        <f t="shared" si="2"/>
        <v>9.9159415044990217E-3</v>
      </c>
      <c r="O39" s="46" t="s">
        <v>46</v>
      </c>
      <c r="P39" s="149">
        <v>1.5653403689707045E-2</v>
      </c>
    </row>
    <row r="40" spans="1:16" ht="12.75" customHeight="1">
      <c r="A40" s="27" t="s">
        <v>38</v>
      </c>
      <c r="B40" s="45">
        <v>3777</v>
      </c>
      <c r="C40" s="45">
        <v>4885</v>
      </c>
      <c r="D40" s="45">
        <v>23</v>
      </c>
      <c r="E40" s="91">
        <f t="shared" si="3"/>
        <v>8685</v>
      </c>
      <c r="F40" s="92">
        <v>8310</v>
      </c>
      <c r="G40" s="93">
        <f t="shared" si="1"/>
        <v>4.5126353790613694E-2</v>
      </c>
      <c r="H40" s="135">
        <f t="shared" si="4"/>
        <v>375</v>
      </c>
      <c r="L40" s="46" t="s">
        <v>46</v>
      </c>
      <c r="M40" s="149">
        <f t="shared" si="2"/>
        <v>2.8573308548962839E-2</v>
      </c>
      <c r="O40" s="46" t="s">
        <v>28</v>
      </c>
      <c r="P40" s="149">
        <v>1.2321260010606823E-2</v>
      </c>
    </row>
    <row r="41" spans="1:16" ht="12.75" customHeight="1">
      <c r="A41" s="27" t="s">
        <v>39</v>
      </c>
      <c r="B41" s="45">
        <v>2412</v>
      </c>
      <c r="C41" s="45">
        <v>3059</v>
      </c>
      <c r="D41" s="45">
        <v>7</v>
      </c>
      <c r="E41" s="91">
        <f t="shared" si="3"/>
        <v>5478</v>
      </c>
      <c r="F41" s="92">
        <v>5457</v>
      </c>
      <c r="G41" s="93">
        <f t="shared" si="1"/>
        <v>3.8482682792744249E-3</v>
      </c>
      <c r="H41" s="135">
        <f t="shared" si="4"/>
        <v>21</v>
      </c>
      <c r="L41" s="46" t="s">
        <v>28</v>
      </c>
      <c r="M41" s="149">
        <f t="shared" si="2"/>
        <v>1.8022404632264646E-2</v>
      </c>
      <c r="O41" s="46" t="s">
        <v>33</v>
      </c>
      <c r="P41" s="149">
        <v>1.0103166370364935E-2</v>
      </c>
    </row>
    <row r="42" spans="1:16" ht="12.75" customHeight="1">
      <c r="A42" s="27" t="s">
        <v>40</v>
      </c>
      <c r="B42" s="45">
        <v>4025</v>
      </c>
      <c r="C42" s="45">
        <v>5539</v>
      </c>
      <c r="D42" s="45">
        <v>0</v>
      </c>
      <c r="E42" s="91">
        <f t="shared" si="3"/>
        <v>9564</v>
      </c>
      <c r="F42" s="92">
        <v>9080</v>
      </c>
      <c r="G42" s="93">
        <f t="shared" si="1"/>
        <v>5.3303964757709155E-2</v>
      </c>
      <c r="H42" s="135">
        <f t="shared" si="4"/>
        <v>484</v>
      </c>
      <c r="L42" s="46" t="s">
        <v>44</v>
      </c>
      <c r="M42" s="149">
        <f t="shared" si="2"/>
        <v>3.1465183991051304E-2</v>
      </c>
      <c r="O42" s="46" t="s">
        <v>37</v>
      </c>
      <c r="P42" s="149">
        <v>9.7195862671652089E-3</v>
      </c>
    </row>
    <row r="43" spans="1:16" ht="12.75" customHeight="1">
      <c r="A43" s="27" t="s">
        <v>41</v>
      </c>
      <c r="B43" s="45">
        <v>5358</v>
      </c>
      <c r="C43" s="45">
        <v>7203</v>
      </c>
      <c r="D43" s="45">
        <v>0</v>
      </c>
      <c r="E43" s="91">
        <f t="shared" si="3"/>
        <v>12561</v>
      </c>
      <c r="F43" s="92">
        <v>13196</v>
      </c>
      <c r="G43" s="93">
        <f t="shared" si="1"/>
        <v>-4.8120642618975418E-2</v>
      </c>
      <c r="H43" s="135">
        <f t="shared" si="4"/>
        <v>-635</v>
      </c>
      <c r="L43" s="46" t="s">
        <v>33</v>
      </c>
      <c r="M43" s="149">
        <f t="shared" si="2"/>
        <v>4.1325196163905842E-2</v>
      </c>
      <c r="O43" s="46" t="s">
        <v>44</v>
      </c>
      <c r="P43" s="149">
        <v>8.6288845824146875E-3</v>
      </c>
    </row>
    <row r="44" spans="1:16" ht="12.75" customHeight="1">
      <c r="A44" s="27" t="s">
        <v>42</v>
      </c>
      <c r="B44" s="45">
        <v>2329</v>
      </c>
      <c r="C44" s="45">
        <v>2976</v>
      </c>
      <c r="D44" s="45">
        <v>0</v>
      </c>
      <c r="E44" s="91">
        <f t="shared" si="3"/>
        <v>5305</v>
      </c>
      <c r="F44" s="92">
        <v>5040</v>
      </c>
      <c r="G44" s="93">
        <f t="shared" si="1"/>
        <v>5.2579365079365115E-2</v>
      </c>
      <c r="H44" s="135">
        <f t="shared" si="4"/>
        <v>265</v>
      </c>
      <c r="L44" s="46" t="s">
        <v>37</v>
      </c>
      <c r="M44" s="149">
        <f t="shared" si="2"/>
        <v>1.7453241433764866E-2</v>
      </c>
      <c r="O44" s="46" t="s">
        <v>25</v>
      </c>
      <c r="P44" s="149">
        <v>7.8383760219074266E-3</v>
      </c>
    </row>
    <row r="45" spans="1:16" ht="12.75" customHeight="1">
      <c r="A45" s="27" t="s">
        <v>43</v>
      </c>
      <c r="B45" s="45">
        <v>4286</v>
      </c>
      <c r="C45" s="45">
        <v>4637</v>
      </c>
      <c r="D45" s="45">
        <v>0</v>
      </c>
      <c r="E45" s="91">
        <f t="shared" si="3"/>
        <v>8923</v>
      </c>
      <c r="F45" s="92">
        <v>8177</v>
      </c>
      <c r="G45" s="93">
        <f t="shared" si="1"/>
        <v>9.1231502996208969E-2</v>
      </c>
      <c r="H45" s="135">
        <f t="shared" si="4"/>
        <v>746</v>
      </c>
      <c r="L45" s="46" t="s">
        <v>25</v>
      </c>
      <c r="M45" s="149">
        <f t="shared" si="2"/>
        <v>2.9356319191985655E-2</v>
      </c>
      <c r="O45" s="46" t="s">
        <v>19</v>
      </c>
      <c r="P45" s="149">
        <v>5.913804547592284E-3</v>
      </c>
    </row>
    <row r="46" spans="1:16" ht="12.75" customHeight="1">
      <c r="A46" s="27" t="s">
        <v>44</v>
      </c>
      <c r="B46" s="45">
        <v>1365</v>
      </c>
      <c r="C46" s="45">
        <v>1744</v>
      </c>
      <c r="D46" s="45">
        <v>0</v>
      </c>
      <c r="E46" s="91">
        <f t="shared" si="3"/>
        <v>3109</v>
      </c>
      <c r="F46" s="92">
        <v>2587</v>
      </c>
      <c r="G46" s="93">
        <f t="shared" si="1"/>
        <v>0.2017781213761114</v>
      </c>
      <c r="H46" s="135">
        <f t="shared" si="4"/>
        <v>522</v>
      </c>
      <c r="L46" s="46" t="s">
        <v>18</v>
      </c>
      <c r="M46" s="149">
        <f t="shared" si="2"/>
        <v>1.0228487769571153E-2</v>
      </c>
      <c r="O46" s="46" t="s">
        <v>23</v>
      </c>
      <c r="P46" s="149">
        <v>5.8871207143262163E-3</v>
      </c>
    </row>
    <row r="47" spans="1:16" ht="12.75" customHeight="1">
      <c r="A47" s="27" t="s">
        <v>45</v>
      </c>
      <c r="B47" s="45">
        <v>3829</v>
      </c>
      <c r="C47" s="45">
        <v>5426</v>
      </c>
      <c r="D47" s="45">
        <v>0</v>
      </c>
      <c r="E47" s="91">
        <f t="shared" si="3"/>
        <v>9255</v>
      </c>
      <c r="F47" s="92">
        <v>9257</v>
      </c>
      <c r="G47" s="93">
        <f t="shared" si="1"/>
        <v>-2.1605271686286898E-4</v>
      </c>
      <c r="H47" s="135">
        <f t="shared" si="4"/>
        <v>-2</v>
      </c>
      <c r="L47" s="46" t="s">
        <v>19</v>
      </c>
      <c r="M47" s="149">
        <f t="shared" si="2"/>
        <v>3.0448586139395634E-2</v>
      </c>
      <c r="O47" s="46" t="s">
        <v>18</v>
      </c>
      <c r="P47" s="149">
        <v>5.6402952566150895E-3</v>
      </c>
    </row>
    <row r="48" spans="1:16" ht="12.75" customHeight="1">
      <c r="A48" s="27" t="s">
        <v>46</v>
      </c>
      <c r="B48" s="45">
        <v>1806</v>
      </c>
      <c r="C48" s="45">
        <v>2603</v>
      </c>
      <c r="D48" s="45">
        <v>0</v>
      </c>
      <c r="E48" s="91">
        <f t="shared" si="3"/>
        <v>4409</v>
      </c>
      <c r="F48" s="92">
        <v>4693</v>
      </c>
      <c r="G48" s="93">
        <f t="shared" si="1"/>
        <v>-6.0515661623694816E-2</v>
      </c>
      <c r="H48" s="135">
        <f t="shared" si="4"/>
        <v>-284</v>
      </c>
      <c r="L48" s="46" t="s">
        <v>23</v>
      </c>
      <c r="M48" s="149">
        <f t="shared" si="2"/>
        <v>1.4505436660031913E-2</v>
      </c>
      <c r="O48" s="46" t="s">
        <v>47</v>
      </c>
      <c r="P48" s="149">
        <v>5.2967409033144661E-3</v>
      </c>
    </row>
    <row r="49" spans="1:13" ht="12.75" customHeight="1">
      <c r="A49" s="27" t="s">
        <v>47</v>
      </c>
      <c r="B49" s="45">
        <v>823</v>
      </c>
      <c r="C49" s="45">
        <v>899</v>
      </c>
      <c r="D49" s="45">
        <v>0</v>
      </c>
      <c r="E49" s="91">
        <f t="shared" si="3"/>
        <v>1722</v>
      </c>
      <c r="F49" s="92">
        <v>1588</v>
      </c>
      <c r="G49" s="93">
        <f t="shared" si="1"/>
        <v>8.4382871536524018E-2</v>
      </c>
      <c r="H49" s="135">
        <f t="shared" si="4"/>
        <v>134</v>
      </c>
      <c r="L49" s="46" t="s">
        <v>47</v>
      </c>
      <c r="M49" s="149">
        <f t="shared" si="2"/>
        <v>5.6653122995180211E-3</v>
      </c>
    </row>
    <row r="50" spans="1:13">
      <c r="A50" s="136" t="s">
        <v>63</v>
      </c>
      <c r="B50" s="136"/>
      <c r="C50" s="136"/>
      <c r="D50" s="136"/>
      <c r="E50" s="137">
        <f>SUM(E18:E49)</f>
        <v>303955</v>
      </c>
      <c r="F50" s="136"/>
      <c r="G50" s="136"/>
      <c r="J50" s="149"/>
    </row>
    <row r="51" spans="1:13">
      <c r="A51" s="74" t="s">
        <v>48</v>
      </c>
    </row>
    <row r="52" spans="1:13" ht="14.25" customHeight="1">
      <c r="A52" s="472" t="s">
        <v>208</v>
      </c>
      <c r="B52" s="472"/>
      <c r="C52" s="472"/>
      <c r="D52" s="472"/>
      <c r="E52" s="472"/>
      <c r="F52" s="472"/>
      <c r="G52" s="472"/>
    </row>
    <row r="53" spans="1:13" ht="14.25" customHeight="1">
      <c r="A53" s="473"/>
      <c r="B53" s="473"/>
      <c r="C53" s="473"/>
      <c r="D53" s="473"/>
      <c r="E53" s="473"/>
      <c r="F53" s="473"/>
      <c r="G53" s="473"/>
    </row>
    <row r="54" spans="1:13" ht="14.25" customHeight="1">
      <c r="A54" s="473"/>
      <c r="B54" s="473"/>
      <c r="C54" s="473"/>
      <c r="D54" s="473"/>
      <c r="E54" s="473"/>
      <c r="F54" s="473"/>
      <c r="G54" s="473"/>
    </row>
    <row r="55" spans="1:13" ht="14.25" customHeight="1">
      <c r="A55" s="473"/>
      <c r="B55" s="473"/>
      <c r="C55" s="473"/>
      <c r="D55" s="473"/>
      <c r="E55" s="473"/>
      <c r="F55" s="473"/>
      <c r="G55" s="473"/>
    </row>
    <row r="56" spans="1:13" ht="14.25" customHeight="1">
      <c r="A56" s="473"/>
      <c r="B56" s="473"/>
      <c r="C56" s="473"/>
      <c r="D56" s="473"/>
      <c r="E56" s="473"/>
      <c r="F56" s="473"/>
      <c r="G56" s="473"/>
    </row>
    <row r="57" spans="1:13" ht="14.25" customHeight="1">
      <c r="A57" s="473"/>
      <c r="B57" s="473"/>
      <c r="C57" s="473"/>
      <c r="D57" s="473"/>
      <c r="E57" s="473"/>
      <c r="F57" s="473"/>
      <c r="G57" s="473"/>
    </row>
    <row r="58" spans="1:13" ht="14.25" customHeight="1">
      <c r="A58" s="473"/>
      <c r="B58" s="473"/>
      <c r="C58" s="473"/>
      <c r="D58" s="473"/>
      <c r="E58" s="473"/>
      <c r="F58" s="473"/>
      <c r="G58" s="473"/>
    </row>
  </sheetData>
  <sheetProtection selectLockedCells="1"/>
  <sortState ref="L18:M49">
    <sortCondition descending="1" ref="M18:M49"/>
  </sortState>
  <mergeCells count="12">
    <mergeCell ref="A52:G58"/>
    <mergeCell ref="A13:A14"/>
    <mergeCell ref="B13:C14"/>
    <mergeCell ref="D13:D14"/>
    <mergeCell ref="F13:G13"/>
    <mergeCell ref="F14:G14"/>
    <mergeCell ref="D11:F11"/>
    <mergeCell ref="A4:G4"/>
    <mergeCell ref="A6:G6"/>
    <mergeCell ref="D8:F8"/>
    <mergeCell ref="D9:F9"/>
    <mergeCell ref="D10:F10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3"/>
  <sheetViews>
    <sheetView tabSelected="1" view="pageBreakPreview" zoomScaleNormal="100" zoomScaleSheetLayoutView="100" workbookViewId="0">
      <selection activeCell="K12" sqref="K12"/>
    </sheetView>
  </sheetViews>
  <sheetFormatPr baseColWidth="10" defaultRowHeight="15"/>
  <cols>
    <col min="1" max="1" width="20" customWidth="1"/>
    <col min="2" max="8" width="9.710937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4" spans="1:9" ht="10.5" customHeight="1"/>
    <row r="5" spans="1:9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125"/>
    </row>
    <row r="6" spans="1:9" ht="21.95" customHeight="1">
      <c r="A6" s="566" t="s">
        <v>300</v>
      </c>
      <c r="B6" s="566"/>
      <c r="C6" s="566"/>
      <c r="D6" s="566"/>
      <c r="E6" s="566"/>
      <c r="F6" s="566"/>
      <c r="G6" s="566"/>
      <c r="H6" s="566"/>
      <c r="I6" s="126"/>
    </row>
    <row r="7" spans="1:9" ht="7.5" customHeight="1">
      <c r="A7" s="275"/>
      <c r="B7" s="275"/>
      <c r="C7" s="275"/>
      <c r="D7" s="275"/>
      <c r="E7" s="275"/>
      <c r="F7" s="275"/>
      <c r="G7" s="275"/>
      <c r="H7" s="275"/>
    </row>
    <row r="8" spans="1:9" ht="33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</row>
    <row r="9" spans="1:9" ht="13.5" customHeight="1" thickTop="1">
      <c r="A9" s="281">
        <v>2007</v>
      </c>
      <c r="B9" s="345">
        <v>80.328410776075131</v>
      </c>
      <c r="C9" s="275"/>
      <c r="D9" s="275"/>
      <c r="E9" s="275"/>
      <c r="F9" s="275"/>
      <c r="G9" s="275"/>
      <c r="H9" s="275"/>
    </row>
    <row r="10" spans="1:9" ht="13.5" customHeight="1">
      <c r="A10" s="278">
        <v>2008</v>
      </c>
      <c r="B10" s="346">
        <v>82.1</v>
      </c>
      <c r="C10" s="283"/>
      <c r="D10" s="275"/>
      <c r="E10" s="275"/>
      <c r="F10" s="275"/>
      <c r="G10" s="275"/>
      <c r="H10" s="275"/>
    </row>
    <row r="11" spans="1:9" ht="13.5" customHeight="1">
      <c r="A11" s="281">
        <v>2009</v>
      </c>
      <c r="B11" s="345">
        <v>82.299091544374562</v>
      </c>
      <c r="C11" s="275"/>
      <c r="D11" s="275"/>
      <c r="E11" s="275"/>
      <c r="F11" s="275"/>
      <c r="G11" s="275"/>
      <c r="H11" s="275"/>
    </row>
    <row r="12" spans="1:9" ht="13.5" customHeight="1">
      <c r="A12" s="278">
        <v>2010</v>
      </c>
      <c r="B12" s="346">
        <v>82.523259820813237</v>
      </c>
      <c r="C12" s="283"/>
      <c r="D12" s="275"/>
      <c r="E12" s="275"/>
      <c r="F12" s="275"/>
      <c r="G12" s="275"/>
      <c r="H12" s="275"/>
    </row>
    <row r="13" spans="1:9" ht="13.5" customHeight="1">
      <c r="A13" s="281">
        <v>2011</v>
      </c>
      <c r="B13" s="345">
        <v>84.177616801437566</v>
      </c>
      <c r="C13" s="275"/>
      <c r="D13" s="275"/>
      <c r="E13" s="275"/>
      <c r="F13" s="275"/>
      <c r="G13" s="275"/>
      <c r="H13" s="275"/>
    </row>
    <row r="14" spans="1:9" ht="13.5" customHeight="1">
      <c r="A14" s="278">
        <v>2012</v>
      </c>
      <c r="B14" s="346">
        <f>Capacidad_instalada!B9</f>
        <v>83.984029619805483</v>
      </c>
      <c r="C14" s="275"/>
      <c r="D14" s="275"/>
      <c r="E14" s="275"/>
      <c r="F14" s="275"/>
      <c r="G14" s="275"/>
      <c r="H14" s="275"/>
    </row>
    <row r="15" spans="1:9" ht="18.75" customHeight="1">
      <c r="A15" s="376" t="s">
        <v>273</v>
      </c>
      <c r="B15" s="389">
        <f>B14-B13</f>
        <v>-0.19358718163208266</v>
      </c>
      <c r="C15" s="275"/>
      <c r="D15" s="275"/>
      <c r="E15" s="275"/>
      <c r="F15" s="275"/>
      <c r="G15" s="275"/>
      <c r="H15" s="275"/>
    </row>
    <row r="16" spans="1:9" ht="8.25" customHeight="1">
      <c r="A16" s="275"/>
      <c r="B16" s="275"/>
      <c r="C16" s="275"/>
      <c r="D16" s="275"/>
      <c r="E16" s="275"/>
      <c r="F16" s="275"/>
      <c r="G16" s="275"/>
      <c r="H16" s="275"/>
    </row>
    <row r="17" spans="1:8" ht="47.25" customHeight="1">
      <c r="A17" s="285" t="s">
        <v>51</v>
      </c>
      <c r="B17" s="285" t="s">
        <v>86</v>
      </c>
      <c r="C17" s="285" t="s">
        <v>87</v>
      </c>
      <c r="D17" s="285" t="s">
        <v>90</v>
      </c>
      <c r="E17" s="285" t="s">
        <v>203</v>
      </c>
      <c r="F17" s="285" t="s">
        <v>235</v>
      </c>
      <c r="G17" s="285" t="s">
        <v>280</v>
      </c>
      <c r="H17" s="285" t="s">
        <v>267</v>
      </c>
    </row>
    <row r="18" spans="1:8" ht="14.25" customHeight="1">
      <c r="A18" s="363" t="s">
        <v>44</v>
      </c>
      <c r="B18" s="379">
        <v>82.203947368421055</v>
      </c>
      <c r="C18" s="379">
        <v>96.854838709677409</v>
      </c>
      <c r="D18" s="379">
        <v>94.596774193548384</v>
      </c>
      <c r="E18" s="379">
        <v>82.828947368421055</v>
      </c>
      <c r="F18" s="379">
        <v>76.99404761904762</v>
      </c>
      <c r="G18" s="379">
        <f>Capacidad_instalada!B44</f>
        <v>92.529761904761912</v>
      </c>
      <c r="H18" s="382">
        <f t="shared" ref="H18:H49" si="0">G18-F18</f>
        <v>15.535714285714292</v>
      </c>
    </row>
    <row r="19" spans="1:8" ht="14.25" customHeight="1">
      <c r="A19" s="363" t="s">
        <v>34</v>
      </c>
      <c r="B19" s="379">
        <v>76.445945945945951</v>
      </c>
      <c r="C19" s="379">
        <v>83.933423913043484</v>
      </c>
      <c r="D19" s="379">
        <v>91.528532608695656</v>
      </c>
      <c r="E19" s="379">
        <v>95.074728260869563</v>
      </c>
      <c r="F19" s="379">
        <v>104.19157608695653</v>
      </c>
      <c r="G19" s="379">
        <f>Capacidad_instalada!B34</f>
        <v>111.38586956521739</v>
      </c>
      <c r="H19" s="382">
        <f t="shared" si="0"/>
        <v>7.1942934782608603</v>
      </c>
    </row>
    <row r="20" spans="1:8" ht="14.25" customHeight="1">
      <c r="A20" s="363" t="s">
        <v>21</v>
      </c>
      <c r="B20" s="379">
        <v>48.794642857142854</v>
      </c>
      <c r="C20" s="379">
        <v>96.856435643564353</v>
      </c>
      <c r="D20" s="379">
        <v>80.548780487804876</v>
      </c>
      <c r="E20" s="379">
        <v>79.808467741935488</v>
      </c>
      <c r="F20" s="379">
        <v>77.95289855072464</v>
      </c>
      <c r="G20" s="379">
        <f>Capacidad_instalada!B21</f>
        <v>84.402573529411768</v>
      </c>
      <c r="H20" s="382">
        <f t="shared" si="0"/>
        <v>6.4496749786871277</v>
      </c>
    </row>
    <row r="21" spans="1:8" ht="14.25" customHeight="1">
      <c r="A21" s="363" t="s">
        <v>19</v>
      </c>
      <c r="B21" s="379">
        <v>60.039062499999993</v>
      </c>
      <c r="C21" s="379">
        <v>59.431818181818187</v>
      </c>
      <c r="D21" s="379">
        <v>62.741935483870968</v>
      </c>
      <c r="E21" s="379">
        <v>65.241935483870975</v>
      </c>
      <c r="F21" s="379">
        <v>56.826923076923073</v>
      </c>
      <c r="G21" s="379">
        <f>Capacidad_instalada!B19</f>
        <v>62.972972972972975</v>
      </c>
      <c r="H21" s="382">
        <f t="shared" si="0"/>
        <v>6.1460498960499024</v>
      </c>
    </row>
    <row r="22" spans="1:8" ht="14.25" customHeight="1">
      <c r="A22" s="363" t="s">
        <v>43</v>
      </c>
      <c r="B22" s="379">
        <v>70.423728813559322</v>
      </c>
      <c r="C22" s="379">
        <v>82.270833333333343</v>
      </c>
      <c r="D22" s="379">
        <v>79.251968503937007</v>
      </c>
      <c r="E22" s="379">
        <v>72.318840579710141</v>
      </c>
      <c r="F22" s="379">
        <v>74.06702898550725</v>
      </c>
      <c r="G22" s="379">
        <f>Capacidad_instalada!B43</f>
        <v>79.669642857142847</v>
      </c>
      <c r="H22" s="382">
        <f t="shared" si="0"/>
        <v>5.6026138716355973</v>
      </c>
    </row>
    <row r="23" spans="1:8" ht="14.25" customHeight="1">
      <c r="A23" s="363" t="s">
        <v>28</v>
      </c>
      <c r="B23" s="379">
        <v>83.942307692307693</v>
      </c>
      <c r="C23" s="379">
        <v>78.728813559322035</v>
      </c>
      <c r="D23" s="379">
        <v>78.665254237288138</v>
      </c>
      <c r="E23" s="379">
        <v>69.395161290322577</v>
      </c>
      <c r="F23" s="379">
        <v>72.1484375</v>
      </c>
      <c r="G23" s="379">
        <f>Capacidad_instalada!B28</f>
        <v>76.875</v>
      </c>
      <c r="H23" s="382">
        <f t="shared" si="0"/>
        <v>4.7265625</v>
      </c>
    </row>
    <row r="24" spans="1:8" ht="14.25" customHeight="1">
      <c r="A24" s="363" t="s">
        <v>47</v>
      </c>
      <c r="B24" s="379">
        <v>47.5</v>
      </c>
      <c r="C24" s="379">
        <v>47.107142857142861</v>
      </c>
      <c r="D24" s="379">
        <v>50.427631578947377</v>
      </c>
      <c r="E24" s="379">
        <v>53.194444444444443</v>
      </c>
      <c r="F24" s="379">
        <v>53.648648648648646</v>
      </c>
      <c r="G24" s="379">
        <f>Capacidad_instalada!B47</f>
        <v>58.175675675675677</v>
      </c>
      <c r="H24" s="382">
        <f t="shared" si="0"/>
        <v>4.5270270270270316</v>
      </c>
    </row>
    <row r="25" spans="1:8" ht="14.25" customHeight="1">
      <c r="A25" s="363" t="s">
        <v>42</v>
      </c>
      <c r="B25" s="379">
        <v>82.435064935064943</v>
      </c>
      <c r="C25" s="379">
        <v>89.480519480519476</v>
      </c>
      <c r="D25" s="379">
        <v>88.4375</v>
      </c>
      <c r="E25" s="379">
        <v>84.391447368421055</v>
      </c>
      <c r="F25" s="379">
        <v>82.89473684210526</v>
      </c>
      <c r="G25" s="379">
        <f>Capacidad_instalada!B42</f>
        <v>87.25328947368422</v>
      </c>
      <c r="H25" s="382">
        <f t="shared" si="0"/>
        <v>4.3585526315789593</v>
      </c>
    </row>
    <row r="26" spans="1:8" ht="14.25" customHeight="1">
      <c r="A26" s="363" t="s">
        <v>20</v>
      </c>
      <c r="B26" s="379">
        <v>77.2591743119266</v>
      </c>
      <c r="C26" s="379">
        <v>53.21875</v>
      </c>
      <c r="D26" s="379">
        <v>57.208333333333336</v>
      </c>
      <c r="E26" s="379">
        <v>66.610169491525426</v>
      </c>
      <c r="F26" s="379">
        <v>77.605932203389827</v>
      </c>
      <c r="G26" s="379">
        <f>Capacidad_instalada!B20</f>
        <v>81.885593220338976</v>
      </c>
      <c r="H26" s="382">
        <f t="shared" si="0"/>
        <v>4.2796610169491487</v>
      </c>
    </row>
    <row r="27" spans="1:8" ht="14.25" customHeight="1">
      <c r="A27" s="363" t="s">
        <v>18</v>
      </c>
      <c r="B27" s="379">
        <v>92.129629629629633</v>
      </c>
      <c r="C27" s="379">
        <v>83.101851851851848</v>
      </c>
      <c r="D27" s="379">
        <v>84.537037037037038</v>
      </c>
      <c r="E27" s="379">
        <v>82.962962962962962</v>
      </c>
      <c r="F27" s="379">
        <v>78.287037037037038</v>
      </c>
      <c r="G27" s="379">
        <f>Capacidad_instalada!B18</f>
        <v>81.982758620689651</v>
      </c>
      <c r="H27" s="382">
        <f t="shared" si="0"/>
        <v>3.6957215836526132</v>
      </c>
    </row>
    <row r="28" spans="1:8" ht="14.25" customHeight="1">
      <c r="A28" s="363" t="s">
        <v>16</v>
      </c>
      <c r="B28" s="379">
        <v>92.028301886792448</v>
      </c>
      <c r="C28" s="379">
        <v>84.0625</v>
      </c>
      <c r="D28" s="379">
        <v>83.416666666666657</v>
      </c>
      <c r="E28" s="379">
        <v>87.583333333333329</v>
      </c>
      <c r="F28" s="379">
        <v>99.3125</v>
      </c>
      <c r="G28" s="379">
        <f>Capacidad_instalada!B16</f>
        <v>101.58333333333334</v>
      </c>
      <c r="H28" s="382">
        <f t="shared" si="0"/>
        <v>2.2708333333333428</v>
      </c>
    </row>
    <row r="29" spans="1:8" ht="14.25" customHeight="1">
      <c r="A29" s="363" t="s">
        <v>23</v>
      </c>
      <c r="B29" s="379">
        <v>95.915841584158414</v>
      </c>
      <c r="C29" s="379">
        <v>56.53846153846154</v>
      </c>
      <c r="D29" s="379">
        <v>60.913461538461533</v>
      </c>
      <c r="E29" s="379">
        <v>75.67307692307692</v>
      </c>
      <c r="F29" s="379">
        <v>68.9453125</v>
      </c>
      <c r="G29" s="379">
        <f>Capacidad_instalada!B23</f>
        <v>70.606060606060609</v>
      </c>
      <c r="H29" s="382">
        <f t="shared" si="0"/>
        <v>1.6607481060606091</v>
      </c>
    </row>
    <row r="30" spans="1:8" ht="14.25" customHeight="1">
      <c r="A30" s="363" t="s">
        <v>38</v>
      </c>
      <c r="B30" s="379">
        <v>103.22368421052633</v>
      </c>
      <c r="C30" s="379">
        <v>112.74671052631579</v>
      </c>
      <c r="D30" s="379">
        <v>102.43421052631578</v>
      </c>
      <c r="E30" s="379">
        <v>105.19736842105263</v>
      </c>
      <c r="F30" s="379">
        <v>102.84653465346534</v>
      </c>
      <c r="G30" s="379">
        <f>Capacidad_instalada!B38</f>
        <v>104.38701923076923</v>
      </c>
      <c r="H30" s="382">
        <f t="shared" si="0"/>
        <v>1.5404845773038858</v>
      </c>
    </row>
    <row r="31" spans="1:8" ht="14.25" customHeight="1">
      <c r="A31" s="363" t="s">
        <v>29</v>
      </c>
      <c r="B31" s="379">
        <v>90.814393939393938</v>
      </c>
      <c r="C31" s="379">
        <v>88.572247706422019</v>
      </c>
      <c r="D31" s="379">
        <v>78.566176470588232</v>
      </c>
      <c r="E31" s="379">
        <v>74.034552845528452</v>
      </c>
      <c r="F31" s="379">
        <v>76.395582329317264</v>
      </c>
      <c r="G31" s="379">
        <f>Capacidad_instalada!B29</f>
        <v>77.344377510040161</v>
      </c>
      <c r="H31" s="382">
        <f t="shared" si="0"/>
        <v>0.9487951807228967</v>
      </c>
    </row>
    <row r="32" spans="1:8" ht="14.25" customHeight="1">
      <c r="A32" s="363" t="s">
        <v>37</v>
      </c>
      <c r="B32" s="379">
        <v>78.59375</v>
      </c>
      <c r="C32" s="379">
        <v>80.182926829268297</v>
      </c>
      <c r="D32" s="379">
        <v>79.908536585365852</v>
      </c>
      <c r="E32" s="379">
        <v>81.036585365853668</v>
      </c>
      <c r="F32" s="379">
        <v>84.70930232558139</v>
      </c>
      <c r="G32" s="379">
        <f>Capacidad_instalada!B37</f>
        <v>85.625</v>
      </c>
      <c r="H32" s="382">
        <f t="shared" si="0"/>
        <v>0.91569767441860961</v>
      </c>
    </row>
    <row r="33" spans="1:8" ht="14.25" customHeight="1">
      <c r="A33" s="363" t="s">
        <v>33</v>
      </c>
      <c r="B33" s="379">
        <v>84.826388888888886</v>
      </c>
      <c r="C33" s="379">
        <v>83.645833333333329</v>
      </c>
      <c r="D33" s="379">
        <v>90.555555555555557</v>
      </c>
      <c r="E33" s="379">
        <v>101.71428571428571</v>
      </c>
      <c r="F33" s="379">
        <v>108.17857142857143</v>
      </c>
      <c r="G33" s="379">
        <f>Capacidad_instalada!B33</f>
        <v>108.67857142857143</v>
      </c>
      <c r="H33" s="382">
        <f t="shared" si="0"/>
        <v>0.5</v>
      </c>
    </row>
    <row r="34" spans="1:8" ht="14.25" customHeight="1">
      <c r="A34" s="363" t="s">
        <v>39</v>
      </c>
      <c r="B34" s="379">
        <v>72.468354430379748</v>
      </c>
      <c r="C34" s="379">
        <v>75.632911392405063</v>
      </c>
      <c r="D34" s="379">
        <v>82.35759493670885</v>
      </c>
      <c r="E34" s="379">
        <v>79.398148148148152</v>
      </c>
      <c r="F34" s="379">
        <v>81.205357142857139</v>
      </c>
      <c r="G34" s="379">
        <f>Capacidad_instalada!B39</f>
        <v>81.517857142857139</v>
      </c>
      <c r="H34" s="382">
        <f t="shared" si="0"/>
        <v>0.3125</v>
      </c>
    </row>
    <row r="35" spans="1:8" ht="14.25" customHeight="1">
      <c r="A35" s="363" t="s">
        <v>17</v>
      </c>
      <c r="B35" s="379">
        <v>87.689075630252105</v>
      </c>
      <c r="C35" s="379">
        <v>86.565126050420176</v>
      </c>
      <c r="D35" s="379">
        <v>85.682773109243698</v>
      </c>
      <c r="E35" s="379">
        <v>84.85294117647058</v>
      </c>
      <c r="F35" s="379">
        <v>87.825630252100837</v>
      </c>
      <c r="G35" s="379">
        <f>Capacidad_instalada!B17</f>
        <v>87.899159663865547</v>
      </c>
      <c r="H35" s="382">
        <f t="shared" si="0"/>
        <v>7.3529411764710062E-2</v>
      </c>
    </row>
    <row r="36" spans="1:8" ht="14.25" customHeight="1">
      <c r="A36" s="363" t="s">
        <v>45</v>
      </c>
      <c r="B36" s="379">
        <v>85.741071428571431</v>
      </c>
      <c r="C36" s="379">
        <v>88.3125</v>
      </c>
      <c r="D36" s="379">
        <v>79.666666666666657</v>
      </c>
      <c r="E36" s="379">
        <v>69.197530864197532</v>
      </c>
      <c r="F36" s="379">
        <v>70.556402439024396</v>
      </c>
      <c r="G36" s="379">
        <f>Capacidad_instalada!B45</f>
        <v>70.541158536585371</v>
      </c>
      <c r="H36" s="382">
        <f t="shared" si="0"/>
        <v>-1.5243902439024737E-2</v>
      </c>
    </row>
    <row r="37" spans="1:8" ht="14.25" customHeight="1">
      <c r="A37" s="363" t="s">
        <v>27</v>
      </c>
      <c r="B37" s="379">
        <v>50.412735849056602</v>
      </c>
      <c r="C37" s="379">
        <v>46.314102564102569</v>
      </c>
      <c r="D37" s="379">
        <v>60.181623931623932</v>
      </c>
      <c r="E37" s="379">
        <v>66.655982905982896</v>
      </c>
      <c r="F37" s="379">
        <v>75.779914529914521</v>
      </c>
      <c r="G37" s="379">
        <f>Capacidad_instalada!B27</f>
        <v>75.288461538461533</v>
      </c>
      <c r="H37" s="382">
        <f t="shared" si="0"/>
        <v>-0.49145299145298793</v>
      </c>
    </row>
    <row r="38" spans="1:8" ht="14.25" customHeight="1">
      <c r="A38" s="363" t="s">
        <v>26</v>
      </c>
      <c r="B38" s="379">
        <v>97.426948051948045</v>
      </c>
      <c r="C38" s="379">
        <v>100.06134969325153</v>
      </c>
      <c r="D38" s="379">
        <v>89.56806282722512</v>
      </c>
      <c r="E38" s="379">
        <v>103.01795580110497</v>
      </c>
      <c r="F38" s="379">
        <v>95.91947115384616</v>
      </c>
      <c r="G38" s="379">
        <f>Capacidad_instalada!B26</f>
        <v>95.292431192660558</v>
      </c>
      <c r="H38" s="382">
        <f t="shared" si="0"/>
        <v>-0.62703996118560212</v>
      </c>
    </row>
    <row r="39" spans="1:8" ht="14.25" customHeight="1">
      <c r="A39" s="363" t="s">
        <v>32</v>
      </c>
      <c r="B39" s="379">
        <v>88.395833333333329</v>
      </c>
      <c r="C39" s="379">
        <v>97.5</v>
      </c>
      <c r="D39" s="379">
        <v>100.21929824561404</v>
      </c>
      <c r="E39" s="379">
        <v>99.791666666666671</v>
      </c>
      <c r="F39" s="379">
        <v>105.25</v>
      </c>
      <c r="G39" s="379">
        <f>Capacidad_instalada!B32</f>
        <v>104.41666666666667</v>
      </c>
      <c r="H39" s="382">
        <f t="shared" si="0"/>
        <v>-0.8333333333333286</v>
      </c>
    </row>
    <row r="40" spans="1:8" ht="14.25" customHeight="1">
      <c r="A40" s="363" t="s">
        <v>30</v>
      </c>
      <c r="B40" s="379">
        <v>82.836330935251794</v>
      </c>
      <c r="C40" s="379">
        <v>83.121546961325961</v>
      </c>
      <c r="D40" s="379">
        <v>86.057960893854741</v>
      </c>
      <c r="E40" s="379">
        <v>86.413649025069645</v>
      </c>
      <c r="F40" s="379">
        <v>84.431502086230878</v>
      </c>
      <c r="G40" s="379">
        <f>Capacidad_instalada!B30</f>
        <v>83.362724757952975</v>
      </c>
      <c r="H40" s="382">
        <f t="shared" si="0"/>
        <v>-1.0687773282779034</v>
      </c>
    </row>
    <row r="41" spans="1:8" ht="14.25" customHeight="1">
      <c r="A41" s="363" t="s">
        <v>36</v>
      </c>
      <c r="B41" s="379">
        <v>66.221804511278194</v>
      </c>
      <c r="C41" s="379">
        <v>66.64568345323741</v>
      </c>
      <c r="D41" s="379">
        <v>66.384892086330936</v>
      </c>
      <c r="E41" s="379">
        <v>63.459507042253513</v>
      </c>
      <c r="F41" s="379">
        <v>66.701388888888886</v>
      </c>
      <c r="G41" s="379">
        <f>Capacidad_instalada!B36</f>
        <v>65.442708333333329</v>
      </c>
      <c r="H41" s="382">
        <f t="shared" si="0"/>
        <v>-1.2586805555555571</v>
      </c>
    </row>
    <row r="42" spans="1:8" ht="14.25" customHeight="1">
      <c r="A42" s="363" t="s">
        <v>22</v>
      </c>
      <c r="B42" s="379">
        <v>53.052083333333336</v>
      </c>
      <c r="C42" s="379">
        <v>76.923913043478265</v>
      </c>
      <c r="D42" s="379">
        <v>73.149606299212593</v>
      </c>
      <c r="E42" s="379">
        <v>73.405511811023629</v>
      </c>
      <c r="F42" s="379">
        <v>77.864173228346459</v>
      </c>
      <c r="G42" s="379">
        <f>Capacidad_instalada!B22</f>
        <v>75.85526315789474</v>
      </c>
      <c r="H42" s="382">
        <f t="shared" si="0"/>
        <v>-2.0089100704517193</v>
      </c>
    </row>
    <row r="43" spans="1:8" ht="14.25" customHeight="1">
      <c r="A43" s="363" t="s">
        <v>24</v>
      </c>
      <c r="B43" s="379">
        <v>97.839851024208571</v>
      </c>
      <c r="C43" s="379">
        <v>101.41992551210429</v>
      </c>
      <c r="D43" s="379">
        <v>100.87251356238698</v>
      </c>
      <c r="E43" s="379">
        <v>101.98148148148147</v>
      </c>
      <c r="F43" s="379">
        <v>104.39598880597015</v>
      </c>
      <c r="G43" s="379">
        <f>Capacidad_instalada!B24</f>
        <v>101.65968342644321</v>
      </c>
      <c r="H43" s="382">
        <f t="shared" si="0"/>
        <v>-2.7363053795269394</v>
      </c>
    </row>
    <row r="44" spans="1:8" ht="14.25" customHeight="1">
      <c r="A44" s="363" t="s">
        <v>40</v>
      </c>
      <c r="B44" s="379">
        <v>57.694256756756758</v>
      </c>
      <c r="C44" s="379">
        <v>60.85304054054054</v>
      </c>
      <c r="D44" s="379">
        <v>66.241554054054049</v>
      </c>
      <c r="E44" s="379">
        <v>67.604166666666671</v>
      </c>
      <c r="F44" s="379">
        <v>72.756410256410248</v>
      </c>
      <c r="G44" s="379">
        <f>Capacidad_instalada!B40</f>
        <v>69.912280701754383</v>
      </c>
      <c r="H44" s="382">
        <f t="shared" si="0"/>
        <v>-2.8441295546558649</v>
      </c>
    </row>
    <row r="45" spans="1:8" ht="14.25" customHeight="1">
      <c r="A45" s="363" t="s">
        <v>41</v>
      </c>
      <c r="B45" s="379">
        <v>74.293478260869563</v>
      </c>
      <c r="C45" s="379">
        <v>70.422794117647058</v>
      </c>
      <c r="D45" s="379">
        <v>69.289215686274503</v>
      </c>
      <c r="E45" s="379">
        <v>65.554932735426007</v>
      </c>
      <c r="F45" s="379">
        <v>73.968609865470853</v>
      </c>
      <c r="G45" s="379">
        <f>Capacidad_instalada!B41</f>
        <v>70.409192825112115</v>
      </c>
      <c r="H45" s="382">
        <f t="shared" si="0"/>
        <v>-3.5594170403587384</v>
      </c>
    </row>
    <row r="46" spans="1:8" ht="14.25" customHeight="1">
      <c r="A46" s="363" t="s">
        <v>31</v>
      </c>
      <c r="B46" s="379">
        <v>65.069832402234638</v>
      </c>
      <c r="C46" s="379">
        <v>65.090673575129529</v>
      </c>
      <c r="D46" s="379">
        <v>70.660621761658021</v>
      </c>
      <c r="E46" s="379">
        <v>72.804878048780481</v>
      </c>
      <c r="F46" s="379">
        <v>68.58522727272728</v>
      </c>
      <c r="G46" s="379">
        <f>Capacidad_instalada!B31</f>
        <v>64.836497890295362</v>
      </c>
      <c r="H46" s="382">
        <f t="shared" si="0"/>
        <v>-3.7487293824319181</v>
      </c>
    </row>
    <row r="47" spans="1:8" ht="14.25" customHeight="1">
      <c r="A47" s="363" t="s">
        <v>25</v>
      </c>
      <c r="B47" s="379">
        <v>53.828125000000007</v>
      </c>
      <c r="C47" s="379">
        <v>58.281249999999993</v>
      </c>
      <c r="D47" s="379">
        <v>62.771739130434781</v>
      </c>
      <c r="E47" s="379">
        <v>60.815217391304344</v>
      </c>
      <c r="F47" s="379">
        <v>69.94047619047619</v>
      </c>
      <c r="G47" s="379">
        <f>Capacidad_instalada!B25</f>
        <v>64.836956521739125</v>
      </c>
      <c r="H47" s="382">
        <f t="shared" si="0"/>
        <v>-5.1035196687370643</v>
      </c>
    </row>
    <row r="48" spans="1:8" ht="14.25" customHeight="1">
      <c r="A48" s="363" t="s">
        <v>46</v>
      </c>
      <c r="B48" s="379">
        <v>92.430555555555557</v>
      </c>
      <c r="C48" s="379">
        <v>99.29245283018868</v>
      </c>
      <c r="D48" s="379">
        <v>100.61363636363636</v>
      </c>
      <c r="E48" s="379">
        <v>99.508928571428569</v>
      </c>
      <c r="F48" s="379">
        <v>104.75446428571429</v>
      </c>
      <c r="G48" s="379">
        <f>Capacidad_instalada!B46</f>
        <v>98.415178571428569</v>
      </c>
      <c r="H48" s="382">
        <f t="shared" si="0"/>
        <v>-6.3392857142857224</v>
      </c>
    </row>
    <row r="49" spans="1:8" ht="14.25" customHeight="1">
      <c r="A49" s="363" t="s">
        <v>35</v>
      </c>
      <c r="B49" s="379">
        <v>67.544117647058826</v>
      </c>
      <c r="C49" s="379">
        <v>79.558823529411754</v>
      </c>
      <c r="D49" s="379">
        <v>82.859195402298852</v>
      </c>
      <c r="E49" s="379">
        <v>86.910919540229884</v>
      </c>
      <c r="F49" s="379">
        <v>86.289893617021278</v>
      </c>
      <c r="G49" s="379">
        <f>Capacidad_instalada!B35</f>
        <v>78.125</v>
      </c>
      <c r="H49" s="382">
        <f t="shared" si="0"/>
        <v>-8.1648936170212778</v>
      </c>
    </row>
    <row r="50" spans="1:8" ht="9.75" customHeight="1">
      <c r="A50" s="363"/>
      <c r="B50" s="379"/>
      <c r="C50" s="379"/>
      <c r="D50" s="379"/>
      <c r="E50" s="379"/>
      <c r="F50" s="379"/>
      <c r="G50" s="379"/>
      <c r="H50" s="382"/>
    </row>
    <row r="51" spans="1:8" ht="15.75">
      <c r="A51" s="275"/>
      <c r="B51" s="275"/>
      <c r="C51" s="275"/>
      <c r="D51" s="275"/>
      <c r="E51" s="275"/>
      <c r="F51" s="275"/>
      <c r="G51" s="275"/>
      <c r="H51" s="275"/>
    </row>
    <row r="52" spans="1:8" ht="15.75">
      <c r="A52" s="275"/>
      <c r="B52" s="275"/>
      <c r="C52" s="275"/>
      <c r="D52" s="275"/>
      <c r="E52" s="275"/>
      <c r="F52" s="275"/>
      <c r="G52" s="275"/>
      <c r="H52" s="275"/>
    </row>
    <row r="53" spans="1:8" ht="15.75">
      <c r="A53" s="275"/>
      <c r="B53" s="275"/>
      <c r="C53" s="275"/>
      <c r="D53" s="275"/>
      <c r="E53" s="275"/>
      <c r="F53" s="275"/>
      <c r="G53" s="275"/>
      <c r="H53" s="275"/>
    </row>
    <row r="54" spans="1:8" ht="15.75">
      <c r="A54" s="275"/>
      <c r="B54" s="275"/>
      <c r="C54" s="275"/>
      <c r="D54" s="275"/>
      <c r="E54" s="275"/>
      <c r="F54" s="275"/>
      <c r="G54" s="275"/>
      <c r="H54" s="275"/>
    </row>
    <row r="55" spans="1:8" ht="15.75">
      <c r="A55" s="275"/>
      <c r="B55" s="275"/>
      <c r="C55" s="275"/>
      <c r="D55" s="275"/>
      <c r="E55" s="275"/>
      <c r="F55" s="275"/>
      <c r="G55" s="275"/>
      <c r="H55" s="275"/>
    </row>
    <row r="56" spans="1:8" ht="15.75">
      <c r="A56" s="275"/>
      <c r="B56" s="275"/>
      <c r="C56" s="275"/>
      <c r="D56" s="275"/>
      <c r="E56" s="275"/>
      <c r="F56" s="275"/>
      <c r="G56" s="275"/>
      <c r="H56" s="275"/>
    </row>
    <row r="57" spans="1:8" ht="15.75">
      <c r="A57" s="275"/>
      <c r="B57" s="275"/>
      <c r="C57" s="275"/>
      <c r="D57" s="275"/>
      <c r="E57" s="275"/>
      <c r="F57" s="275"/>
      <c r="G57" s="275"/>
      <c r="H57" s="275"/>
    </row>
    <row r="58" spans="1:8" ht="15.75">
      <c r="A58" s="275"/>
      <c r="B58" s="275"/>
      <c r="C58" s="275"/>
      <c r="D58" s="275"/>
      <c r="E58" s="275"/>
      <c r="F58" s="275"/>
      <c r="G58" s="275"/>
      <c r="H58" s="275"/>
    </row>
    <row r="59" spans="1:8" ht="15.75">
      <c r="A59" s="275"/>
      <c r="B59" s="275"/>
      <c r="C59" s="275"/>
      <c r="D59" s="275"/>
      <c r="E59" s="275"/>
      <c r="F59" s="275"/>
      <c r="G59" s="275"/>
      <c r="H59" s="275"/>
    </row>
    <row r="60" spans="1:8" ht="15.75">
      <c r="A60" s="275"/>
      <c r="B60" s="275"/>
      <c r="C60" s="275"/>
      <c r="D60" s="275"/>
      <c r="E60" s="275"/>
      <c r="F60" s="275"/>
      <c r="G60" s="275"/>
      <c r="H60" s="275"/>
    </row>
    <row r="61" spans="1:8" ht="15.75">
      <c r="A61" s="275"/>
      <c r="B61" s="275"/>
      <c r="C61" s="275"/>
      <c r="D61" s="275"/>
      <c r="E61" s="275"/>
      <c r="F61" s="275"/>
      <c r="G61" s="275"/>
      <c r="H61" s="275"/>
    </row>
    <row r="62" spans="1:8" ht="15.75">
      <c r="A62" s="275"/>
      <c r="B62" s="275"/>
      <c r="C62" s="275"/>
      <c r="D62" s="275"/>
      <c r="E62" s="275"/>
      <c r="F62" s="275"/>
      <c r="G62" s="275"/>
      <c r="H62" s="275"/>
    </row>
    <row r="63" spans="1:8" ht="15.75">
      <c r="A63" s="275"/>
      <c r="B63" s="275"/>
      <c r="C63" s="275"/>
      <c r="D63" s="275"/>
      <c r="E63" s="275"/>
      <c r="F63" s="275"/>
      <c r="G63" s="275"/>
      <c r="H63" s="275"/>
    </row>
    <row r="64" spans="1:8" ht="15.75">
      <c r="A64" s="275"/>
      <c r="B64" s="275"/>
      <c r="C64" s="275"/>
      <c r="D64" s="275"/>
      <c r="E64" s="275"/>
      <c r="F64" s="275"/>
      <c r="G64" s="275"/>
      <c r="H64" s="275"/>
    </row>
    <row r="65" spans="1:8" ht="15.75">
      <c r="A65" s="275"/>
      <c r="B65" s="275"/>
      <c r="C65" s="275"/>
      <c r="D65" s="275"/>
      <c r="E65" s="275"/>
      <c r="F65" s="275"/>
      <c r="G65" s="275"/>
      <c r="H65" s="275"/>
    </row>
    <row r="66" spans="1:8" ht="15.75">
      <c r="A66" s="275"/>
      <c r="B66" s="275"/>
      <c r="C66" s="275"/>
      <c r="D66" s="275"/>
      <c r="E66" s="275"/>
      <c r="F66" s="275"/>
      <c r="G66" s="275"/>
      <c r="H66" s="275"/>
    </row>
    <row r="67" spans="1:8" ht="15.75">
      <c r="A67" s="275"/>
      <c r="B67" s="275"/>
      <c r="C67" s="275"/>
      <c r="D67" s="275"/>
      <c r="E67" s="275"/>
      <c r="F67" s="275"/>
      <c r="G67" s="275"/>
      <c r="H67" s="275"/>
    </row>
    <row r="68" spans="1:8" ht="15.75">
      <c r="A68" s="275"/>
      <c r="B68" s="275"/>
      <c r="C68" s="275"/>
      <c r="D68" s="275"/>
      <c r="E68" s="275"/>
      <c r="F68" s="275"/>
      <c r="G68" s="275"/>
      <c r="H68" s="275"/>
    </row>
    <row r="69" spans="1:8" ht="15.75">
      <c r="A69" s="275"/>
      <c r="B69" s="275"/>
      <c r="C69" s="275"/>
      <c r="D69" s="275"/>
      <c r="E69" s="275"/>
      <c r="F69" s="275"/>
      <c r="G69" s="275"/>
      <c r="H69" s="275"/>
    </row>
    <row r="70" spans="1:8" ht="15.75">
      <c r="A70" s="275"/>
      <c r="B70" s="275"/>
      <c r="C70" s="275"/>
      <c r="D70" s="275"/>
      <c r="E70" s="275"/>
      <c r="F70" s="275"/>
      <c r="G70" s="275"/>
      <c r="H70" s="275"/>
    </row>
    <row r="71" spans="1:8" ht="15.75">
      <c r="A71" s="275"/>
      <c r="B71" s="275"/>
      <c r="C71" s="275"/>
      <c r="D71" s="275"/>
      <c r="E71" s="275"/>
      <c r="F71" s="275"/>
      <c r="G71" s="275"/>
      <c r="H71" s="275"/>
    </row>
    <row r="72" spans="1:8" ht="15.75">
      <c r="A72" s="275"/>
      <c r="B72" s="275"/>
      <c r="C72" s="275"/>
      <c r="D72" s="275"/>
      <c r="E72" s="275"/>
      <c r="F72" s="275"/>
      <c r="G72" s="275"/>
      <c r="H72" s="275"/>
    </row>
    <row r="73" spans="1:8" ht="15.75">
      <c r="A73" s="275"/>
      <c r="B73" s="275"/>
      <c r="C73" s="275"/>
      <c r="D73" s="275"/>
      <c r="E73" s="275"/>
      <c r="F73" s="275"/>
      <c r="G73" s="275"/>
      <c r="H73" s="275"/>
    </row>
    <row r="74" spans="1:8" ht="15.75">
      <c r="A74" s="275"/>
      <c r="B74" s="275"/>
      <c r="C74" s="275"/>
      <c r="D74" s="275"/>
      <c r="E74" s="275"/>
      <c r="F74" s="275"/>
      <c r="G74" s="275"/>
      <c r="H74" s="275"/>
    </row>
    <row r="75" spans="1:8" ht="15.75">
      <c r="A75" s="275"/>
      <c r="B75" s="275"/>
      <c r="C75" s="275"/>
      <c r="D75" s="275"/>
      <c r="E75" s="275"/>
      <c r="F75" s="275"/>
      <c r="G75" s="275"/>
      <c r="H75" s="275"/>
    </row>
    <row r="76" spans="1:8" ht="15.75">
      <c r="A76" s="275"/>
      <c r="B76" s="275"/>
      <c r="C76" s="275"/>
      <c r="D76" s="275"/>
      <c r="E76" s="275"/>
      <c r="F76" s="275"/>
      <c r="G76" s="275"/>
      <c r="H76" s="275"/>
    </row>
    <row r="77" spans="1:8" ht="15.75">
      <c r="A77" s="275"/>
      <c r="B77" s="275"/>
      <c r="C77" s="275"/>
      <c r="D77" s="275"/>
      <c r="E77" s="275"/>
      <c r="F77" s="275"/>
      <c r="G77" s="275"/>
      <c r="H77" s="275"/>
    </row>
    <row r="78" spans="1:8" ht="15.75">
      <c r="A78" s="275"/>
      <c r="B78" s="275"/>
      <c r="C78" s="275"/>
      <c r="D78" s="275"/>
      <c r="E78" s="275"/>
      <c r="F78" s="275"/>
      <c r="G78" s="275"/>
      <c r="H78" s="275"/>
    </row>
    <row r="79" spans="1:8" ht="15.75">
      <c r="A79" s="275"/>
      <c r="B79" s="275"/>
      <c r="C79" s="275"/>
      <c r="D79" s="275"/>
      <c r="E79" s="275"/>
      <c r="F79" s="275"/>
      <c r="G79" s="275"/>
      <c r="H79" s="275"/>
    </row>
    <row r="80" spans="1:8" ht="15.75">
      <c r="A80" s="275"/>
      <c r="B80" s="275"/>
      <c r="C80" s="275"/>
      <c r="D80" s="275"/>
      <c r="E80" s="275"/>
      <c r="F80" s="275"/>
      <c r="G80" s="275"/>
      <c r="H80" s="275"/>
    </row>
    <row r="81" spans="1:8" ht="15.75">
      <c r="A81" s="275"/>
      <c r="B81" s="275"/>
      <c r="C81" s="275"/>
      <c r="D81" s="275"/>
      <c r="E81" s="275"/>
      <c r="F81" s="275"/>
      <c r="G81" s="275"/>
      <c r="H81" s="275"/>
    </row>
    <row r="82" spans="1:8" ht="15.75">
      <c r="A82" s="275"/>
      <c r="B82" s="275"/>
      <c r="C82" s="275"/>
      <c r="D82" s="275"/>
      <c r="E82" s="275"/>
      <c r="F82" s="275"/>
      <c r="G82" s="275"/>
      <c r="H82" s="275"/>
    </row>
    <row r="83" spans="1:8" ht="15.75">
      <c r="A83" s="275"/>
      <c r="B83" s="275"/>
      <c r="C83" s="275"/>
      <c r="D83" s="275"/>
      <c r="E83" s="275"/>
      <c r="F83" s="275"/>
      <c r="G83" s="275"/>
      <c r="H83" s="275"/>
    </row>
    <row r="84" spans="1:8" ht="15.75">
      <c r="A84" s="275"/>
      <c r="B84" s="275"/>
      <c r="C84" s="275"/>
      <c r="D84" s="275"/>
      <c r="E84" s="275"/>
      <c r="F84" s="275"/>
      <c r="G84" s="275"/>
      <c r="H84" s="275"/>
    </row>
    <row r="85" spans="1:8" ht="15.75">
      <c r="A85" s="275"/>
      <c r="B85" s="275"/>
      <c r="C85" s="275"/>
      <c r="D85" s="275"/>
      <c r="E85" s="275"/>
      <c r="F85" s="275"/>
      <c r="G85" s="275"/>
      <c r="H85" s="275"/>
    </row>
    <row r="86" spans="1:8" ht="15.75">
      <c r="A86" s="275"/>
      <c r="B86" s="275"/>
      <c r="C86" s="275"/>
      <c r="D86" s="275"/>
      <c r="E86" s="275"/>
      <c r="F86" s="275"/>
      <c r="G86" s="275"/>
      <c r="H86" s="275"/>
    </row>
    <row r="87" spans="1:8" ht="15.75">
      <c r="A87" s="275"/>
      <c r="B87" s="275"/>
      <c r="C87" s="275"/>
      <c r="D87" s="275"/>
      <c r="E87" s="275"/>
      <c r="F87" s="275"/>
      <c r="G87" s="275"/>
      <c r="H87" s="275"/>
    </row>
    <row r="88" spans="1:8" ht="15.75">
      <c r="A88" s="275"/>
      <c r="B88" s="275"/>
      <c r="C88" s="275"/>
      <c r="D88" s="275"/>
      <c r="E88" s="275"/>
      <c r="F88" s="275"/>
      <c r="G88" s="275"/>
      <c r="H88" s="275"/>
    </row>
    <row r="89" spans="1:8" ht="15.75">
      <c r="A89" s="275"/>
      <c r="B89" s="275"/>
      <c r="C89" s="275"/>
      <c r="D89" s="275"/>
      <c r="E89" s="275"/>
      <c r="F89" s="275"/>
      <c r="G89" s="275"/>
      <c r="H89" s="275"/>
    </row>
    <row r="90" spans="1:8" ht="15.75">
      <c r="A90" s="275"/>
      <c r="B90" s="275"/>
      <c r="C90" s="275"/>
      <c r="D90" s="275"/>
      <c r="E90" s="275"/>
      <c r="F90" s="275"/>
      <c r="G90" s="275"/>
      <c r="H90" s="275"/>
    </row>
    <row r="91" spans="1:8" ht="15.75">
      <c r="A91" s="275"/>
      <c r="B91" s="275"/>
      <c r="C91" s="275"/>
      <c r="D91" s="275"/>
      <c r="E91" s="275"/>
      <c r="F91" s="275"/>
      <c r="G91" s="275"/>
      <c r="H91" s="275"/>
    </row>
    <row r="92" spans="1:8" ht="15.75">
      <c r="A92" s="275"/>
      <c r="B92" s="275"/>
      <c r="C92" s="275"/>
      <c r="D92" s="275"/>
      <c r="E92" s="275"/>
      <c r="F92" s="275"/>
      <c r="G92" s="275"/>
      <c r="H92" s="275"/>
    </row>
    <row r="93" spans="1:8" ht="15.75">
      <c r="A93" s="275"/>
      <c r="B93" s="275"/>
      <c r="C93" s="275"/>
      <c r="D93" s="275"/>
      <c r="E93" s="275"/>
      <c r="F93" s="275"/>
      <c r="G93" s="275"/>
      <c r="H93" s="275"/>
    </row>
    <row r="94" spans="1:8" ht="15.75">
      <c r="A94" s="275"/>
      <c r="B94" s="275"/>
      <c r="C94" s="275"/>
      <c r="D94" s="275"/>
      <c r="E94" s="275"/>
      <c r="F94" s="275"/>
      <c r="G94" s="275"/>
      <c r="H94" s="275"/>
    </row>
    <row r="95" spans="1:8" ht="15.75">
      <c r="A95" s="275"/>
      <c r="B95" s="275"/>
      <c r="C95" s="275"/>
      <c r="D95" s="275"/>
      <c r="E95" s="275"/>
      <c r="F95" s="275"/>
      <c r="G95" s="275"/>
      <c r="H95" s="275"/>
    </row>
    <row r="96" spans="1:8" ht="15.75">
      <c r="A96" s="275"/>
      <c r="B96" s="275"/>
      <c r="C96" s="275"/>
      <c r="D96" s="275"/>
      <c r="E96" s="275"/>
      <c r="F96" s="275"/>
      <c r="G96" s="275"/>
      <c r="H96" s="275"/>
    </row>
    <row r="97" spans="1:8" ht="15.75">
      <c r="A97" s="275"/>
      <c r="B97" s="275"/>
      <c r="C97" s="275"/>
      <c r="D97" s="275"/>
      <c r="E97" s="275"/>
      <c r="F97" s="275"/>
      <c r="G97" s="275"/>
      <c r="H97" s="275"/>
    </row>
    <row r="98" spans="1:8" ht="15.75">
      <c r="A98" s="275"/>
      <c r="B98" s="275"/>
      <c r="C98" s="275"/>
      <c r="D98" s="275"/>
      <c r="E98" s="275"/>
      <c r="F98" s="275"/>
      <c r="G98" s="275"/>
      <c r="H98" s="275"/>
    </row>
    <row r="99" spans="1:8" ht="15.75">
      <c r="A99" s="275"/>
      <c r="B99" s="275"/>
      <c r="C99" s="275"/>
      <c r="D99" s="275"/>
      <c r="E99" s="275"/>
      <c r="F99" s="275"/>
      <c r="G99" s="275"/>
      <c r="H99" s="275"/>
    </row>
    <row r="100" spans="1:8" ht="15.75">
      <c r="A100" s="275"/>
      <c r="B100" s="275"/>
      <c r="C100" s="275"/>
      <c r="D100" s="275"/>
      <c r="E100" s="275"/>
      <c r="F100" s="275"/>
      <c r="G100" s="275"/>
      <c r="H100" s="275"/>
    </row>
    <row r="101" spans="1:8" ht="15.75">
      <c r="A101" s="275"/>
      <c r="B101" s="275"/>
      <c r="C101" s="275"/>
      <c r="D101" s="275"/>
      <c r="E101" s="275"/>
      <c r="F101" s="275"/>
      <c r="G101" s="275"/>
      <c r="H101" s="275"/>
    </row>
    <row r="102" spans="1:8" ht="15.75">
      <c r="A102" s="275"/>
      <c r="B102" s="275"/>
      <c r="C102" s="275"/>
      <c r="D102" s="275"/>
      <c r="E102" s="275"/>
      <c r="F102" s="275"/>
      <c r="G102" s="275"/>
      <c r="H102" s="275"/>
    </row>
    <row r="103" spans="1:8" ht="15.75">
      <c r="A103" s="275"/>
      <c r="B103" s="275"/>
      <c r="C103" s="275"/>
      <c r="D103" s="275"/>
      <c r="E103" s="275"/>
      <c r="F103" s="275"/>
      <c r="G103" s="275"/>
      <c r="H103" s="275"/>
    </row>
    <row r="104" spans="1:8" ht="15.75">
      <c r="A104" s="275"/>
      <c r="B104" s="275"/>
      <c r="C104" s="275"/>
      <c r="D104" s="275"/>
      <c r="E104" s="275"/>
      <c r="F104" s="275"/>
      <c r="G104" s="275"/>
      <c r="H104" s="275"/>
    </row>
    <row r="105" spans="1:8" ht="15.75">
      <c r="A105" s="275"/>
      <c r="B105" s="275"/>
      <c r="C105" s="275"/>
      <c r="D105" s="275"/>
      <c r="E105" s="275"/>
      <c r="F105" s="275"/>
      <c r="G105" s="275"/>
      <c r="H105" s="275"/>
    </row>
    <row r="106" spans="1:8" ht="15.75">
      <c r="A106" s="275"/>
      <c r="B106" s="275"/>
      <c r="C106" s="275"/>
      <c r="D106" s="275"/>
      <c r="E106" s="275"/>
      <c r="F106" s="275"/>
      <c r="G106" s="275"/>
      <c r="H106" s="275"/>
    </row>
    <row r="107" spans="1:8" ht="15.75">
      <c r="A107" s="275"/>
      <c r="B107" s="275"/>
      <c r="C107" s="275"/>
      <c r="D107" s="275"/>
      <c r="E107" s="275"/>
      <c r="F107" s="275"/>
      <c r="G107" s="275"/>
      <c r="H107" s="275"/>
    </row>
    <row r="108" spans="1:8" ht="15.75">
      <c r="A108" s="275"/>
      <c r="B108" s="275"/>
      <c r="C108" s="275"/>
      <c r="D108" s="275"/>
      <c r="E108" s="275"/>
      <c r="F108" s="275"/>
      <c r="G108" s="275"/>
      <c r="H108" s="275"/>
    </row>
    <row r="109" spans="1:8" ht="15.75">
      <c r="A109" s="275"/>
      <c r="B109" s="275"/>
      <c r="C109" s="275"/>
      <c r="D109" s="275"/>
      <c r="E109" s="275"/>
      <c r="F109" s="275"/>
      <c r="G109" s="275"/>
      <c r="H109" s="275"/>
    </row>
    <row r="110" spans="1:8" ht="15.75">
      <c r="A110" s="275"/>
      <c r="B110" s="275"/>
      <c r="C110" s="275"/>
      <c r="D110" s="275"/>
      <c r="E110" s="275"/>
      <c r="F110" s="275"/>
      <c r="G110" s="275"/>
      <c r="H110" s="275"/>
    </row>
    <row r="111" spans="1:8" ht="15.75">
      <c r="A111" s="275"/>
      <c r="B111" s="275"/>
      <c r="C111" s="275"/>
      <c r="D111" s="275"/>
      <c r="E111" s="275"/>
      <c r="F111" s="275"/>
      <c r="G111" s="275"/>
      <c r="H111" s="275"/>
    </row>
    <row r="112" spans="1:8" ht="15.75">
      <c r="A112" s="275"/>
      <c r="B112" s="275"/>
      <c r="C112" s="275"/>
      <c r="D112" s="275"/>
      <c r="E112" s="275"/>
      <c r="F112" s="275"/>
      <c r="G112" s="275"/>
      <c r="H112" s="275"/>
    </row>
    <row r="113" spans="1:8" ht="15.75">
      <c r="A113" s="275"/>
      <c r="B113" s="275"/>
      <c r="C113" s="275"/>
      <c r="D113" s="275"/>
      <c r="E113" s="275"/>
      <c r="F113" s="275"/>
      <c r="G113" s="275"/>
      <c r="H113" s="275"/>
    </row>
    <row r="114" spans="1:8" ht="15.75">
      <c r="A114" s="275"/>
      <c r="B114" s="275"/>
      <c r="C114" s="275"/>
      <c r="D114" s="275"/>
      <c r="E114" s="275"/>
      <c r="F114" s="275"/>
      <c r="G114" s="275"/>
      <c r="H114" s="275"/>
    </row>
    <row r="115" spans="1:8" ht="15.75">
      <c r="A115" s="275"/>
      <c r="B115" s="275"/>
      <c r="C115" s="275"/>
      <c r="D115" s="275"/>
      <c r="E115" s="275"/>
      <c r="F115" s="275"/>
      <c r="G115" s="275"/>
      <c r="H115" s="275"/>
    </row>
    <row r="116" spans="1:8" ht="15.75">
      <c r="A116" s="275"/>
      <c r="B116" s="275"/>
      <c r="C116" s="275"/>
      <c r="D116" s="275"/>
      <c r="E116" s="275"/>
      <c r="F116" s="275"/>
      <c r="G116" s="275"/>
      <c r="H116" s="275"/>
    </row>
    <row r="117" spans="1:8" ht="15.75">
      <c r="A117" s="275"/>
      <c r="B117" s="275"/>
      <c r="C117" s="275"/>
      <c r="D117" s="275"/>
      <c r="E117" s="275"/>
      <c r="F117" s="275"/>
      <c r="G117" s="275"/>
      <c r="H117" s="275"/>
    </row>
    <row r="118" spans="1:8" ht="15.75">
      <c r="A118" s="275"/>
      <c r="B118" s="275"/>
      <c r="C118" s="275"/>
      <c r="D118" s="275"/>
      <c r="E118" s="275"/>
      <c r="F118" s="275"/>
      <c r="G118" s="275"/>
      <c r="H118" s="275"/>
    </row>
    <row r="119" spans="1:8" ht="15.75">
      <c r="A119" s="275"/>
      <c r="B119" s="275"/>
      <c r="C119" s="275"/>
      <c r="D119" s="275"/>
      <c r="E119" s="275"/>
      <c r="F119" s="275"/>
      <c r="G119" s="275"/>
      <c r="H119" s="275"/>
    </row>
    <row r="120" spans="1:8" ht="15.75">
      <c r="A120" s="275"/>
      <c r="B120" s="275"/>
      <c r="C120" s="275"/>
      <c r="D120" s="275"/>
      <c r="E120" s="275"/>
      <c r="F120" s="275"/>
      <c r="G120" s="275"/>
      <c r="H120" s="275"/>
    </row>
    <row r="121" spans="1:8" ht="15.75">
      <c r="A121" s="275"/>
      <c r="B121" s="275"/>
      <c r="C121" s="275"/>
      <c r="D121" s="275"/>
      <c r="E121" s="275"/>
      <c r="F121" s="275"/>
      <c r="G121" s="275"/>
      <c r="H121" s="275"/>
    </row>
    <row r="122" spans="1:8" ht="15.75">
      <c r="A122" s="275"/>
      <c r="B122" s="275"/>
      <c r="C122" s="275"/>
      <c r="D122" s="275"/>
      <c r="E122" s="275"/>
      <c r="F122" s="275"/>
      <c r="G122" s="275"/>
      <c r="H122" s="275"/>
    </row>
    <row r="123" spans="1:8" ht="15.75">
      <c r="A123" s="275"/>
      <c r="B123" s="275"/>
      <c r="C123" s="275"/>
      <c r="D123" s="275"/>
      <c r="E123" s="275"/>
      <c r="F123" s="275"/>
      <c r="G123" s="275"/>
      <c r="H123" s="275"/>
    </row>
    <row r="124" spans="1:8" ht="15.75">
      <c r="A124" s="275"/>
      <c r="B124" s="275"/>
      <c r="C124" s="275"/>
      <c r="D124" s="275"/>
      <c r="E124" s="275"/>
      <c r="F124" s="275"/>
      <c r="G124" s="275"/>
      <c r="H124" s="275"/>
    </row>
    <row r="125" spans="1:8" ht="15.75">
      <c r="A125" s="275"/>
      <c r="B125" s="275"/>
      <c r="C125" s="275"/>
      <c r="D125" s="275"/>
      <c r="E125" s="275"/>
      <c r="F125" s="275"/>
      <c r="G125" s="275"/>
      <c r="H125" s="275"/>
    </row>
    <row r="126" spans="1:8" ht="15.75">
      <c r="A126" s="275"/>
      <c r="B126" s="275"/>
      <c r="C126" s="275"/>
      <c r="D126" s="275"/>
      <c r="E126" s="275"/>
      <c r="F126" s="275"/>
      <c r="G126" s="275"/>
      <c r="H126" s="275"/>
    </row>
    <row r="127" spans="1:8" ht="15.75">
      <c r="A127" s="275"/>
      <c r="B127" s="275"/>
      <c r="C127" s="275"/>
      <c r="D127" s="275"/>
      <c r="E127" s="275"/>
      <c r="F127" s="275"/>
      <c r="G127" s="275"/>
      <c r="H127" s="275"/>
    </row>
    <row r="128" spans="1:8" ht="15.75">
      <c r="A128" s="275"/>
      <c r="B128" s="275"/>
      <c r="C128" s="275"/>
      <c r="D128" s="275"/>
      <c r="E128" s="275"/>
      <c r="F128" s="275"/>
      <c r="G128" s="275"/>
      <c r="H128" s="275"/>
    </row>
    <row r="129" spans="1:8" ht="15.75">
      <c r="A129" s="275"/>
      <c r="B129" s="275"/>
      <c r="C129" s="275"/>
      <c r="D129" s="275"/>
      <c r="E129" s="275"/>
      <c r="F129" s="275"/>
      <c r="G129" s="275"/>
      <c r="H129" s="275"/>
    </row>
    <row r="130" spans="1:8" ht="15.75">
      <c r="A130" s="275"/>
      <c r="B130" s="275"/>
      <c r="C130" s="275"/>
      <c r="D130" s="275"/>
      <c r="E130" s="275"/>
      <c r="F130" s="275"/>
      <c r="G130" s="275"/>
      <c r="H130" s="275"/>
    </row>
    <row r="131" spans="1:8" ht="15.75">
      <c r="A131" s="275"/>
      <c r="B131" s="275"/>
      <c r="C131" s="275"/>
      <c r="D131" s="275"/>
      <c r="E131" s="275"/>
      <c r="F131" s="275"/>
      <c r="G131" s="275"/>
      <c r="H131" s="275"/>
    </row>
    <row r="132" spans="1:8" ht="15.75">
      <c r="A132" s="275"/>
      <c r="B132" s="275"/>
      <c r="C132" s="275"/>
      <c r="D132" s="275"/>
      <c r="E132" s="275"/>
      <c r="F132" s="275"/>
      <c r="G132" s="275"/>
      <c r="H132" s="275"/>
    </row>
    <row r="133" spans="1:8" ht="15.75">
      <c r="A133" s="275"/>
      <c r="B133" s="275"/>
      <c r="C133" s="275"/>
      <c r="D133" s="275"/>
      <c r="E133" s="275"/>
      <c r="F133" s="275"/>
      <c r="G133" s="275"/>
      <c r="H133" s="275"/>
    </row>
    <row r="134" spans="1:8" ht="15.75">
      <c r="A134" s="275"/>
      <c r="B134" s="275"/>
      <c r="C134" s="275"/>
      <c r="D134" s="275"/>
      <c r="E134" s="275"/>
      <c r="F134" s="275"/>
      <c r="G134" s="275"/>
      <c r="H134" s="275"/>
    </row>
    <row r="135" spans="1:8" ht="15.75">
      <c r="A135" s="275"/>
      <c r="B135" s="275"/>
      <c r="C135" s="275"/>
      <c r="D135" s="275"/>
      <c r="E135" s="275"/>
      <c r="F135" s="275"/>
      <c r="G135" s="275"/>
      <c r="H135" s="275"/>
    </row>
    <row r="136" spans="1:8" ht="15.75">
      <c r="A136" s="275"/>
      <c r="B136" s="275"/>
      <c r="C136" s="275"/>
      <c r="D136" s="275"/>
      <c r="E136" s="275"/>
      <c r="F136" s="275"/>
      <c r="G136" s="275"/>
      <c r="H136" s="275"/>
    </row>
    <row r="137" spans="1:8" ht="15.75">
      <c r="A137" s="275"/>
      <c r="B137" s="275"/>
      <c r="C137" s="275"/>
      <c r="D137" s="275"/>
      <c r="E137" s="275"/>
      <c r="F137" s="275"/>
      <c r="G137" s="275"/>
      <c r="H137" s="275"/>
    </row>
    <row r="138" spans="1:8" ht="15.75">
      <c r="A138" s="275"/>
      <c r="B138" s="275"/>
      <c r="C138" s="275"/>
      <c r="D138" s="275"/>
      <c r="E138" s="275"/>
      <c r="F138" s="275"/>
      <c r="G138" s="275"/>
      <c r="H138" s="275"/>
    </row>
    <row r="139" spans="1:8" ht="15.75">
      <c r="A139" s="275"/>
      <c r="B139" s="275"/>
      <c r="C139" s="275"/>
      <c r="D139" s="275"/>
      <c r="E139" s="275"/>
      <c r="F139" s="275"/>
      <c r="G139" s="275"/>
      <c r="H139" s="275"/>
    </row>
    <row r="140" spans="1:8" ht="15.75">
      <c r="A140" s="275"/>
      <c r="B140" s="275"/>
      <c r="C140" s="275"/>
      <c r="D140" s="275"/>
      <c r="E140" s="275"/>
      <c r="F140" s="275"/>
      <c r="G140" s="275"/>
      <c r="H140" s="275"/>
    </row>
    <row r="141" spans="1:8" ht="15.75">
      <c r="A141" s="275"/>
      <c r="B141" s="275"/>
      <c r="C141" s="275"/>
      <c r="D141" s="275"/>
      <c r="E141" s="275"/>
      <c r="F141" s="275"/>
      <c r="G141" s="275"/>
      <c r="H141" s="275"/>
    </row>
    <row r="142" spans="1:8" ht="15.75">
      <c r="A142" s="275"/>
      <c r="B142" s="275"/>
      <c r="C142" s="275"/>
      <c r="D142" s="275"/>
      <c r="E142" s="275"/>
      <c r="F142" s="275"/>
      <c r="G142" s="275"/>
      <c r="H142" s="275"/>
    </row>
    <row r="143" spans="1:8" ht="15.75">
      <c r="A143" s="275"/>
      <c r="B143" s="275"/>
      <c r="C143" s="275"/>
      <c r="D143" s="275"/>
      <c r="E143" s="275"/>
      <c r="F143" s="275"/>
      <c r="G143" s="275"/>
      <c r="H143" s="275"/>
    </row>
    <row r="144" spans="1:8" ht="15.75">
      <c r="A144" s="275"/>
      <c r="B144" s="275"/>
      <c r="C144" s="275"/>
      <c r="D144" s="275"/>
      <c r="E144" s="275"/>
      <c r="F144" s="275"/>
      <c r="G144" s="275"/>
      <c r="H144" s="275"/>
    </row>
    <row r="145" spans="1:8" ht="15.75">
      <c r="A145" s="275"/>
      <c r="B145" s="275"/>
      <c r="C145" s="275"/>
      <c r="D145" s="275"/>
      <c r="E145" s="275"/>
      <c r="F145" s="275"/>
      <c r="G145" s="275"/>
      <c r="H145" s="275"/>
    </row>
    <row r="146" spans="1:8" ht="15.75">
      <c r="A146" s="275"/>
      <c r="B146" s="275"/>
      <c r="C146" s="275"/>
      <c r="D146" s="275"/>
      <c r="E146" s="275"/>
      <c r="F146" s="275"/>
      <c r="G146" s="275"/>
      <c r="H146" s="275"/>
    </row>
    <row r="147" spans="1:8" ht="15.75">
      <c r="A147" s="275"/>
      <c r="B147" s="275"/>
      <c r="C147" s="275"/>
      <c r="D147" s="275"/>
      <c r="E147" s="275"/>
      <c r="F147" s="275"/>
      <c r="G147" s="275"/>
      <c r="H147" s="275"/>
    </row>
    <row r="148" spans="1:8" ht="15.75">
      <c r="A148" s="275"/>
      <c r="B148" s="275"/>
      <c r="C148" s="275"/>
      <c r="D148" s="275"/>
      <c r="E148" s="275"/>
      <c r="F148" s="275"/>
      <c r="G148" s="275"/>
      <c r="H148" s="275"/>
    </row>
    <row r="149" spans="1:8" ht="15.75">
      <c r="A149" s="275"/>
      <c r="B149" s="275"/>
      <c r="C149" s="275"/>
      <c r="D149" s="275"/>
      <c r="E149" s="275"/>
      <c r="F149" s="275"/>
      <c r="G149" s="275"/>
      <c r="H149" s="275"/>
    </row>
    <row r="150" spans="1:8" ht="15.75">
      <c r="A150" s="275"/>
      <c r="B150" s="275"/>
      <c r="C150" s="275"/>
      <c r="D150" s="275"/>
      <c r="E150" s="275"/>
      <c r="F150" s="275"/>
      <c r="G150" s="275"/>
      <c r="H150" s="275"/>
    </row>
    <row r="151" spans="1:8" ht="15.75">
      <c r="A151" s="275"/>
      <c r="B151" s="275"/>
      <c r="C151" s="275"/>
      <c r="D151" s="275"/>
      <c r="E151" s="275"/>
      <c r="F151" s="275"/>
      <c r="G151" s="275"/>
      <c r="H151" s="275"/>
    </row>
    <row r="152" spans="1:8" ht="15.75">
      <c r="A152" s="275"/>
      <c r="B152" s="275"/>
      <c r="C152" s="275"/>
      <c r="D152" s="275"/>
      <c r="E152" s="275"/>
      <c r="F152" s="275"/>
      <c r="G152" s="275"/>
      <c r="H152" s="275"/>
    </row>
    <row r="153" spans="1:8" ht="15.75">
      <c r="A153" s="275"/>
      <c r="B153" s="275"/>
      <c r="C153" s="275"/>
      <c r="D153" s="275"/>
      <c r="E153" s="275"/>
      <c r="F153" s="275"/>
      <c r="G153" s="275"/>
      <c r="H153" s="275"/>
    </row>
    <row r="154" spans="1:8" ht="15.75">
      <c r="A154" s="275"/>
      <c r="B154" s="275"/>
      <c r="C154" s="275"/>
      <c r="D154" s="275"/>
      <c r="E154" s="275"/>
      <c r="F154" s="275"/>
      <c r="G154" s="275"/>
      <c r="H154" s="275"/>
    </row>
    <row r="155" spans="1:8" ht="15.75">
      <c r="A155" s="275"/>
      <c r="B155" s="275"/>
      <c r="C155" s="275"/>
      <c r="D155" s="275"/>
      <c r="E155" s="275"/>
      <c r="F155" s="275"/>
      <c r="G155" s="275"/>
      <c r="H155" s="275"/>
    </row>
    <row r="156" spans="1:8" ht="15.75">
      <c r="A156" s="275"/>
      <c r="B156" s="275"/>
      <c r="C156" s="275"/>
      <c r="D156" s="275"/>
      <c r="E156" s="275"/>
      <c r="F156" s="275"/>
      <c r="G156" s="275"/>
      <c r="H156" s="275"/>
    </row>
    <row r="157" spans="1:8" ht="15.75">
      <c r="A157" s="275"/>
      <c r="B157" s="275"/>
      <c r="C157" s="275"/>
      <c r="D157" s="275"/>
      <c r="E157" s="275"/>
      <c r="F157" s="275"/>
      <c r="G157" s="275"/>
      <c r="H157" s="275"/>
    </row>
    <row r="158" spans="1:8" ht="15.75">
      <c r="A158" s="275"/>
      <c r="B158" s="275"/>
      <c r="C158" s="275"/>
      <c r="D158" s="275"/>
      <c r="E158" s="275"/>
      <c r="F158" s="275"/>
      <c r="G158" s="275"/>
      <c r="H158" s="275"/>
    </row>
    <row r="159" spans="1:8" ht="15.75">
      <c r="A159" s="275"/>
      <c r="B159" s="275"/>
      <c r="C159" s="275"/>
      <c r="D159" s="275"/>
      <c r="E159" s="275"/>
      <c r="F159" s="275"/>
      <c r="G159" s="275"/>
      <c r="H159" s="275"/>
    </row>
    <row r="160" spans="1:8" ht="15.75">
      <c r="A160" s="275"/>
      <c r="B160" s="275"/>
      <c r="C160" s="275"/>
      <c r="D160" s="275"/>
      <c r="E160" s="275"/>
      <c r="F160" s="275"/>
      <c r="G160" s="275"/>
      <c r="H160" s="275"/>
    </row>
    <row r="161" spans="1:8" ht="15.75">
      <c r="A161" s="275"/>
      <c r="B161" s="275"/>
      <c r="C161" s="275"/>
      <c r="D161" s="275"/>
      <c r="E161" s="275"/>
      <c r="F161" s="275"/>
      <c r="G161" s="275"/>
      <c r="H161" s="275"/>
    </row>
    <row r="162" spans="1:8" ht="15.75">
      <c r="A162" s="275"/>
      <c r="B162" s="275"/>
      <c r="C162" s="275"/>
      <c r="D162" s="275"/>
      <c r="E162" s="275"/>
      <c r="F162" s="275"/>
      <c r="G162" s="275"/>
      <c r="H162" s="275"/>
    </row>
    <row r="163" spans="1:8" ht="15.75">
      <c r="A163" s="275"/>
      <c r="B163" s="275"/>
      <c r="C163" s="275"/>
      <c r="D163" s="275"/>
      <c r="E163" s="275"/>
      <c r="F163" s="275"/>
      <c r="G163" s="275"/>
      <c r="H163" s="275"/>
    </row>
  </sheetData>
  <dataConsolidate/>
  <mergeCells count="1">
    <mergeCell ref="A6:H6"/>
  </mergeCells>
  <conditionalFormatting sqref="H18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4"/>
  <sheetViews>
    <sheetView view="pageLayout" topLeftCell="A7" zoomScaleSheetLayoutView="100" workbookViewId="0">
      <selection activeCell="I12" sqref="I12"/>
    </sheetView>
  </sheetViews>
  <sheetFormatPr baseColWidth="10" defaultRowHeight="14.25"/>
  <cols>
    <col min="1" max="2" width="15.42578125" style="75" customWidth="1"/>
    <col min="3" max="3" width="12.7109375" style="75" customWidth="1"/>
    <col min="4" max="9" width="12.7109375" style="46" customWidth="1"/>
    <col min="10" max="256" width="11.42578125" style="46"/>
    <col min="257" max="258" width="15.42578125" style="46" customWidth="1"/>
    <col min="259" max="265" width="12.7109375" style="46" customWidth="1"/>
    <col min="266" max="512" width="11.42578125" style="46"/>
    <col min="513" max="514" width="15.42578125" style="46" customWidth="1"/>
    <col min="515" max="521" width="12.7109375" style="46" customWidth="1"/>
    <col min="522" max="768" width="11.42578125" style="46"/>
    <col min="769" max="770" width="15.42578125" style="46" customWidth="1"/>
    <col min="771" max="777" width="12.7109375" style="46" customWidth="1"/>
    <col min="778" max="1024" width="11.42578125" style="46"/>
    <col min="1025" max="1026" width="15.42578125" style="46" customWidth="1"/>
    <col min="1027" max="1033" width="12.7109375" style="46" customWidth="1"/>
    <col min="1034" max="1280" width="11.42578125" style="46"/>
    <col min="1281" max="1282" width="15.42578125" style="46" customWidth="1"/>
    <col min="1283" max="1289" width="12.7109375" style="46" customWidth="1"/>
    <col min="1290" max="1536" width="11.42578125" style="46"/>
    <col min="1537" max="1538" width="15.42578125" style="46" customWidth="1"/>
    <col min="1539" max="1545" width="12.7109375" style="46" customWidth="1"/>
    <col min="1546" max="1792" width="11.42578125" style="46"/>
    <col min="1793" max="1794" width="15.42578125" style="46" customWidth="1"/>
    <col min="1795" max="1801" width="12.7109375" style="46" customWidth="1"/>
    <col min="1802" max="2048" width="11.42578125" style="46"/>
    <col min="2049" max="2050" width="15.42578125" style="46" customWidth="1"/>
    <col min="2051" max="2057" width="12.7109375" style="46" customWidth="1"/>
    <col min="2058" max="2304" width="11.42578125" style="46"/>
    <col min="2305" max="2306" width="15.42578125" style="46" customWidth="1"/>
    <col min="2307" max="2313" width="12.7109375" style="46" customWidth="1"/>
    <col min="2314" max="2560" width="11.42578125" style="46"/>
    <col min="2561" max="2562" width="15.42578125" style="46" customWidth="1"/>
    <col min="2563" max="2569" width="12.7109375" style="46" customWidth="1"/>
    <col min="2570" max="2816" width="11.42578125" style="46"/>
    <col min="2817" max="2818" width="15.42578125" style="46" customWidth="1"/>
    <col min="2819" max="2825" width="12.7109375" style="46" customWidth="1"/>
    <col min="2826" max="3072" width="11.42578125" style="46"/>
    <col min="3073" max="3074" width="15.42578125" style="46" customWidth="1"/>
    <col min="3075" max="3081" width="12.7109375" style="46" customWidth="1"/>
    <col min="3082" max="3328" width="11.42578125" style="46"/>
    <col min="3329" max="3330" width="15.42578125" style="46" customWidth="1"/>
    <col min="3331" max="3337" width="12.7109375" style="46" customWidth="1"/>
    <col min="3338" max="3584" width="11.42578125" style="46"/>
    <col min="3585" max="3586" width="15.42578125" style="46" customWidth="1"/>
    <col min="3587" max="3593" width="12.7109375" style="46" customWidth="1"/>
    <col min="3594" max="3840" width="11.42578125" style="46"/>
    <col min="3841" max="3842" width="15.42578125" style="46" customWidth="1"/>
    <col min="3843" max="3849" width="12.7109375" style="46" customWidth="1"/>
    <col min="3850" max="4096" width="11.42578125" style="46"/>
    <col min="4097" max="4098" width="15.42578125" style="46" customWidth="1"/>
    <col min="4099" max="4105" width="12.7109375" style="46" customWidth="1"/>
    <col min="4106" max="4352" width="11.42578125" style="46"/>
    <col min="4353" max="4354" width="15.42578125" style="46" customWidth="1"/>
    <col min="4355" max="4361" width="12.7109375" style="46" customWidth="1"/>
    <col min="4362" max="4608" width="11.42578125" style="46"/>
    <col min="4609" max="4610" width="15.42578125" style="46" customWidth="1"/>
    <col min="4611" max="4617" width="12.7109375" style="46" customWidth="1"/>
    <col min="4618" max="4864" width="11.42578125" style="46"/>
    <col min="4865" max="4866" width="15.42578125" style="46" customWidth="1"/>
    <col min="4867" max="4873" width="12.7109375" style="46" customWidth="1"/>
    <col min="4874" max="5120" width="11.42578125" style="46"/>
    <col min="5121" max="5122" width="15.42578125" style="46" customWidth="1"/>
    <col min="5123" max="5129" width="12.7109375" style="46" customWidth="1"/>
    <col min="5130" max="5376" width="11.42578125" style="46"/>
    <col min="5377" max="5378" width="15.42578125" style="46" customWidth="1"/>
    <col min="5379" max="5385" width="12.7109375" style="46" customWidth="1"/>
    <col min="5386" max="5632" width="11.42578125" style="46"/>
    <col min="5633" max="5634" width="15.42578125" style="46" customWidth="1"/>
    <col min="5635" max="5641" width="12.7109375" style="46" customWidth="1"/>
    <col min="5642" max="5888" width="11.42578125" style="46"/>
    <col min="5889" max="5890" width="15.42578125" style="46" customWidth="1"/>
    <col min="5891" max="5897" width="12.7109375" style="46" customWidth="1"/>
    <col min="5898" max="6144" width="11.42578125" style="46"/>
    <col min="6145" max="6146" width="15.42578125" style="46" customWidth="1"/>
    <col min="6147" max="6153" width="12.7109375" style="46" customWidth="1"/>
    <col min="6154" max="6400" width="11.42578125" style="46"/>
    <col min="6401" max="6402" width="15.42578125" style="46" customWidth="1"/>
    <col min="6403" max="6409" width="12.7109375" style="46" customWidth="1"/>
    <col min="6410" max="6656" width="11.42578125" style="46"/>
    <col min="6657" max="6658" width="15.42578125" style="46" customWidth="1"/>
    <col min="6659" max="6665" width="12.7109375" style="46" customWidth="1"/>
    <col min="6666" max="6912" width="11.42578125" style="46"/>
    <col min="6913" max="6914" width="15.42578125" style="46" customWidth="1"/>
    <col min="6915" max="6921" width="12.7109375" style="46" customWidth="1"/>
    <col min="6922" max="7168" width="11.42578125" style="46"/>
    <col min="7169" max="7170" width="15.42578125" style="46" customWidth="1"/>
    <col min="7171" max="7177" width="12.7109375" style="46" customWidth="1"/>
    <col min="7178" max="7424" width="11.42578125" style="46"/>
    <col min="7425" max="7426" width="15.42578125" style="46" customWidth="1"/>
    <col min="7427" max="7433" width="12.7109375" style="46" customWidth="1"/>
    <col min="7434" max="7680" width="11.42578125" style="46"/>
    <col min="7681" max="7682" width="15.42578125" style="46" customWidth="1"/>
    <col min="7683" max="7689" width="12.7109375" style="46" customWidth="1"/>
    <col min="7690" max="7936" width="11.42578125" style="46"/>
    <col min="7937" max="7938" width="15.42578125" style="46" customWidth="1"/>
    <col min="7939" max="7945" width="12.7109375" style="46" customWidth="1"/>
    <col min="7946" max="8192" width="11.42578125" style="46"/>
    <col min="8193" max="8194" width="15.42578125" style="46" customWidth="1"/>
    <col min="8195" max="8201" width="12.7109375" style="46" customWidth="1"/>
    <col min="8202" max="8448" width="11.42578125" style="46"/>
    <col min="8449" max="8450" width="15.42578125" style="46" customWidth="1"/>
    <col min="8451" max="8457" width="12.7109375" style="46" customWidth="1"/>
    <col min="8458" max="8704" width="11.42578125" style="46"/>
    <col min="8705" max="8706" width="15.42578125" style="46" customWidth="1"/>
    <col min="8707" max="8713" width="12.7109375" style="46" customWidth="1"/>
    <col min="8714" max="8960" width="11.42578125" style="46"/>
    <col min="8961" max="8962" width="15.42578125" style="46" customWidth="1"/>
    <col min="8963" max="8969" width="12.7109375" style="46" customWidth="1"/>
    <col min="8970" max="9216" width="11.42578125" style="46"/>
    <col min="9217" max="9218" width="15.42578125" style="46" customWidth="1"/>
    <col min="9219" max="9225" width="12.7109375" style="46" customWidth="1"/>
    <col min="9226" max="9472" width="11.42578125" style="46"/>
    <col min="9473" max="9474" width="15.42578125" style="46" customWidth="1"/>
    <col min="9475" max="9481" width="12.7109375" style="46" customWidth="1"/>
    <col min="9482" max="9728" width="11.42578125" style="46"/>
    <col min="9729" max="9730" width="15.42578125" style="46" customWidth="1"/>
    <col min="9731" max="9737" width="12.7109375" style="46" customWidth="1"/>
    <col min="9738" max="9984" width="11.42578125" style="46"/>
    <col min="9985" max="9986" width="15.42578125" style="46" customWidth="1"/>
    <col min="9987" max="9993" width="12.7109375" style="46" customWidth="1"/>
    <col min="9994" max="10240" width="11.42578125" style="46"/>
    <col min="10241" max="10242" width="15.42578125" style="46" customWidth="1"/>
    <col min="10243" max="10249" width="12.7109375" style="46" customWidth="1"/>
    <col min="10250" max="10496" width="11.42578125" style="46"/>
    <col min="10497" max="10498" width="15.42578125" style="46" customWidth="1"/>
    <col min="10499" max="10505" width="12.7109375" style="46" customWidth="1"/>
    <col min="10506" max="10752" width="11.42578125" style="46"/>
    <col min="10753" max="10754" width="15.42578125" style="46" customWidth="1"/>
    <col min="10755" max="10761" width="12.7109375" style="46" customWidth="1"/>
    <col min="10762" max="11008" width="11.42578125" style="46"/>
    <col min="11009" max="11010" width="15.42578125" style="46" customWidth="1"/>
    <col min="11011" max="11017" width="12.7109375" style="46" customWidth="1"/>
    <col min="11018" max="11264" width="11.42578125" style="46"/>
    <col min="11265" max="11266" width="15.42578125" style="46" customWidth="1"/>
    <col min="11267" max="11273" width="12.7109375" style="46" customWidth="1"/>
    <col min="11274" max="11520" width="11.42578125" style="46"/>
    <col min="11521" max="11522" width="15.42578125" style="46" customWidth="1"/>
    <col min="11523" max="11529" width="12.7109375" style="46" customWidth="1"/>
    <col min="11530" max="11776" width="11.42578125" style="46"/>
    <col min="11777" max="11778" width="15.42578125" style="46" customWidth="1"/>
    <col min="11779" max="11785" width="12.7109375" style="46" customWidth="1"/>
    <col min="11786" max="12032" width="11.42578125" style="46"/>
    <col min="12033" max="12034" width="15.42578125" style="46" customWidth="1"/>
    <col min="12035" max="12041" width="12.7109375" style="46" customWidth="1"/>
    <col min="12042" max="12288" width="11.42578125" style="46"/>
    <col min="12289" max="12290" width="15.42578125" style="46" customWidth="1"/>
    <col min="12291" max="12297" width="12.7109375" style="46" customWidth="1"/>
    <col min="12298" max="12544" width="11.42578125" style="46"/>
    <col min="12545" max="12546" width="15.42578125" style="46" customWidth="1"/>
    <col min="12547" max="12553" width="12.7109375" style="46" customWidth="1"/>
    <col min="12554" max="12800" width="11.42578125" style="46"/>
    <col min="12801" max="12802" width="15.42578125" style="46" customWidth="1"/>
    <col min="12803" max="12809" width="12.7109375" style="46" customWidth="1"/>
    <col min="12810" max="13056" width="11.42578125" style="46"/>
    <col min="13057" max="13058" width="15.42578125" style="46" customWidth="1"/>
    <col min="13059" max="13065" width="12.7109375" style="46" customWidth="1"/>
    <col min="13066" max="13312" width="11.42578125" style="46"/>
    <col min="13313" max="13314" width="15.42578125" style="46" customWidth="1"/>
    <col min="13315" max="13321" width="12.7109375" style="46" customWidth="1"/>
    <col min="13322" max="13568" width="11.42578125" style="46"/>
    <col min="13569" max="13570" width="15.42578125" style="46" customWidth="1"/>
    <col min="13571" max="13577" width="12.7109375" style="46" customWidth="1"/>
    <col min="13578" max="13824" width="11.42578125" style="46"/>
    <col min="13825" max="13826" width="15.42578125" style="46" customWidth="1"/>
    <col min="13827" max="13833" width="12.7109375" style="46" customWidth="1"/>
    <col min="13834" max="14080" width="11.42578125" style="46"/>
    <col min="14081" max="14082" width="15.42578125" style="46" customWidth="1"/>
    <col min="14083" max="14089" width="12.7109375" style="46" customWidth="1"/>
    <col min="14090" max="14336" width="11.42578125" style="46"/>
    <col min="14337" max="14338" width="15.42578125" style="46" customWidth="1"/>
    <col min="14339" max="14345" width="12.7109375" style="46" customWidth="1"/>
    <col min="14346" max="14592" width="11.42578125" style="46"/>
    <col min="14593" max="14594" width="15.42578125" style="46" customWidth="1"/>
    <col min="14595" max="14601" width="12.7109375" style="46" customWidth="1"/>
    <col min="14602" max="14848" width="11.42578125" style="46"/>
    <col min="14849" max="14850" width="15.42578125" style="46" customWidth="1"/>
    <col min="14851" max="14857" width="12.7109375" style="46" customWidth="1"/>
    <col min="14858" max="15104" width="11.42578125" style="46"/>
    <col min="15105" max="15106" width="15.42578125" style="46" customWidth="1"/>
    <col min="15107" max="15113" width="12.7109375" style="46" customWidth="1"/>
    <col min="15114" max="15360" width="11.42578125" style="46"/>
    <col min="15361" max="15362" width="15.42578125" style="46" customWidth="1"/>
    <col min="15363" max="15369" width="12.7109375" style="46" customWidth="1"/>
    <col min="15370" max="15616" width="11.42578125" style="46"/>
    <col min="15617" max="15618" width="15.42578125" style="46" customWidth="1"/>
    <col min="15619" max="15625" width="12.7109375" style="46" customWidth="1"/>
    <col min="15626" max="15872" width="11.42578125" style="46"/>
    <col min="15873" max="15874" width="15.42578125" style="46" customWidth="1"/>
    <col min="15875" max="15881" width="12.7109375" style="46" customWidth="1"/>
    <col min="15882" max="16128" width="11.42578125" style="46"/>
    <col min="16129" max="16130" width="15.42578125" style="46" customWidth="1"/>
    <col min="16131" max="16137" width="12.7109375" style="46" customWidth="1"/>
    <col min="16138" max="16384" width="11.42578125" style="46"/>
  </cols>
  <sheetData>
    <row r="1" spans="1:11">
      <c r="A1" s="1"/>
      <c r="B1" s="2"/>
      <c r="C1" s="2"/>
      <c r="D1" s="1"/>
      <c r="E1" s="1"/>
      <c r="F1" s="1"/>
      <c r="G1" s="1"/>
      <c r="H1" s="1"/>
      <c r="I1" s="1"/>
    </row>
    <row r="2" spans="1:11">
      <c r="A2" s="1"/>
      <c r="B2" s="2"/>
      <c r="C2" s="2"/>
      <c r="D2" s="1"/>
      <c r="E2" s="1"/>
      <c r="F2" s="1"/>
      <c r="G2" s="1"/>
      <c r="H2" s="1"/>
      <c r="I2" s="1"/>
    </row>
    <row r="3" spans="1:11">
      <c r="A3" s="1"/>
      <c r="B3" s="4"/>
      <c r="C3" s="4"/>
      <c r="D3" s="5"/>
      <c r="E3" s="6"/>
      <c r="F3" s="6"/>
      <c r="G3" s="6"/>
      <c r="H3" s="5"/>
      <c r="I3" s="5"/>
    </row>
    <row r="4" spans="1:11">
      <c r="A4" s="461"/>
      <c r="B4" s="461"/>
      <c r="C4" s="461"/>
      <c r="D4" s="461"/>
      <c r="E4" s="461"/>
      <c r="F4" s="461"/>
      <c r="G4" s="461"/>
      <c r="H4" s="461"/>
      <c r="I4" s="461"/>
    </row>
    <row r="5" spans="1:11">
      <c r="A5" s="146"/>
      <c r="B5" s="146"/>
      <c r="C5" s="146"/>
      <c r="D5" s="146"/>
      <c r="E5" s="146"/>
      <c r="F5" s="146"/>
      <c r="G5" s="146"/>
      <c r="H5" s="146"/>
      <c r="I5" s="146"/>
    </row>
    <row r="6" spans="1:11" ht="17.25" customHeight="1">
      <c r="A6" s="468" t="s">
        <v>99</v>
      </c>
      <c r="B6" s="468"/>
      <c r="C6" s="468"/>
      <c r="D6" s="468"/>
      <c r="E6" s="468"/>
      <c r="F6" s="468"/>
      <c r="G6" s="468"/>
      <c r="H6" s="468"/>
      <c r="I6" s="468"/>
      <c r="J6" s="468"/>
      <c r="K6" s="468"/>
    </row>
    <row r="7" spans="1:11" ht="8.25" customHeight="1">
      <c r="A7" s="147"/>
      <c r="B7" s="147"/>
      <c r="C7" s="147"/>
      <c r="D7" s="147"/>
      <c r="E7" s="9"/>
      <c r="F7" s="147"/>
      <c r="G7" s="147"/>
      <c r="H7" s="147"/>
      <c r="I7" s="147"/>
    </row>
    <row r="8" spans="1:11" ht="16.5" customHeight="1">
      <c r="A8" s="9"/>
      <c r="B8" s="9"/>
      <c r="C8" s="8"/>
      <c r="D8" s="9"/>
      <c r="E8" s="9"/>
      <c r="F8" s="9"/>
      <c r="G8" s="9"/>
      <c r="H8" s="9"/>
      <c r="I8" s="147"/>
    </row>
    <row r="9" spans="1:11" ht="26.25" customHeight="1">
      <c r="A9" s="22" t="s">
        <v>269</v>
      </c>
      <c r="B9" s="83">
        <f>B15</f>
        <v>83.984029619805483</v>
      </c>
      <c r="C9" s="8"/>
      <c r="D9" s="9"/>
      <c r="E9" s="9"/>
      <c r="F9" s="9"/>
      <c r="G9" s="9"/>
      <c r="H9" s="9"/>
      <c r="I9" s="85"/>
    </row>
    <row r="10" spans="1:11" ht="15" customHeight="1">
      <c r="A10" s="9"/>
      <c r="B10" s="9"/>
      <c r="C10" s="9"/>
      <c r="D10" s="18"/>
      <c r="E10" s="18"/>
      <c r="F10" s="18"/>
      <c r="G10" s="9"/>
      <c r="H10" s="9">
        <v>356160</v>
      </c>
      <c r="I10" s="149">
        <f>D15/H10-1</f>
        <v>1.6172506738544534E-2</v>
      </c>
    </row>
    <row r="11" spans="1:11" ht="10.5" customHeight="1">
      <c r="A11" s="484" t="s">
        <v>6</v>
      </c>
      <c r="B11" s="486" t="s">
        <v>100</v>
      </c>
      <c r="C11" s="487"/>
      <c r="D11" s="484" t="s">
        <v>8</v>
      </c>
      <c r="E11" s="116" t="s">
        <v>9</v>
      </c>
      <c r="F11" s="164"/>
      <c r="G11" s="9"/>
      <c r="H11" s="9"/>
    </row>
    <row r="12" spans="1:11" ht="10.5" customHeight="1">
      <c r="A12" s="485"/>
      <c r="B12" s="488"/>
      <c r="C12" s="489"/>
      <c r="D12" s="485"/>
      <c r="E12" s="116" t="s">
        <v>11</v>
      </c>
      <c r="F12" s="116" t="s">
        <v>10</v>
      </c>
      <c r="G12" s="9"/>
      <c r="H12" s="9"/>
      <c r="I12" s="135">
        <f>D15-H10</f>
        <v>5760</v>
      </c>
    </row>
    <row r="13" spans="1:11" ht="10.5" customHeight="1">
      <c r="A13" s="9"/>
      <c r="B13" s="9"/>
      <c r="C13" s="9"/>
      <c r="D13" s="18"/>
      <c r="E13" s="18"/>
      <c r="F13" s="18"/>
      <c r="G13" s="18"/>
      <c r="H13" s="18"/>
    </row>
    <row r="14" spans="1:11" ht="45" customHeight="1">
      <c r="A14" s="165" t="s">
        <v>12</v>
      </c>
      <c r="B14" s="166" t="s">
        <v>100</v>
      </c>
      <c r="C14" s="166" t="s">
        <v>268</v>
      </c>
      <c r="D14" s="166" t="s">
        <v>101</v>
      </c>
      <c r="E14" s="167" t="s">
        <v>102</v>
      </c>
      <c r="F14" s="167" t="s">
        <v>103</v>
      </c>
      <c r="G14" s="167" t="s">
        <v>104</v>
      </c>
      <c r="H14" s="167" t="s">
        <v>105</v>
      </c>
      <c r="I14" s="167" t="s">
        <v>106</v>
      </c>
      <c r="J14" s="167" t="s">
        <v>107</v>
      </c>
      <c r="K14" s="167" t="s">
        <v>108</v>
      </c>
    </row>
    <row r="15" spans="1:11" ht="15.75" customHeight="1">
      <c r="A15" s="24" t="s">
        <v>71</v>
      </c>
      <c r="B15" s="168">
        <f>IF(D15=0,0,(C15/D15)*100)</f>
        <v>83.984029619805483</v>
      </c>
      <c r="C15" s="169">
        <f>SUM(C16:C47)</f>
        <v>303955</v>
      </c>
      <c r="D15" s="170">
        <f t="shared" ref="D15:D47" si="0">E15*40*2</f>
        <v>361920</v>
      </c>
      <c r="E15" s="169">
        <f t="shared" ref="E15:K15" si="1">SUM(E16:E47)</f>
        <v>4524</v>
      </c>
      <c r="F15" s="169">
        <f t="shared" si="1"/>
        <v>937</v>
      </c>
      <c r="G15" s="169">
        <f>SUM(G16:G47)</f>
        <v>1398</v>
      </c>
      <c r="H15" s="169">
        <f t="shared" si="1"/>
        <v>0</v>
      </c>
      <c r="I15" s="169">
        <f t="shared" si="1"/>
        <v>0</v>
      </c>
      <c r="J15" s="169">
        <f t="shared" si="1"/>
        <v>0</v>
      </c>
      <c r="K15" s="169">
        <f t="shared" si="1"/>
        <v>0</v>
      </c>
    </row>
    <row r="16" spans="1:11">
      <c r="A16" s="27" t="s">
        <v>16</v>
      </c>
      <c r="B16" s="171">
        <f>IF(D16=0,0,(C16/D16)*100)</f>
        <v>101.58333333333334</v>
      </c>
      <c r="C16" s="45">
        <v>4876</v>
      </c>
      <c r="D16" s="170">
        <f t="shared" si="0"/>
        <v>4800</v>
      </c>
      <c r="E16" s="172">
        <v>60</v>
      </c>
      <c r="F16" s="172">
        <v>14</v>
      </c>
      <c r="G16" s="172">
        <v>14</v>
      </c>
      <c r="H16" s="172"/>
      <c r="I16" s="172"/>
      <c r="J16" s="173"/>
      <c r="K16" s="173"/>
    </row>
    <row r="17" spans="1:11">
      <c r="A17" s="27" t="s">
        <v>17</v>
      </c>
      <c r="B17" s="171">
        <f>IF(D17=0,0,(C17/D17)*100)</f>
        <v>87.899159663865547</v>
      </c>
      <c r="C17" s="45">
        <v>8368</v>
      </c>
      <c r="D17" s="170">
        <f t="shared" si="0"/>
        <v>9520</v>
      </c>
      <c r="E17" s="172">
        <v>119</v>
      </c>
      <c r="F17" s="172">
        <v>21</v>
      </c>
      <c r="G17" s="172">
        <v>25</v>
      </c>
      <c r="H17" s="172"/>
      <c r="I17" s="172"/>
      <c r="J17" s="173"/>
      <c r="K17" s="173"/>
    </row>
    <row r="18" spans="1:11">
      <c r="A18" s="27" t="s">
        <v>18</v>
      </c>
      <c r="B18" s="171">
        <f>IF(D18=0,0,(C18/D18)*100)</f>
        <v>81.982758620689651</v>
      </c>
      <c r="C18" s="45">
        <v>1902</v>
      </c>
      <c r="D18" s="170">
        <f t="shared" si="0"/>
        <v>2320</v>
      </c>
      <c r="E18" s="172">
        <v>29</v>
      </c>
      <c r="F18" s="172">
        <v>5</v>
      </c>
      <c r="G18" s="172">
        <v>2</v>
      </c>
      <c r="H18" s="172"/>
      <c r="I18" s="172"/>
      <c r="J18" s="173"/>
      <c r="K18" s="173"/>
    </row>
    <row r="19" spans="1:11">
      <c r="A19" s="27" t="s">
        <v>19</v>
      </c>
      <c r="B19" s="171">
        <f t="shared" ref="B19:B47" si="2">IF(D19=0,0,(C19/D19)*100)</f>
        <v>62.972972972972975</v>
      </c>
      <c r="C19" s="45">
        <v>1864</v>
      </c>
      <c r="D19" s="170">
        <f t="shared" si="0"/>
        <v>2960</v>
      </c>
      <c r="E19" s="172">
        <v>37</v>
      </c>
      <c r="F19" s="172">
        <v>8</v>
      </c>
      <c r="G19" s="172">
        <v>14</v>
      </c>
      <c r="H19" s="172"/>
      <c r="I19" s="172"/>
      <c r="J19" s="173"/>
      <c r="K19" s="173"/>
    </row>
    <row r="20" spans="1:11">
      <c r="A20" s="27" t="s">
        <v>20</v>
      </c>
      <c r="B20" s="171">
        <f t="shared" si="2"/>
        <v>81.885593220338976</v>
      </c>
      <c r="C20" s="45">
        <v>7730</v>
      </c>
      <c r="D20" s="170">
        <f t="shared" si="0"/>
        <v>9440</v>
      </c>
      <c r="E20" s="172">
        <v>118</v>
      </c>
      <c r="F20" s="172">
        <v>16</v>
      </c>
      <c r="G20" s="172">
        <v>42</v>
      </c>
      <c r="H20" s="172"/>
      <c r="I20" s="172"/>
      <c r="J20" s="173"/>
      <c r="K20" s="173"/>
    </row>
    <row r="21" spans="1:11">
      <c r="A21" s="27" t="s">
        <v>21</v>
      </c>
      <c r="B21" s="171">
        <f t="shared" si="2"/>
        <v>84.402573529411768</v>
      </c>
      <c r="C21" s="45">
        <v>9183</v>
      </c>
      <c r="D21" s="170">
        <f t="shared" si="0"/>
        <v>10880</v>
      </c>
      <c r="E21" s="172">
        <v>136</v>
      </c>
      <c r="F21" s="172">
        <v>20</v>
      </c>
      <c r="G21" s="172">
        <v>36</v>
      </c>
      <c r="H21" s="172"/>
      <c r="I21" s="172"/>
      <c r="J21" s="173"/>
      <c r="K21" s="173"/>
    </row>
    <row r="22" spans="1:11">
      <c r="A22" s="27" t="s">
        <v>22</v>
      </c>
      <c r="B22" s="171">
        <f t="shared" si="2"/>
        <v>75.85526315789474</v>
      </c>
      <c r="C22" s="45">
        <v>8071</v>
      </c>
      <c r="D22" s="170">
        <f t="shared" si="0"/>
        <v>10640</v>
      </c>
      <c r="E22" s="172">
        <v>133</v>
      </c>
      <c r="F22" s="172">
        <v>31</v>
      </c>
      <c r="G22" s="172">
        <v>42</v>
      </c>
      <c r="H22" s="172"/>
      <c r="I22" s="172"/>
      <c r="J22" s="173"/>
      <c r="K22" s="173"/>
    </row>
    <row r="23" spans="1:11">
      <c r="A23" s="27" t="s">
        <v>23</v>
      </c>
      <c r="B23" s="171">
        <f t="shared" si="2"/>
        <v>70.606060606060609</v>
      </c>
      <c r="C23" s="45">
        <v>1864</v>
      </c>
      <c r="D23" s="170">
        <f t="shared" si="0"/>
        <v>2640</v>
      </c>
      <c r="E23" s="172">
        <v>33</v>
      </c>
      <c r="F23" s="172">
        <v>5</v>
      </c>
      <c r="G23" s="172">
        <v>10</v>
      </c>
      <c r="H23" s="172"/>
      <c r="I23" s="172"/>
      <c r="J23" s="173"/>
      <c r="K23" s="173"/>
    </row>
    <row r="24" spans="1:11">
      <c r="A24" s="27" t="s">
        <v>24</v>
      </c>
      <c r="B24" s="171">
        <f t="shared" si="2"/>
        <v>101.65968342644321</v>
      </c>
      <c r="C24" s="45">
        <v>43673</v>
      </c>
      <c r="D24" s="170">
        <f t="shared" si="0"/>
        <v>42960</v>
      </c>
      <c r="E24" s="172">
        <v>537</v>
      </c>
      <c r="F24" s="172">
        <v>95</v>
      </c>
      <c r="G24" s="172">
        <v>175</v>
      </c>
      <c r="H24" s="172"/>
      <c r="I24" s="172"/>
      <c r="J24" s="173"/>
      <c r="K24" s="173"/>
    </row>
    <row r="25" spans="1:11">
      <c r="A25" s="27" t="s">
        <v>25</v>
      </c>
      <c r="B25" s="171">
        <f t="shared" si="2"/>
        <v>64.836956521739125</v>
      </c>
      <c r="C25" s="45">
        <v>2386</v>
      </c>
      <c r="D25" s="170">
        <f t="shared" si="0"/>
        <v>3680</v>
      </c>
      <c r="E25" s="172">
        <v>46</v>
      </c>
      <c r="F25" s="172">
        <v>14</v>
      </c>
      <c r="G25" s="172">
        <v>12</v>
      </c>
      <c r="H25" s="172"/>
      <c r="I25" s="172"/>
      <c r="J25" s="173"/>
      <c r="K25" s="173"/>
    </row>
    <row r="26" spans="1:11">
      <c r="A26" s="27" t="s">
        <v>26</v>
      </c>
      <c r="B26" s="171">
        <f t="shared" si="2"/>
        <v>95.292431192660558</v>
      </c>
      <c r="C26" s="45">
        <v>16619</v>
      </c>
      <c r="D26" s="170">
        <f t="shared" si="0"/>
        <v>17440</v>
      </c>
      <c r="E26" s="172">
        <v>218</v>
      </c>
      <c r="F26" s="172">
        <v>51</v>
      </c>
      <c r="G26" s="172">
        <v>74</v>
      </c>
      <c r="H26" s="172"/>
      <c r="I26" s="172"/>
      <c r="J26" s="173"/>
      <c r="K26" s="173"/>
    </row>
    <row r="27" spans="1:11">
      <c r="A27" s="27" t="s">
        <v>27</v>
      </c>
      <c r="B27" s="171">
        <f t="shared" si="2"/>
        <v>75.288461538461533</v>
      </c>
      <c r="C27" s="45">
        <v>7047</v>
      </c>
      <c r="D27" s="170">
        <f t="shared" si="0"/>
        <v>9360</v>
      </c>
      <c r="E27" s="172">
        <v>117</v>
      </c>
      <c r="F27" s="172">
        <v>30</v>
      </c>
      <c r="G27" s="172">
        <v>38</v>
      </c>
      <c r="H27" s="172"/>
      <c r="I27" s="172"/>
      <c r="J27" s="173"/>
      <c r="K27" s="173"/>
    </row>
    <row r="28" spans="1:11">
      <c r="A28" s="27" t="s">
        <v>28</v>
      </c>
      <c r="B28" s="171">
        <f t="shared" si="2"/>
        <v>76.875</v>
      </c>
      <c r="C28" s="45">
        <v>3690</v>
      </c>
      <c r="D28" s="170">
        <f t="shared" si="0"/>
        <v>4800</v>
      </c>
      <c r="E28" s="172">
        <v>60</v>
      </c>
      <c r="F28" s="172">
        <v>28</v>
      </c>
      <c r="G28" s="172">
        <v>23</v>
      </c>
      <c r="H28" s="172"/>
      <c r="I28" s="172"/>
      <c r="J28" s="173"/>
      <c r="K28" s="173"/>
    </row>
    <row r="29" spans="1:11">
      <c r="A29" s="27" t="s">
        <v>29</v>
      </c>
      <c r="B29" s="171">
        <f t="shared" si="2"/>
        <v>77.344377510040161</v>
      </c>
      <c r="C29" s="45">
        <v>15407</v>
      </c>
      <c r="D29" s="170">
        <f t="shared" si="0"/>
        <v>19920</v>
      </c>
      <c r="E29" s="172">
        <v>249</v>
      </c>
      <c r="F29" s="172">
        <v>37</v>
      </c>
      <c r="G29" s="172">
        <v>70</v>
      </c>
      <c r="H29" s="172"/>
      <c r="I29" s="172"/>
      <c r="J29" s="173"/>
      <c r="K29" s="173"/>
    </row>
    <row r="30" spans="1:11">
      <c r="A30" s="27" t="s">
        <v>30</v>
      </c>
      <c r="B30" s="171">
        <f t="shared" si="2"/>
        <v>83.362724757952975</v>
      </c>
      <c r="C30" s="45">
        <v>48217</v>
      </c>
      <c r="D30" s="170">
        <f t="shared" si="0"/>
        <v>57840</v>
      </c>
      <c r="E30" s="172">
        <v>723</v>
      </c>
      <c r="F30" s="172">
        <v>133</v>
      </c>
      <c r="G30" s="172">
        <v>217</v>
      </c>
      <c r="H30" s="172"/>
      <c r="I30" s="172"/>
      <c r="J30" s="173"/>
      <c r="K30" s="173"/>
    </row>
    <row r="31" spans="1:11">
      <c r="A31" s="27" t="s">
        <v>31</v>
      </c>
      <c r="B31" s="171">
        <f t="shared" si="2"/>
        <v>64.836497890295362</v>
      </c>
      <c r="C31" s="45">
        <v>12293</v>
      </c>
      <c r="D31" s="170">
        <f t="shared" si="0"/>
        <v>18960</v>
      </c>
      <c r="E31" s="172">
        <v>237</v>
      </c>
      <c r="F31" s="172">
        <v>48</v>
      </c>
      <c r="G31" s="172">
        <v>62</v>
      </c>
      <c r="H31" s="172"/>
      <c r="I31" s="172"/>
      <c r="J31" s="173"/>
      <c r="K31" s="173"/>
    </row>
    <row r="32" spans="1:11">
      <c r="A32" s="27" t="s">
        <v>32</v>
      </c>
      <c r="B32" s="171">
        <f t="shared" si="2"/>
        <v>104.41666666666667</v>
      </c>
      <c r="C32" s="45">
        <v>5012</v>
      </c>
      <c r="D32" s="170">
        <f t="shared" si="0"/>
        <v>4800</v>
      </c>
      <c r="E32" s="172">
        <v>60</v>
      </c>
      <c r="F32" s="172">
        <v>17</v>
      </c>
      <c r="G32" s="172">
        <v>12</v>
      </c>
      <c r="H32" s="172"/>
      <c r="I32" s="172"/>
      <c r="J32" s="173"/>
      <c r="K32" s="173"/>
    </row>
    <row r="33" spans="1:11">
      <c r="A33" s="27" t="s">
        <v>33</v>
      </c>
      <c r="B33" s="171">
        <f t="shared" si="2"/>
        <v>108.67857142857143</v>
      </c>
      <c r="C33" s="45">
        <v>3043</v>
      </c>
      <c r="D33" s="170">
        <f t="shared" si="0"/>
        <v>2800</v>
      </c>
      <c r="E33" s="172">
        <v>35</v>
      </c>
      <c r="F33" s="172">
        <v>7</v>
      </c>
      <c r="G33" s="172">
        <v>7</v>
      </c>
      <c r="H33" s="172"/>
      <c r="I33" s="172"/>
      <c r="J33" s="173"/>
      <c r="K33" s="173"/>
    </row>
    <row r="34" spans="1:11">
      <c r="A34" s="27" t="s">
        <v>34</v>
      </c>
      <c r="B34" s="171">
        <f t="shared" si="2"/>
        <v>111.38586956521739</v>
      </c>
      <c r="C34" s="45">
        <v>16396</v>
      </c>
      <c r="D34" s="170">
        <f t="shared" si="0"/>
        <v>14720</v>
      </c>
      <c r="E34" s="172">
        <v>184</v>
      </c>
      <c r="F34" s="172">
        <v>49</v>
      </c>
      <c r="G34" s="172">
        <v>60</v>
      </c>
      <c r="H34" s="172"/>
      <c r="I34" s="172"/>
      <c r="J34" s="173"/>
      <c r="K34" s="173"/>
    </row>
    <row r="35" spans="1:11">
      <c r="A35" s="27" t="s">
        <v>35</v>
      </c>
      <c r="B35" s="171">
        <f t="shared" si="2"/>
        <v>78.125</v>
      </c>
      <c r="C35" s="45">
        <v>6750</v>
      </c>
      <c r="D35" s="170">
        <f t="shared" si="0"/>
        <v>8640</v>
      </c>
      <c r="E35" s="172">
        <v>108</v>
      </c>
      <c r="F35" s="172">
        <v>12</v>
      </c>
      <c r="G35" s="172">
        <v>32</v>
      </c>
      <c r="H35" s="172"/>
      <c r="I35" s="172"/>
      <c r="J35" s="173"/>
      <c r="K35" s="173"/>
    </row>
    <row r="36" spans="1:11">
      <c r="A36" s="27" t="s">
        <v>36</v>
      </c>
      <c r="B36" s="171">
        <f t="shared" si="2"/>
        <v>65.442708333333329</v>
      </c>
      <c r="C36" s="45">
        <v>7539</v>
      </c>
      <c r="D36" s="170">
        <f t="shared" si="0"/>
        <v>11520</v>
      </c>
      <c r="E36" s="172">
        <v>144</v>
      </c>
      <c r="F36" s="172">
        <v>39</v>
      </c>
      <c r="G36" s="172">
        <v>55</v>
      </c>
      <c r="H36" s="172"/>
      <c r="I36" s="172"/>
      <c r="J36" s="173"/>
      <c r="K36" s="173"/>
    </row>
    <row r="37" spans="1:11">
      <c r="A37" s="27" t="s">
        <v>37</v>
      </c>
      <c r="B37" s="171">
        <f t="shared" si="2"/>
        <v>85.625</v>
      </c>
      <c r="C37" s="45">
        <v>3014</v>
      </c>
      <c r="D37" s="170">
        <f t="shared" si="0"/>
        <v>3520</v>
      </c>
      <c r="E37" s="172">
        <v>44</v>
      </c>
      <c r="F37" s="172">
        <v>9</v>
      </c>
      <c r="G37" s="172">
        <v>21</v>
      </c>
      <c r="H37" s="172"/>
      <c r="I37" s="172"/>
      <c r="J37" s="173"/>
      <c r="K37" s="173"/>
    </row>
    <row r="38" spans="1:11">
      <c r="A38" s="27" t="s">
        <v>38</v>
      </c>
      <c r="B38" s="171">
        <f t="shared" si="2"/>
        <v>104.38701923076923</v>
      </c>
      <c r="C38" s="45">
        <v>8685</v>
      </c>
      <c r="D38" s="170">
        <f t="shared" si="0"/>
        <v>8320</v>
      </c>
      <c r="E38" s="172">
        <v>104</v>
      </c>
      <c r="F38" s="172">
        <v>16</v>
      </c>
      <c r="G38" s="172">
        <v>29</v>
      </c>
      <c r="H38" s="172"/>
      <c r="I38" s="172"/>
      <c r="J38" s="173"/>
      <c r="K38" s="173"/>
    </row>
    <row r="39" spans="1:11">
      <c r="A39" s="27" t="s">
        <v>39</v>
      </c>
      <c r="B39" s="171">
        <f t="shared" si="2"/>
        <v>81.517857142857139</v>
      </c>
      <c r="C39" s="45">
        <v>5478</v>
      </c>
      <c r="D39" s="170">
        <f t="shared" si="0"/>
        <v>6720</v>
      </c>
      <c r="E39" s="172">
        <v>84</v>
      </c>
      <c r="F39" s="172">
        <v>24</v>
      </c>
      <c r="G39" s="172">
        <v>28</v>
      </c>
      <c r="H39" s="172"/>
      <c r="I39" s="172"/>
      <c r="J39" s="173"/>
      <c r="K39" s="173"/>
    </row>
    <row r="40" spans="1:11">
      <c r="A40" s="27" t="s">
        <v>40</v>
      </c>
      <c r="B40" s="171">
        <f t="shared" si="2"/>
        <v>69.912280701754383</v>
      </c>
      <c r="C40" s="45">
        <v>9564</v>
      </c>
      <c r="D40" s="170">
        <f t="shared" si="0"/>
        <v>13680</v>
      </c>
      <c r="E40" s="172">
        <v>171</v>
      </c>
      <c r="F40" s="172">
        <v>40</v>
      </c>
      <c r="G40" s="172">
        <v>44</v>
      </c>
      <c r="H40" s="172"/>
      <c r="I40" s="172"/>
      <c r="J40" s="173"/>
      <c r="K40" s="173"/>
    </row>
    <row r="41" spans="1:11">
      <c r="A41" s="27" t="s">
        <v>41</v>
      </c>
      <c r="B41" s="171">
        <f t="shared" si="2"/>
        <v>70.409192825112115</v>
      </c>
      <c r="C41" s="45">
        <v>12561</v>
      </c>
      <c r="D41" s="170">
        <f t="shared" si="0"/>
        <v>17840</v>
      </c>
      <c r="E41" s="172">
        <v>223</v>
      </c>
      <c r="F41" s="172">
        <v>45</v>
      </c>
      <c r="G41" s="172">
        <v>60</v>
      </c>
      <c r="H41" s="172"/>
      <c r="I41" s="172"/>
      <c r="J41" s="173"/>
      <c r="K41" s="173"/>
    </row>
    <row r="42" spans="1:11">
      <c r="A42" s="27" t="s">
        <v>42</v>
      </c>
      <c r="B42" s="171">
        <f t="shared" si="2"/>
        <v>87.25328947368422</v>
      </c>
      <c r="C42" s="45">
        <v>5305</v>
      </c>
      <c r="D42" s="170">
        <f t="shared" si="0"/>
        <v>6080</v>
      </c>
      <c r="E42" s="172">
        <v>76</v>
      </c>
      <c r="F42" s="172">
        <v>24</v>
      </c>
      <c r="G42" s="172">
        <v>26</v>
      </c>
      <c r="H42" s="172"/>
      <c r="I42" s="172"/>
      <c r="J42" s="173"/>
      <c r="K42" s="173"/>
    </row>
    <row r="43" spans="1:11">
      <c r="A43" s="27" t="s">
        <v>43</v>
      </c>
      <c r="B43" s="171">
        <f t="shared" si="2"/>
        <v>79.669642857142847</v>
      </c>
      <c r="C43" s="45">
        <v>8923</v>
      </c>
      <c r="D43" s="170">
        <f t="shared" si="0"/>
        <v>11200</v>
      </c>
      <c r="E43" s="172">
        <v>140</v>
      </c>
      <c r="F43" s="172">
        <v>25</v>
      </c>
      <c r="G43" s="172">
        <v>47</v>
      </c>
      <c r="H43" s="172"/>
      <c r="I43" s="172"/>
      <c r="J43" s="173"/>
      <c r="K43" s="173"/>
    </row>
    <row r="44" spans="1:11">
      <c r="A44" s="27" t="s">
        <v>44</v>
      </c>
      <c r="B44" s="171">
        <f t="shared" si="2"/>
        <v>92.529761904761912</v>
      </c>
      <c r="C44" s="45">
        <v>3109</v>
      </c>
      <c r="D44" s="170">
        <f t="shared" si="0"/>
        <v>3360</v>
      </c>
      <c r="E44" s="172">
        <v>42</v>
      </c>
      <c r="F44" s="172">
        <v>12</v>
      </c>
      <c r="G44" s="172">
        <v>16</v>
      </c>
      <c r="H44" s="172"/>
      <c r="I44" s="172"/>
      <c r="J44" s="173"/>
      <c r="K44" s="173"/>
    </row>
    <row r="45" spans="1:11">
      <c r="A45" s="27" t="s">
        <v>45</v>
      </c>
      <c r="B45" s="171">
        <f t="shared" si="2"/>
        <v>70.541158536585371</v>
      </c>
      <c r="C45" s="45">
        <v>9255</v>
      </c>
      <c r="D45" s="170">
        <f t="shared" si="0"/>
        <v>13120</v>
      </c>
      <c r="E45" s="172">
        <v>164</v>
      </c>
      <c r="F45" s="172">
        <v>39</v>
      </c>
      <c r="G45" s="172">
        <v>83</v>
      </c>
      <c r="H45" s="172"/>
      <c r="I45" s="172"/>
      <c r="J45" s="173"/>
      <c r="K45" s="173"/>
    </row>
    <row r="46" spans="1:11">
      <c r="A46" s="27" t="s">
        <v>46</v>
      </c>
      <c r="B46" s="171">
        <f t="shared" si="2"/>
        <v>98.415178571428569</v>
      </c>
      <c r="C46" s="45">
        <v>4409</v>
      </c>
      <c r="D46" s="170">
        <f t="shared" si="0"/>
        <v>4480</v>
      </c>
      <c r="E46" s="172">
        <v>56</v>
      </c>
      <c r="F46" s="172">
        <v>10</v>
      </c>
      <c r="G46" s="172">
        <v>16</v>
      </c>
      <c r="H46" s="172"/>
      <c r="I46" s="172"/>
      <c r="J46" s="173"/>
      <c r="K46" s="173"/>
    </row>
    <row r="47" spans="1:11">
      <c r="A47" s="27" t="s">
        <v>47</v>
      </c>
      <c r="B47" s="171">
        <f t="shared" si="2"/>
        <v>58.175675675675677</v>
      </c>
      <c r="C47" s="45">
        <v>1722</v>
      </c>
      <c r="D47" s="170">
        <f t="shared" si="0"/>
        <v>2960</v>
      </c>
      <c r="E47" s="172">
        <v>37</v>
      </c>
      <c r="F47" s="172">
        <v>13</v>
      </c>
      <c r="G47" s="172">
        <v>6</v>
      </c>
      <c r="H47" s="172"/>
      <c r="I47" s="172"/>
      <c r="J47" s="173"/>
      <c r="K47" s="173"/>
    </row>
    <row r="48" spans="1:11">
      <c r="A48" s="174"/>
      <c r="B48" s="490"/>
      <c r="C48" s="490"/>
      <c r="D48" s="490"/>
      <c r="E48" s="490"/>
      <c r="F48" s="12"/>
      <c r="G48" s="12"/>
    </row>
    <row r="49" spans="1:11">
      <c r="A49" s="123" t="s">
        <v>48</v>
      </c>
    </row>
    <row r="50" spans="1:11" ht="14.25" customHeight="1">
      <c r="A50" s="482"/>
      <c r="B50" s="483"/>
      <c r="C50" s="483"/>
      <c r="D50" s="483"/>
      <c r="E50" s="483"/>
      <c r="F50" s="483"/>
      <c r="G50" s="483"/>
      <c r="H50" s="483"/>
      <c r="I50" s="483"/>
      <c r="J50" s="483"/>
      <c r="K50" s="483"/>
    </row>
    <row r="51" spans="1:11" ht="14.25" customHeight="1">
      <c r="A51" s="482"/>
      <c r="B51" s="483"/>
      <c r="C51" s="483"/>
      <c r="D51" s="483"/>
      <c r="E51" s="483"/>
      <c r="F51" s="483"/>
      <c r="G51" s="483"/>
      <c r="H51" s="483"/>
      <c r="I51" s="483"/>
      <c r="J51" s="483"/>
      <c r="K51" s="483"/>
    </row>
    <row r="52" spans="1:11" ht="14.25" customHeight="1">
      <c r="A52" s="482"/>
      <c r="B52" s="483"/>
      <c r="C52" s="483"/>
      <c r="D52" s="483"/>
      <c r="E52" s="483"/>
      <c r="F52" s="483"/>
      <c r="G52" s="483"/>
      <c r="H52" s="483"/>
      <c r="I52" s="483"/>
      <c r="J52" s="483"/>
      <c r="K52" s="483"/>
    </row>
    <row r="53" spans="1:11" ht="14.25" customHeight="1">
      <c r="A53" s="482"/>
      <c r="B53" s="483"/>
      <c r="C53" s="483"/>
      <c r="D53" s="483"/>
      <c r="E53" s="483"/>
      <c r="F53" s="483"/>
      <c r="G53" s="483"/>
      <c r="H53" s="483"/>
      <c r="I53" s="483"/>
      <c r="J53" s="483"/>
      <c r="K53" s="483"/>
    </row>
    <row r="54" spans="1:11" ht="14.25" customHeight="1">
      <c r="A54" s="482"/>
      <c r="B54" s="483"/>
      <c r="C54" s="483"/>
      <c r="D54" s="483"/>
      <c r="E54" s="483"/>
      <c r="F54" s="483"/>
      <c r="G54" s="483"/>
      <c r="H54" s="483"/>
      <c r="I54" s="483"/>
      <c r="J54" s="483"/>
      <c r="K54" s="483"/>
    </row>
  </sheetData>
  <sheetProtection selectLockedCells="1"/>
  <sortState ref="A16:K47">
    <sortCondition ref="A16:A47"/>
  </sortState>
  <mergeCells count="8">
    <mergeCell ref="A50:K54"/>
    <mergeCell ref="A4:I4"/>
    <mergeCell ref="A6:K6"/>
    <mergeCell ref="A11:A12"/>
    <mergeCell ref="B11:C12"/>
    <mergeCell ref="D11:D12"/>
    <mergeCell ref="B48:C48"/>
    <mergeCell ref="D48:E48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162"/>
  <sheetViews>
    <sheetView tabSelected="1" view="pageBreakPreview" zoomScaleNormal="100" zoomScaleSheetLayoutView="100" zoomScalePageLayoutView="118" workbookViewId="0">
      <selection activeCell="K12" sqref="K12"/>
    </sheetView>
  </sheetViews>
  <sheetFormatPr baseColWidth="10" defaultRowHeight="15"/>
  <cols>
    <col min="1" max="1" width="20.28515625" customWidth="1"/>
    <col min="2" max="8" width="8.5703125" customWidth="1"/>
    <col min="9" max="9" width="11.5703125" customWidth="1"/>
    <col min="10" max="12" width="11.42578125" style="241"/>
    <col min="13" max="13" width="11.42578125" style="239"/>
    <col min="254" max="254" width="8" customWidth="1"/>
    <col min="255" max="255" width="14.85546875" customWidth="1"/>
    <col min="256" max="256" width="8.140625" customWidth="1"/>
    <col min="257" max="257" width="7.42578125" customWidth="1"/>
    <col min="258" max="261" width="8.140625" customWidth="1"/>
    <col min="262" max="262" width="8.7109375" customWidth="1"/>
    <col min="265" max="265" width="13.28515625" customWidth="1"/>
    <col min="510" max="510" width="8" customWidth="1"/>
    <col min="511" max="511" width="14.85546875" customWidth="1"/>
    <col min="512" max="512" width="8.140625" customWidth="1"/>
    <col min="513" max="513" width="7.42578125" customWidth="1"/>
    <col min="514" max="517" width="8.140625" customWidth="1"/>
    <col min="518" max="518" width="8.7109375" customWidth="1"/>
    <col min="521" max="521" width="13.28515625" customWidth="1"/>
    <col min="766" max="766" width="8" customWidth="1"/>
    <col min="767" max="767" width="14.85546875" customWidth="1"/>
    <col min="768" max="768" width="8.140625" customWidth="1"/>
    <col min="769" max="769" width="7.42578125" customWidth="1"/>
    <col min="770" max="773" width="8.140625" customWidth="1"/>
    <col min="774" max="774" width="8.7109375" customWidth="1"/>
    <col min="777" max="777" width="13.28515625" customWidth="1"/>
    <col min="1022" max="1022" width="8" customWidth="1"/>
    <col min="1023" max="1023" width="14.85546875" customWidth="1"/>
    <col min="1024" max="1024" width="8.140625" customWidth="1"/>
    <col min="1025" max="1025" width="7.42578125" customWidth="1"/>
    <col min="1026" max="1029" width="8.140625" customWidth="1"/>
    <col min="1030" max="1030" width="8.7109375" customWidth="1"/>
    <col min="1033" max="1033" width="13.28515625" customWidth="1"/>
    <col min="1278" max="1278" width="8" customWidth="1"/>
    <col min="1279" max="1279" width="14.85546875" customWidth="1"/>
    <col min="1280" max="1280" width="8.140625" customWidth="1"/>
    <col min="1281" max="1281" width="7.42578125" customWidth="1"/>
    <col min="1282" max="1285" width="8.140625" customWidth="1"/>
    <col min="1286" max="1286" width="8.7109375" customWidth="1"/>
    <col min="1289" max="1289" width="13.28515625" customWidth="1"/>
    <col min="1534" max="1534" width="8" customWidth="1"/>
    <col min="1535" max="1535" width="14.85546875" customWidth="1"/>
    <col min="1536" max="1536" width="8.140625" customWidth="1"/>
    <col min="1537" max="1537" width="7.42578125" customWidth="1"/>
    <col min="1538" max="1541" width="8.140625" customWidth="1"/>
    <col min="1542" max="1542" width="8.7109375" customWidth="1"/>
    <col min="1545" max="1545" width="13.28515625" customWidth="1"/>
    <col min="1790" max="1790" width="8" customWidth="1"/>
    <col min="1791" max="1791" width="14.85546875" customWidth="1"/>
    <col min="1792" max="1792" width="8.140625" customWidth="1"/>
    <col min="1793" max="1793" width="7.42578125" customWidth="1"/>
    <col min="1794" max="1797" width="8.140625" customWidth="1"/>
    <col min="1798" max="1798" width="8.7109375" customWidth="1"/>
    <col min="1801" max="1801" width="13.28515625" customWidth="1"/>
    <col min="2046" max="2046" width="8" customWidth="1"/>
    <col min="2047" max="2047" width="14.85546875" customWidth="1"/>
    <col min="2048" max="2048" width="8.140625" customWidth="1"/>
    <col min="2049" max="2049" width="7.42578125" customWidth="1"/>
    <col min="2050" max="2053" width="8.140625" customWidth="1"/>
    <col min="2054" max="2054" width="8.7109375" customWidth="1"/>
    <col min="2057" max="2057" width="13.28515625" customWidth="1"/>
    <col min="2302" max="2302" width="8" customWidth="1"/>
    <col min="2303" max="2303" width="14.85546875" customWidth="1"/>
    <col min="2304" max="2304" width="8.140625" customWidth="1"/>
    <col min="2305" max="2305" width="7.42578125" customWidth="1"/>
    <col min="2306" max="2309" width="8.140625" customWidth="1"/>
    <col min="2310" max="2310" width="8.7109375" customWidth="1"/>
    <col min="2313" max="2313" width="13.28515625" customWidth="1"/>
    <col min="2558" max="2558" width="8" customWidth="1"/>
    <col min="2559" max="2559" width="14.85546875" customWidth="1"/>
    <col min="2560" max="2560" width="8.140625" customWidth="1"/>
    <col min="2561" max="2561" width="7.42578125" customWidth="1"/>
    <col min="2562" max="2565" width="8.140625" customWidth="1"/>
    <col min="2566" max="2566" width="8.7109375" customWidth="1"/>
    <col min="2569" max="2569" width="13.28515625" customWidth="1"/>
    <col min="2814" max="2814" width="8" customWidth="1"/>
    <col min="2815" max="2815" width="14.85546875" customWidth="1"/>
    <col min="2816" max="2816" width="8.140625" customWidth="1"/>
    <col min="2817" max="2817" width="7.42578125" customWidth="1"/>
    <col min="2818" max="2821" width="8.140625" customWidth="1"/>
    <col min="2822" max="2822" width="8.7109375" customWidth="1"/>
    <col min="2825" max="2825" width="13.28515625" customWidth="1"/>
    <col min="3070" max="3070" width="8" customWidth="1"/>
    <col min="3071" max="3071" width="14.85546875" customWidth="1"/>
    <col min="3072" max="3072" width="8.140625" customWidth="1"/>
    <col min="3073" max="3073" width="7.42578125" customWidth="1"/>
    <col min="3074" max="3077" width="8.140625" customWidth="1"/>
    <col min="3078" max="3078" width="8.7109375" customWidth="1"/>
    <col min="3081" max="3081" width="13.28515625" customWidth="1"/>
    <col min="3326" max="3326" width="8" customWidth="1"/>
    <col min="3327" max="3327" width="14.85546875" customWidth="1"/>
    <col min="3328" max="3328" width="8.140625" customWidth="1"/>
    <col min="3329" max="3329" width="7.42578125" customWidth="1"/>
    <col min="3330" max="3333" width="8.140625" customWidth="1"/>
    <col min="3334" max="3334" width="8.7109375" customWidth="1"/>
    <col min="3337" max="3337" width="13.28515625" customWidth="1"/>
    <col min="3582" max="3582" width="8" customWidth="1"/>
    <col min="3583" max="3583" width="14.85546875" customWidth="1"/>
    <col min="3584" max="3584" width="8.140625" customWidth="1"/>
    <col min="3585" max="3585" width="7.42578125" customWidth="1"/>
    <col min="3586" max="3589" width="8.140625" customWidth="1"/>
    <col min="3590" max="3590" width="8.7109375" customWidth="1"/>
    <col min="3593" max="3593" width="13.28515625" customWidth="1"/>
    <col min="3838" max="3838" width="8" customWidth="1"/>
    <col min="3839" max="3839" width="14.85546875" customWidth="1"/>
    <col min="3840" max="3840" width="8.140625" customWidth="1"/>
    <col min="3841" max="3841" width="7.42578125" customWidth="1"/>
    <col min="3842" max="3845" width="8.140625" customWidth="1"/>
    <col min="3846" max="3846" width="8.7109375" customWidth="1"/>
    <col min="3849" max="3849" width="13.28515625" customWidth="1"/>
    <col min="4094" max="4094" width="8" customWidth="1"/>
    <col min="4095" max="4095" width="14.85546875" customWidth="1"/>
    <col min="4096" max="4096" width="8.140625" customWidth="1"/>
    <col min="4097" max="4097" width="7.42578125" customWidth="1"/>
    <col min="4098" max="4101" width="8.140625" customWidth="1"/>
    <col min="4102" max="4102" width="8.7109375" customWidth="1"/>
    <col min="4105" max="4105" width="13.28515625" customWidth="1"/>
    <col min="4350" max="4350" width="8" customWidth="1"/>
    <col min="4351" max="4351" width="14.85546875" customWidth="1"/>
    <col min="4352" max="4352" width="8.140625" customWidth="1"/>
    <col min="4353" max="4353" width="7.42578125" customWidth="1"/>
    <col min="4354" max="4357" width="8.140625" customWidth="1"/>
    <col min="4358" max="4358" width="8.7109375" customWidth="1"/>
    <col min="4361" max="4361" width="13.28515625" customWidth="1"/>
    <col min="4606" max="4606" width="8" customWidth="1"/>
    <col min="4607" max="4607" width="14.85546875" customWidth="1"/>
    <col min="4608" max="4608" width="8.140625" customWidth="1"/>
    <col min="4609" max="4609" width="7.42578125" customWidth="1"/>
    <col min="4610" max="4613" width="8.140625" customWidth="1"/>
    <col min="4614" max="4614" width="8.7109375" customWidth="1"/>
    <col min="4617" max="4617" width="13.28515625" customWidth="1"/>
    <col min="4862" max="4862" width="8" customWidth="1"/>
    <col min="4863" max="4863" width="14.85546875" customWidth="1"/>
    <col min="4864" max="4864" width="8.140625" customWidth="1"/>
    <col min="4865" max="4865" width="7.42578125" customWidth="1"/>
    <col min="4866" max="4869" width="8.140625" customWidth="1"/>
    <col min="4870" max="4870" width="8.7109375" customWidth="1"/>
    <col min="4873" max="4873" width="13.28515625" customWidth="1"/>
    <col min="5118" max="5118" width="8" customWidth="1"/>
    <col min="5119" max="5119" width="14.85546875" customWidth="1"/>
    <col min="5120" max="5120" width="8.140625" customWidth="1"/>
    <col min="5121" max="5121" width="7.42578125" customWidth="1"/>
    <col min="5122" max="5125" width="8.140625" customWidth="1"/>
    <col min="5126" max="5126" width="8.7109375" customWidth="1"/>
    <col min="5129" max="5129" width="13.28515625" customWidth="1"/>
    <col min="5374" max="5374" width="8" customWidth="1"/>
    <col min="5375" max="5375" width="14.85546875" customWidth="1"/>
    <col min="5376" max="5376" width="8.140625" customWidth="1"/>
    <col min="5377" max="5377" width="7.42578125" customWidth="1"/>
    <col min="5378" max="5381" width="8.140625" customWidth="1"/>
    <col min="5382" max="5382" width="8.7109375" customWidth="1"/>
    <col min="5385" max="5385" width="13.28515625" customWidth="1"/>
    <col min="5630" max="5630" width="8" customWidth="1"/>
    <col min="5631" max="5631" width="14.85546875" customWidth="1"/>
    <col min="5632" max="5632" width="8.140625" customWidth="1"/>
    <col min="5633" max="5633" width="7.42578125" customWidth="1"/>
    <col min="5634" max="5637" width="8.140625" customWidth="1"/>
    <col min="5638" max="5638" width="8.7109375" customWidth="1"/>
    <col min="5641" max="5641" width="13.28515625" customWidth="1"/>
    <col min="5886" max="5886" width="8" customWidth="1"/>
    <col min="5887" max="5887" width="14.85546875" customWidth="1"/>
    <col min="5888" max="5888" width="8.140625" customWidth="1"/>
    <col min="5889" max="5889" width="7.42578125" customWidth="1"/>
    <col min="5890" max="5893" width="8.140625" customWidth="1"/>
    <col min="5894" max="5894" width="8.7109375" customWidth="1"/>
    <col min="5897" max="5897" width="13.28515625" customWidth="1"/>
    <col min="6142" max="6142" width="8" customWidth="1"/>
    <col min="6143" max="6143" width="14.85546875" customWidth="1"/>
    <col min="6144" max="6144" width="8.140625" customWidth="1"/>
    <col min="6145" max="6145" width="7.42578125" customWidth="1"/>
    <col min="6146" max="6149" width="8.140625" customWidth="1"/>
    <col min="6150" max="6150" width="8.7109375" customWidth="1"/>
    <col min="6153" max="6153" width="13.28515625" customWidth="1"/>
    <col min="6398" max="6398" width="8" customWidth="1"/>
    <col min="6399" max="6399" width="14.85546875" customWidth="1"/>
    <col min="6400" max="6400" width="8.140625" customWidth="1"/>
    <col min="6401" max="6401" width="7.42578125" customWidth="1"/>
    <col min="6402" max="6405" width="8.140625" customWidth="1"/>
    <col min="6406" max="6406" width="8.7109375" customWidth="1"/>
    <col min="6409" max="6409" width="13.28515625" customWidth="1"/>
    <col min="6654" max="6654" width="8" customWidth="1"/>
    <col min="6655" max="6655" width="14.85546875" customWidth="1"/>
    <col min="6656" max="6656" width="8.140625" customWidth="1"/>
    <col min="6657" max="6657" width="7.42578125" customWidth="1"/>
    <col min="6658" max="6661" width="8.140625" customWidth="1"/>
    <col min="6662" max="6662" width="8.7109375" customWidth="1"/>
    <col min="6665" max="6665" width="13.28515625" customWidth="1"/>
    <col min="6910" max="6910" width="8" customWidth="1"/>
    <col min="6911" max="6911" width="14.85546875" customWidth="1"/>
    <col min="6912" max="6912" width="8.140625" customWidth="1"/>
    <col min="6913" max="6913" width="7.42578125" customWidth="1"/>
    <col min="6914" max="6917" width="8.140625" customWidth="1"/>
    <col min="6918" max="6918" width="8.7109375" customWidth="1"/>
    <col min="6921" max="6921" width="13.28515625" customWidth="1"/>
    <col min="7166" max="7166" width="8" customWidth="1"/>
    <col min="7167" max="7167" width="14.85546875" customWidth="1"/>
    <col min="7168" max="7168" width="8.140625" customWidth="1"/>
    <col min="7169" max="7169" width="7.42578125" customWidth="1"/>
    <col min="7170" max="7173" width="8.140625" customWidth="1"/>
    <col min="7174" max="7174" width="8.7109375" customWidth="1"/>
    <col min="7177" max="7177" width="13.28515625" customWidth="1"/>
    <col min="7422" max="7422" width="8" customWidth="1"/>
    <col min="7423" max="7423" width="14.85546875" customWidth="1"/>
    <col min="7424" max="7424" width="8.140625" customWidth="1"/>
    <col min="7425" max="7425" width="7.42578125" customWidth="1"/>
    <col min="7426" max="7429" width="8.140625" customWidth="1"/>
    <col min="7430" max="7430" width="8.7109375" customWidth="1"/>
    <col min="7433" max="7433" width="13.28515625" customWidth="1"/>
    <col min="7678" max="7678" width="8" customWidth="1"/>
    <col min="7679" max="7679" width="14.85546875" customWidth="1"/>
    <col min="7680" max="7680" width="8.140625" customWidth="1"/>
    <col min="7681" max="7681" width="7.42578125" customWidth="1"/>
    <col min="7682" max="7685" width="8.140625" customWidth="1"/>
    <col min="7686" max="7686" width="8.7109375" customWidth="1"/>
    <col min="7689" max="7689" width="13.28515625" customWidth="1"/>
    <col min="7934" max="7934" width="8" customWidth="1"/>
    <col min="7935" max="7935" width="14.85546875" customWidth="1"/>
    <col min="7936" max="7936" width="8.140625" customWidth="1"/>
    <col min="7937" max="7937" width="7.42578125" customWidth="1"/>
    <col min="7938" max="7941" width="8.140625" customWidth="1"/>
    <col min="7942" max="7942" width="8.7109375" customWidth="1"/>
    <col min="7945" max="7945" width="13.28515625" customWidth="1"/>
    <col min="8190" max="8190" width="8" customWidth="1"/>
    <col min="8191" max="8191" width="14.85546875" customWidth="1"/>
    <col min="8192" max="8192" width="8.140625" customWidth="1"/>
    <col min="8193" max="8193" width="7.42578125" customWidth="1"/>
    <col min="8194" max="8197" width="8.140625" customWidth="1"/>
    <col min="8198" max="8198" width="8.7109375" customWidth="1"/>
    <col min="8201" max="8201" width="13.28515625" customWidth="1"/>
    <col min="8446" max="8446" width="8" customWidth="1"/>
    <col min="8447" max="8447" width="14.85546875" customWidth="1"/>
    <col min="8448" max="8448" width="8.140625" customWidth="1"/>
    <col min="8449" max="8449" width="7.42578125" customWidth="1"/>
    <col min="8450" max="8453" width="8.140625" customWidth="1"/>
    <col min="8454" max="8454" width="8.7109375" customWidth="1"/>
    <col min="8457" max="8457" width="13.28515625" customWidth="1"/>
    <col min="8702" max="8702" width="8" customWidth="1"/>
    <col min="8703" max="8703" width="14.85546875" customWidth="1"/>
    <col min="8704" max="8704" width="8.140625" customWidth="1"/>
    <col min="8705" max="8705" width="7.42578125" customWidth="1"/>
    <col min="8706" max="8709" width="8.140625" customWidth="1"/>
    <col min="8710" max="8710" width="8.7109375" customWidth="1"/>
    <col min="8713" max="8713" width="13.28515625" customWidth="1"/>
    <col min="8958" max="8958" width="8" customWidth="1"/>
    <col min="8959" max="8959" width="14.85546875" customWidth="1"/>
    <col min="8960" max="8960" width="8.140625" customWidth="1"/>
    <col min="8961" max="8961" width="7.42578125" customWidth="1"/>
    <col min="8962" max="8965" width="8.140625" customWidth="1"/>
    <col min="8966" max="8966" width="8.7109375" customWidth="1"/>
    <col min="8969" max="8969" width="13.28515625" customWidth="1"/>
    <col min="9214" max="9214" width="8" customWidth="1"/>
    <col min="9215" max="9215" width="14.85546875" customWidth="1"/>
    <col min="9216" max="9216" width="8.140625" customWidth="1"/>
    <col min="9217" max="9217" width="7.42578125" customWidth="1"/>
    <col min="9218" max="9221" width="8.140625" customWidth="1"/>
    <col min="9222" max="9222" width="8.7109375" customWidth="1"/>
    <col min="9225" max="9225" width="13.28515625" customWidth="1"/>
    <col min="9470" max="9470" width="8" customWidth="1"/>
    <col min="9471" max="9471" width="14.85546875" customWidth="1"/>
    <col min="9472" max="9472" width="8.140625" customWidth="1"/>
    <col min="9473" max="9473" width="7.42578125" customWidth="1"/>
    <col min="9474" max="9477" width="8.140625" customWidth="1"/>
    <col min="9478" max="9478" width="8.7109375" customWidth="1"/>
    <col min="9481" max="9481" width="13.28515625" customWidth="1"/>
    <col min="9726" max="9726" width="8" customWidth="1"/>
    <col min="9727" max="9727" width="14.85546875" customWidth="1"/>
    <col min="9728" max="9728" width="8.140625" customWidth="1"/>
    <col min="9729" max="9729" width="7.42578125" customWidth="1"/>
    <col min="9730" max="9733" width="8.140625" customWidth="1"/>
    <col min="9734" max="9734" width="8.7109375" customWidth="1"/>
    <col min="9737" max="9737" width="13.28515625" customWidth="1"/>
    <col min="9982" max="9982" width="8" customWidth="1"/>
    <col min="9983" max="9983" width="14.85546875" customWidth="1"/>
    <col min="9984" max="9984" width="8.140625" customWidth="1"/>
    <col min="9985" max="9985" width="7.42578125" customWidth="1"/>
    <col min="9986" max="9989" width="8.140625" customWidth="1"/>
    <col min="9990" max="9990" width="8.7109375" customWidth="1"/>
    <col min="9993" max="9993" width="13.28515625" customWidth="1"/>
    <col min="10238" max="10238" width="8" customWidth="1"/>
    <col min="10239" max="10239" width="14.85546875" customWidth="1"/>
    <col min="10240" max="10240" width="8.140625" customWidth="1"/>
    <col min="10241" max="10241" width="7.42578125" customWidth="1"/>
    <col min="10242" max="10245" width="8.140625" customWidth="1"/>
    <col min="10246" max="10246" width="8.7109375" customWidth="1"/>
    <col min="10249" max="10249" width="13.28515625" customWidth="1"/>
    <col min="10494" max="10494" width="8" customWidth="1"/>
    <col min="10495" max="10495" width="14.85546875" customWidth="1"/>
    <col min="10496" max="10496" width="8.140625" customWidth="1"/>
    <col min="10497" max="10497" width="7.42578125" customWidth="1"/>
    <col min="10498" max="10501" width="8.140625" customWidth="1"/>
    <col min="10502" max="10502" width="8.7109375" customWidth="1"/>
    <col min="10505" max="10505" width="13.28515625" customWidth="1"/>
    <col min="10750" max="10750" width="8" customWidth="1"/>
    <col min="10751" max="10751" width="14.85546875" customWidth="1"/>
    <col min="10752" max="10752" width="8.140625" customWidth="1"/>
    <col min="10753" max="10753" width="7.42578125" customWidth="1"/>
    <col min="10754" max="10757" width="8.140625" customWidth="1"/>
    <col min="10758" max="10758" width="8.7109375" customWidth="1"/>
    <col min="10761" max="10761" width="13.28515625" customWidth="1"/>
    <col min="11006" max="11006" width="8" customWidth="1"/>
    <col min="11007" max="11007" width="14.85546875" customWidth="1"/>
    <col min="11008" max="11008" width="8.140625" customWidth="1"/>
    <col min="11009" max="11009" width="7.42578125" customWidth="1"/>
    <col min="11010" max="11013" width="8.140625" customWidth="1"/>
    <col min="11014" max="11014" width="8.7109375" customWidth="1"/>
    <col min="11017" max="11017" width="13.28515625" customWidth="1"/>
    <col min="11262" max="11262" width="8" customWidth="1"/>
    <col min="11263" max="11263" width="14.85546875" customWidth="1"/>
    <col min="11264" max="11264" width="8.140625" customWidth="1"/>
    <col min="11265" max="11265" width="7.42578125" customWidth="1"/>
    <col min="11266" max="11269" width="8.140625" customWidth="1"/>
    <col min="11270" max="11270" width="8.7109375" customWidth="1"/>
    <col min="11273" max="11273" width="13.28515625" customWidth="1"/>
    <col min="11518" max="11518" width="8" customWidth="1"/>
    <col min="11519" max="11519" width="14.85546875" customWidth="1"/>
    <col min="11520" max="11520" width="8.140625" customWidth="1"/>
    <col min="11521" max="11521" width="7.42578125" customWidth="1"/>
    <col min="11522" max="11525" width="8.140625" customWidth="1"/>
    <col min="11526" max="11526" width="8.7109375" customWidth="1"/>
    <col min="11529" max="11529" width="13.28515625" customWidth="1"/>
    <col min="11774" max="11774" width="8" customWidth="1"/>
    <col min="11775" max="11775" width="14.85546875" customWidth="1"/>
    <col min="11776" max="11776" width="8.140625" customWidth="1"/>
    <col min="11777" max="11777" width="7.42578125" customWidth="1"/>
    <col min="11778" max="11781" width="8.140625" customWidth="1"/>
    <col min="11782" max="11782" width="8.7109375" customWidth="1"/>
    <col min="11785" max="11785" width="13.28515625" customWidth="1"/>
    <col min="12030" max="12030" width="8" customWidth="1"/>
    <col min="12031" max="12031" width="14.85546875" customWidth="1"/>
    <col min="12032" max="12032" width="8.140625" customWidth="1"/>
    <col min="12033" max="12033" width="7.42578125" customWidth="1"/>
    <col min="12034" max="12037" width="8.140625" customWidth="1"/>
    <col min="12038" max="12038" width="8.7109375" customWidth="1"/>
    <col min="12041" max="12041" width="13.28515625" customWidth="1"/>
    <col min="12286" max="12286" width="8" customWidth="1"/>
    <col min="12287" max="12287" width="14.85546875" customWidth="1"/>
    <col min="12288" max="12288" width="8.140625" customWidth="1"/>
    <col min="12289" max="12289" width="7.42578125" customWidth="1"/>
    <col min="12290" max="12293" width="8.140625" customWidth="1"/>
    <col min="12294" max="12294" width="8.7109375" customWidth="1"/>
    <col min="12297" max="12297" width="13.28515625" customWidth="1"/>
    <col min="12542" max="12542" width="8" customWidth="1"/>
    <col min="12543" max="12543" width="14.85546875" customWidth="1"/>
    <col min="12544" max="12544" width="8.140625" customWidth="1"/>
    <col min="12545" max="12545" width="7.42578125" customWidth="1"/>
    <col min="12546" max="12549" width="8.140625" customWidth="1"/>
    <col min="12550" max="12550" width="8.7109375" customWidth="1"/>
    <col min="12553" max="12553" width="13.28515625" customWidth="1"/>
    <col min="12798" max="12798" width="8" customWidth="1"/>
    <col min="12799" max="12799" width="14.85546875" customWidth="1"/>
    <col min="12800" max="12800" width="8.140625" customWidth="1"/>
    <col min="12801" max="12801" width="7.42578125" customWidth="1"/>
    <col min="12802" max="12805" width="8.140625" customWidth="1"/>
    <col min="12806" max="12806" width="8.7109375" customWidth="1"/>
    <col min="12809" max="12809" width="13.28515625" customWidth="1"/>
    <col min="13054" max="13054" width="8" customWidth="1"/>
    <col min="13055" max="13055" width="14.85546875" customWidth="1"/>
    <col min="13056" max="13056" width="8.140625" customWidth="1"/>
    <col min="13057" max="13057" width="7.42578125" customWidth="1"/>
    <col min="13058" max="13061" width="8.140625" customWidth="1"/>
    <col min="13062" max="13062" width="8.7109375" customWidth="1"/>
    <col min="13065" max="13065" width="13.28515625" customWidth="1"/>
    <col min="13310" max="13310" width="8" customWidth="1"/>
    <col min="13311" max="13311" width="14.85546875" customWidth="1"/>
    <col min="13312" max="13312" width="8.140625" customWidth="1"/>
    <col min="13313" max="13313" width="7.42578125" customWidth="1"/>
    <col min="13314" max="13317" width="8.140625" customWidth="1"/>
    <col min="13318" max="13318" width="8.7109375" customWidth="1"/>
    <col min="13321" max="13321" width="13.28515625" customWidth="1"/>
    <col min="13566" max="13566" width="8" customWidth="1"/>
    <col min="13567" max="13567" width="14.85546875" customWidth="1"/>
    <col min="13568" max="13568" width="8.140625" customWidth="1"/>
    <col min="13569" max="13569" width="7.42578125" customWidth="1"/>
    <col min="13570" max="13573" width="8.140625" customWidth="1"/>
    <col min="13574" max="13574" width="8.7109375" customWidth="1"/>
    <col min="13577" max="13577" width="13.28515625" customWidth="1"/>
    <col min="13822" max="13822" width="8" customWidth="1"/>
    <col min="13823" max="13823" width="14.85546875" customWidth="1"/>
    <col min="13824" max="13824" width="8.140625" customWidth="1"/>
    <col min="13825" max="13825" width="7.42578125" customWidth="1"/>
    <col min="13826" max="13829" width="8.140625" customWidth="1"/>
    <col min="13830" max="13830" width="8.7109375" customWidth="1"/>
    <col min="13833" max="13833" width="13.28515625" customWidth="1"/>
    <col min="14078" max="14078" width="8" customWidth="1"/>
    <col min="14079" max="14079" width="14.85546875" customWidth="1"/>
    <col min="14080" max="14080" width="8.140625" customWidth="1"/>
    <col min="14081" max="14081" width="7.42578125" customWidth="1"/>
    <col min="14082" max="14085" width="8.140625" customWidth="1"/>
    <col min="14086" max="14086" width="8.7109375" customWidth="1"/>
    <col min="14089" max="14089" width="13.28515625" customWidth="1"/>
    <col min="14334" max="14334" width="8" customWidth="1"/>
    <col min="14335" max="14335" width="14.85546875" customWidth="1"/>
    <col min="14336" max="14336" width="8.140625" customWidth="1"/>
    <col min="14337" max="14337" width="7.42578125" customWidth="1"/>
    <col min="14338" max="14341" width="8.140625" customWidth="1"/>
    <col min="14342" max="14342" width="8.7109375" customWidth="1"/>
    <col min="14345" max="14345" width="13.28515625" customWidth="1"/>
    <col min="14590" max="14590" width="8" customWidth="1"/>
    <col min="14591" max="14591" width="14.85546875" customWidth="1"/>
    <col min="14592" max="14592" width="8.140625" customWidth="1"/>
    <col min="14593" max="14593" width="7.42578125" customWidth="1"/>
    <col min="14594" max="14597" width="8.140625" customWidth="1"/>
    <col min="14598" max="14598" width="8.7109375" customWidth="1"/>
    <col min="14601" max="14601" width="13.28515625" customWidth="1"/>
    <col min="14846" max="14846" width="8" customWidth="1"/>
    <col min="14847" max="14847" width="14.85546875" customWidth="1"/>
    <col min="14848" max="14848" width="8.140625" customWidth="1"/>
    <col min="14849" max="14849" width="7.42578125" customWidth="1"/>
    <col min="14850" max="14853" width="8.140625" customWidth="1"/>
    <col min="14854" max="14854" width="8.7109375" customWidth="1"/>
    <col min="14857" max="14857" width="13.28515625" customWidth="1"/>
    <col min="15102" max="15102" width="8" customWidth="1"/>
    <col min="15103" max="15103" width="14.85546875" customWidth="1"/>
    <col min="15104" max="15104" width="8.140625" customWidth="1"/>
    <col min="15105" max="15105" width="7.42578125" customWidth="1"/>
    <col min="15106" max="15109" width="8.140625" customWidth="1"/>
    <col min="15110" max="15110" width="8.7109375" customWidth="1"/>
    <col min="15113" max="15113" width="13.28515625" customWidth="1"/>
    <col min="15358" max="15358" width="8" customWidth="1"/>
    <col min="15359" max="15359" width="14.85546875" customWidth="1"/>
    <col min="15360" max="15360" width="8.140625" customWidth="1"/>
    <col min="15361" max="15361" width="7.42578125" customWidth="1"/>
    <col min="15362" max="15365" width="8.140625" customWidth="1"/>
    <col min="15366" max="15366" width="8.7109375" customWidth="1"/>
    <col min="15369" max="15369" width="13.28515625" customWidth="1"/>
    <col min="15614" max="15614" width="8" customWidth="1"/>
    <col min="15615" max="15615" width="14.85546875" customWidth="1"/>
    <col min="15616" max="15616" width="8.140625" customWidth="1"/>
    <col min="15617" max="15617" width="7.42578125" customWidth="1"/>
    <col min="15618" max="15621" width="8.140625" customWidth="1"/>
    <col min="15622" max="15622" width="8.7109375" customWidth="1"/>
    <col min="15625" max="15625" width="13.28515625" customWidth="1"/>
    <col min="15870" max="15870" width="8" customWidth="1"/>
    <col min="15871" max="15871" width="14.85546875" customWidth="1"/>
    <col min="15872" max="15872" width="8.140625" customWidth="1"/>
    <col min="15873" max="15873" width="7.42578125" customWidth="1"/>
    <col min="15874" max="15877" width="8.140625" customWidth="1"/>
    <col min="15878" max="15878" width="8.7109375" customWidth="1"/>
    <col min="15881" max="15881" width="13.28515625" customWidth="1"/>
    <col min="16126" max="16126" width="8" customWidth="1"/>
    <col min="16127" max="16127" width="14.85546875" customWidth="1"/>
    <col min="16128" max="16128" width="8.140625" customWidth="1"/>
    <col min="16129" max="16129" width="7.42578125" customWidth="1"/>
    <col min="16130" max="16133" width="8.140625" customWidth="1"/>
    <col min="16134" max="16134" width="8.7109375" customWidth="1"/>
    <col min="16137" max="16137" width="13.28515625" customWidth="1"/>
  </cols>
  <sheetData>
    <row r="5" spans="1:10" ht="21.75" customHeight="1">
      <c r="A5" s="426" t="s">
        <v>317</v>
      </c>
      <c r="B5" s="39"/>
      <c r="C5" s="39"/>
      <c r="D5" s="39"/>
      <c r="E5" s="39"/>
      <c r="F5" s="39"/>
      <c r="G5" s="39"/>
      <c r="H5" s="39"/>
      <c r="I5" s="39"/>
      <c r="J5" s="240"/>
    </row>
    <row r="6" spans="1:10" ht="21.95" customHeight="1">
      <c r="A6" s="566" t="s">
        <v>79</v>
      </c>
      <c r="B6" s="566"/>
      <c r="C6" s="566"/>
      <c r="D6" s="566"/>
      <c r="E6" s="566"/>
      <c r="F6" s="566"/>
      <c r="G6" s="566"/>
      <c r="H6" s="566"/>
      <c r="I6" s="566"/>
      <c r="J6" s="240"/>
    </row>
    <row r="7" spans="1:10" ht="3" customHeight="1">
      <c r="A7" s="275"/>
      <c r="B7" s="275"/>
      <c r="C7" s="275"/>
      <c r="D7" s="275"/>
      <c r="E7" s="275"/>
      <c r="F7" s="275"/>
      <c r="G7" s="275"/>
      <c r="H7" s="275"/>
      <c r="I7" s="275"/>
    </row>
    <row r="8" spans="1:10" ht="36.75" customHeight="1" thickBot="1">
      <c r="A8" s="276" t="s">
        <v>50</v>
      </c>
      <c r="B8" s="277" t="s">
        <v>298</v>
      </c>
      <c r="C8" s="275"/>
      <c r="D8" s="275"/>
      <c r="E8" s="275"/>
      <c r="F8" s="275"/>
      <c r="G8" s="275"/>
      <c r="H8" s="275"/>
      <c r="I8" s="275"/>
    </row>
    <row r="9" spans="1:10" ht="13.5" customHeight="1" thickTop="1">
      <c r="A9" s="281" t="s">
        <v>81</v>
      </c>
      <c r="B9" s="383">
        <v>42.746239262886732</v>
      </c>
      <c r="C9" s="275"/>
      <c r="D9" s="275"/>
      <c r="E9" s="275"/>
      <c r="F9" s="275"/>
      <c r="G9" s="275"/>
      <c r="H9" s="275"/>
      <c r="I9" s="275"/>
    </row>
    <row r="10" spans="1:10" ht="13.5" customHeight="1">
      <c r="A10" s="278" t="s">
        <v>82</v>
      </c>
      <c r="B10" s="384">
        <v>45</v>
      </c>
      <c r="C10" s="275"/>
      <c r="D10" s="275"/>
      <c r="E10" s="275"/>
      <c r="F10" s="275"/>
      <c r="G10" s="275"/>
      <c r="H10" s="275"/>
      <c r="I10" s="275"/>
    </row>
    <row r="11" spans="1:10" ht="13.5" customHeight="1">
      <c r="A11" s="281" t="s">
        <v>88</v>
      </c>
      <c r="B11" s="383">
        <v>44.352882838209439</v>
      </c>
      <c r="C11" s="275"/>
      <c r="D11" s="275"/>
      <c r="E11" s="275"/>
      <c r="F11" s="275"/>
      <c r="G11" s="275"/>
      <c r="H11" s="275"/>
      <c r="I11" s="275"/>
    </row>
    <row r="12" spans="1:10" ht="13.5" customHeight="1">
      <c r="A12" s="278" t="s">
        <v>201</v>
      </c>
      <c r="B12" s="384">
        <v>51.1</v>
      </c>
      <c r="C12" s="275"/>
      <c r="D12" s="275"/>
      <c r="E12" s="275"/>
      <c r="F12" s="275"/>
      <c r="G12" s="275"/>
      <c r="H12" s="275"/>
      <c r="I12" s="275"/>
    </row>
    <row r="13" spans="1:10" ht="13.5" customHeight="1">
      <c r="A13" s="281" t="s">
        <v>232</v>
      </c>
      <c r="B13" s="383">
        <v>46.144892097175351</v>
      </c>
      <c r="C13" s="275"/>
      <c r="D13" s="275"/>
      <c r="E13" s="275"/>
      <c r="F13" s="275"/>
      <c r="G13" s="275"/>
      <c r="H13" s="275"/>
      <c r="I13" s="275"/>
    </row>
    <row r="14" spans="1:10" ht="13.5" customHeight="1">
      <c r="A14" s="278" t="s">
        <v>270</v>
      </c>
      <c r="B14" s="384">
        <f>Eficiencia_terminal!D16</f>
        <v>46.427363368393927</v>
      </c>
      <c r="C14" s="275"/>
      <c r="D14" s="275"/>
      <c r="E14" s="275"/>
      <c r="F14" s="275"/>
      <c r="G14" s="275"/>
      <c r="H14" s="275"/>
      <c r="I14" s="275"/>
    </row>
    <row r="15" spans="1:10" ht="30.75" customHeight="1">
      <c r="A15" s="380" t="s">
        <v>271</v>
      </c>
      <c r="B15" s="385">
        <f>B14-B13</f>
        <v>0.28247127121857574</v>
      </c>
      <c r="C15" s="275"/>
      <c r="D15" s="275"/>
      <c r="E15" s="275"/>
      <c r="F15" s="275"/>
      <c r="G15" s="275"/>
      <c r="H15" s="275"/>
      <c r="I15" s="275"/>
    </row>
    <row r="16" spans="1:10" ht="4.5" customHeight="1">
      <c r="A16" s="275"/>
      <c r="B16" s="275"/>
      <c r="C16" s="275"/>
      <c r="D16" s="275"/>
      <c r="E16" s="275"/>
      <c r="F16" s="275"/>
      <c r="G16" s="275"/>
      <c r="H16" s="275"/>
      <c r="I16" s="275"/>
    </row>
    <row r="17" spans="1:11" ht="44.25" customHeight="1">
      <c r="A17" s="285" t="s">
        <v>51</v>
      </c>
      <c r="B17" s="285" t="s">
        <v>81</v>
      </c>
      <c r="C17" s="285" t="s">
        <v>82</v>
      </c>
      <c r="D17" s="285" t="s">
        <v>88</v>
      </c>
      <c r="E17" s="285" t="s">
        <v>201</v>
      </c>
      <c r="F17" s="285" t="s">
        <v>232</v>
      </c>
      <c r="G17" s="285" t="s">
        <v>270</v>
      </c>
      <c r="H17" s="285" t="s">
        <v>267</v>
      </c>
      <c r="I17" s="386" t="s">
        <v>243</v>
      </c>
      <c r="K17" s="242"/>
    </row>
    <row r="18" spans="1:11" ht="14.25" customHeight="1">
      <c r="A18" s="363" t="s">
        <v>40</v>
      </c>
      <c r="B18" s="379">
        <v>58.314522197140704</v>
      </c>
      <c r="C18" s="379">
        <v>66.732361056365789</v>
      </c>
      <c r="D18" s="379">
        <v>64.675010092854251</v>
      </c>
      <c r="E18" s="379">
        <v>71.243325705568267</v>
      </c>
      <c r="F18" s="379">
        <v>68.044988422097248</v>
      </c>
      <c r="G18" s="379">
        <f>Eficiencia_terminal!D41</f>
        <v>65.806045340050375</v>
      </c>
      <c r="H18" s="387">
        <f t="shared" ref="H18:H49" si="0">G18-F18</f>
        <v>-2.2389430820468732</v>
      </c>
      <c r="I18" s="388">
        <f>AVERAGE(Tabla2[[#This Row],[2004-2007]:[2009-2012]])</f>
        <v>65.802708802346118</v>
      </c>
    </row>
    <row r="19" spans="1:11" ht="14.25" customHeight="1">
      <c r="A19" s="363" t="s">
        <v>33</v>
      </c>
      <c r="B19" s="379">
        <v>66.104868913857672</v>
      </c>
      <c r="C19" s="379">
        <v>64.118895966029726</v>
      </c>
      <c r="D19" s="379">
        <v>60.954235637779938</v>
      </c>
      <c r="E19" s="379">
        <v>59.623430962343093</v>
      </c>
      <c r="F19" s="379">
        <v>55.875831485587582</v>
      </c>
      <c r="G19" s="379">
        <f>Eficiencia_terminal!D34</f>
        <v>54.964257347100876</v>
      </c>
      <c r="H19" s="387">
        <f t="shared" si="0"/>
        <v>-0.91157413848670643</v>
      </c>
      <c r="I19" s="388">
        <f>AVERAGE(Tabla2[[#This Row],[2004-2007]:[2009-2012]])</f>
        <v>60.27358671878315</v>
      </c>
    </row>
    <row r="20" spans="1:11" ht="14.25" customHeight="1">
      <c r="A20" s="363" t="s">
        <v>44</v>
      </c>
      <c r="B20" s="379">
        <v>52.133194588969822</v>
      </c>
      <c r="C20" s="379">
        <v>62.265917602996254</v>
      </c>
      <c r="D20" s="379">
        <v>53.831598864711452</v>
      </c>
      <c r="E20" s="379">
        <v>60.602678571428569</v>
      </c>
      <c r="F20" s="379">
        <v>58.950617283950614</v>
      </c>
      <c r="G20" s="379">
        <f>Eficiencia_terminal!D45</f>
        <v>57.969543147208128</v>
      </c>
      <c r="H20" s="387">
        <f t="shared" si="0"/>
        <v>-0.98107413674248534</v>
      </c>
      <c r="I20" s="388">
        <f>AVERAGE(Tabla2[[#This Row],[2004-2007]:[2009-2012]])</f>
        <v>57.62559167654414</v>
      </c>
    </row>
    <row r="21" spans="1:11" ht="14.25" customHeight="1">
      <c r="A21" s="363" t="s">
        <v>45</v>
      </c>
      <c r="B21" s="379">
        <v>53.644158628081463</v>
      </c>
      <c r="C21" s="379">
        <v>61.167377398720681</v>
      </c>
      <c r="D21" s="379">
        <v>61.903572320759423</v>
      </c>
      <c r="E21" s="379">
        <v>57.26222659130007</v>
      </c>
      <c r="F21" s="379">
        <v>55.258764607679467</v>
      </c>
      <c r="G21" s="379">
        <f>Eficiencia_terminal!D46</f>
        <v>56.415694591728524</v>
      </c>
      <c r="H21" s="387">
        <f t="shared" si="0"/>
        <v>1.1569299840490572</v>
      </c>
      <c r="I21" s="388">
        <f>AVERAGE(Tabla2[[#This Row],[2004-2007]:[2009-2012]])</f>
        <v>57.60863235637828</v>
      </c>
    </row>
    <row r="22" spans="1:11" ht="14.25" customHeight="1">
      <c r="A22" s="363" t="s">
        <v>37</v>
      </c>
      <c r="B22" s="379">
        <v>51.31707317073171</v>
      </c>
      <c r="C22" s="379">
        <v>63.157894736842103</v>
      </c>
      <c r="D22" s="379">
        <v>49.2156862745098</v>
      </c>
      <c r="E22" s="379">
        <v>54.086781029263378</v>
      </c>
      <c r="F22" s="379">
        <v>58.3044982698962</v>
      </c>
      <c r="G22" s="379">
        <f>Eficiencia_terminal!D38</f>
        <v>57.008466603951078</v>
      </c>
      <c r="H22" s="387">
        <f t="shared" si="0"/>
        <v>-1.2960316659451223</v>
      </c>
      <c r="I22" s="388">
        <f>AVERAGE(Tabla2[[#This Row],[2004-2007]:[2009-2012]])</f>
        <v>55.515066680865715</v>
      </c>
    </row>
    <row r="23" spans="1:11" ht="14.25" customHeight="1">
      <c r="A23" s="363" t="s">
        <v>20</v>
      </c>
      <c r="B23" s="379">
        <v>51.696006869901247</v>
      </c>
      <c r="C23" s="379">
        <v>54.499540863177231</v>
      </c>
      <c r="D23" s="379">
        <v>54.313543599257883</v>
      </c>
      <c r="E23" s="379">
        <v>57.393850658857978</v>
      </c>
      <c r="F23" s="379">
        <v>59.564164648910413</v>
      </c>
      <c r="G23" s="379">
        <f>Eficiencia_terminal!D21</f>
        <v>54.60251046025104</v>
      </c>
      <c r="H23" s="387">
        <f t="shared" si="0"/>
        <v>-4.9616541886593737</v>
      </c>
      <c r="I23" s="388">
        <f>AVERAGE(Tabla2[[#This Row],[2004-2007]:[2009-2012]])</f>
        <v>55.344936183392633</v>
      </c>
    </row>
    <row r="24" spans="1:11" ht="14.25" customHeight="1">
      <c r="A24" s="363" t="s">
        <v>42</v>
      </c>
      <c r="B24" s="379">
        <v>50.715342871238278</v>
      </c>
      <c r="C24" s="379">
        <v>55.126223596084486</v>
      </c>
      <c r="D24" s="379">
        <v>54.372451291345712</v>
      </c>
      <c r="E24" s="379">
        <v>69.471947194719476</v>
      </c>
      <c r="F24" s="379">
        <v>48.583509513742072</v>
      </c>
      <c r="G24" s="379">
        <f>Eficiencia_terminal!D43</f>
        <v>49.40530649588289</v>
      </c>
      <c r="H24" s="387">
        <f t="shared" si="0"/>
        <v>0.82179698214081753</v>
      </c>
      <c r="I24" s="388">
        <f>AVERAGE(Tabla2[[#This Row],[2004-2007]:[2009-2012]])</f>
        <v>54.612463493835484</v>
      </c>
    </row>
    <row r="25" spans="1:11" ht="14.25" customHeight="1">
      <c r="A25" s="363" t="s">
        <v>26</v>
      </c>
      <c r="B25" s="379">
        <v>46.946884148891677</v>
      </c>
      <c r="C25" s="379">
        <v>51.034759895519386</v>
      </c>
      <c r="D25" s="379">
        <v>51.135458167330668</v>
      </c>
      <c r="E25" s="379">
        <v>58.163479722630804</v>
      </c>
      <c r="F25" s="379">
        <v>58.842794759825324</v>
      </c>
      <c r="G25" s="379">
        <f>Eficiencia_terminal!D27</f>
        <v>59.420046932618163</v>
      </c>
      <c r="H25" s="387">
        <f t="shared" si="0"/>
        <v>0.57725217279283925</v>
      </c>
      <c r="I25" s="388">
        <f>AVERAGE(Tabla2[[#This Row],[2004-2007]:[2009-2012]])</f>
        <v>54.257237271136006</v>
      </c>
    </row>
    <row r="26" spans="1:11" ht="14.25" customHeight="1">
      <c r="A26" s="363" t="s">
        <v>16</v>
      </c>
      <c r="B26" s="379">
        <v>50.675278919553726</v>
      </c>
      <c r="C26" s="379">
        <v>52.260397830018078</v>
      </c>
      <c r="D26" s="379">
        <v>50.979192166462674</v>
      </c>
      <c r="E26" s="379">
        <v>54.924471299093661</v>
      </c>
      <c r="F26" s="379">
        <v>54.097421203438401</v>
      </c>
      <c r="G26" s="379">
        <f>Eficiencia_terminal!D17</f>
        <v>59.298029556650242</v>
      </c>
      <c r="H26" s="387">
        <f t="shared" si="0"/>
        <v>5.200608353211841</v>
      </c>
      <c r="I26" s="388">
        <f>AVERAGE(Tabla2[[#This Row],[2004-2007]:[2009-2012]])</f>
        <v>53.705798495869459</v>
      </c>
    </row>
    <row r="27" spans="1:11" ht="14.25" customHeight="1">
      <c r="A27" s="363" t="s">
        <v>36</v>
      </c>
      <c r="B27" s="379">
        <v>46.496815286624205</v>
      </c>
      <c r="C27" s="379">
        <v>52.681803224744982</v>
      </c>
      <c r="D27" s="379">
        <v>50.724637681159422</v>
      </c>
      <c r="E27" s="379">
        <v>58.516573679028546</v>
      </c>
      <c r="F27" s="379">
        <v>58.836606150426086</v>
      </c>
      <c r="G27" s="379">
        <f>Eficiencia_terminal!D37</f>
        <v>53.675496688741717</v>
      </c>
      <c r="H27" s="387">
        <f t="shared" si="0"/>
        <v>-5.1611094616843687</v>
      </c>
      <c r="I27" s="388">
        <f>AVERAGE(Tabla2[[#This Row],[2004-2007]:[2009-2012]])</f>
        <v>53.488655451787487</v>
      </c>
    </row>
    <row r="28" spans="1:11" ht="14.25" customHeight="1">
      <c r="A28" s="363" t="s">
        <v>22</v>
      </c>
      <c r="B28" s="379">
        <v>49.104859335038363</v>
      </c>
      <c r="C28" s="379">
        <v>54.451483827942646</v>
      </c>
      <c r="D28" s="379">
        <v>52.39651416122004</v>
      </c>
      <c r="E28" s="379">
        <v>59.473114399133884</v>
      </c>
      <c r="F28" s="379">
        <v>53.188734218193588</v>
      </c>
      <c r="G28" s="379">
        <f>Eficiencia_terminal!D23</f>
        <v>51.122514432328416</v>
      </c>
      <c r="H28" s="387">
        <f t="shared" si="0"/>
        <v>-2.0662197858651723</v>
      </c>
      <c r="I28" s="388">
        <f>AVERAGE(Tabla2[[#This Row],[2004-2007]:[2009-2012]])</f>
        <v>53.289536728976167</v>
      </c>
    </row>
    <row r="29" spans="1:11" ht="14.25" customHeight="1">
      <c r="A29" s="363" t="s">
        <v>29</v>
      </c>
      <c r="B29" s="379">
        <v>48.450704225352112</v>
      </c>
      <c r="C29" s="379">
        <v>49.599721545422902</v>
      </c>
      <c r="D29" s="379">
        <v>48.955373558415509</v>
      </c>
      <c r="E29" s="379">
        <v>57.928913192071086</v>
      </c>
      <c r="F29" s="379">
        <v>48.591878014625799</v>
      </c>
      <c r="G29" s="379">
        <f>Eficiencia_terminal!D30</f>
        <v>50.490196078431367</v>
      </c>
      <c r="H29" s="387">
        <f t="shared" si="0"/>
        <v>1.8983180638055686</v>
      </c>
      <c r="I29" s="388">
        <f>AVERAGE(Tabla2[[#This Row],[2004-2007]:[2009-2012]])</f>
        <v>50.669464435719796</v>
      </c>
    </row>
    <row r="30" spans="1:11" ht="14.25" customHeight="1">
      <c r="A30" s="363" t="s">
        <v>27</v>
      </c>
      <c r="B30" s="379">
        <v>47.103658536585364</v>
      </c>
      <c r="C30" s="379">
        <v>54.153182308522119</v>
      </c>
      <c r="D30" s="379">
        <v>48.945147679324897</v>
      </c>
      <c r="E30" s="379">
        <v>60.582171012734989</v>
      </c>
      <c r="F30" s="379">
        <v>47.724810400866744</v>
      </c>
      <c r="G30" s="379">
        <f>Eficiencia_terminal!D28</f>
        <v>45.059829059829056</v>
      </c>
      <c r="H30" s="387">
        <f t="shared" si="0"/>
        <v>-2.6649813410376879</v>
      </c>
      <c r="I30" s="388">
        <f>AVERAGE(Tabla2[[#This Row],[2004-2007]:[2009-2012]])</f>
        <v>50.594799832977195</v>
      </c>
    </row>
    <row r="31" spans="1:11" ht="14.25" customHeight="1">
      <c r="A31" s="363" t="s">
        <v>18</v>
      </c>
      <c r="B31" s="379">
        <v>42.402826855123678</v>
      </c>
      <c r="C31" s="379">
        <v>48.704663212435236</v>
      </c>
      <c r="D31" s="379">
        <v>50.434782608695649</v>
      </c>
      <c r="E31" s="379">
        <v>53.52480417754569</v>
      </c>
      <c r="F31" s="379">
        <v>52.700729927007295</v>
      </c>
      <c r="G31" s="379">
        <f>Eficiencia_terminal!D19</f>
        <v>51.660516605166052</v>
      </c>
      <c r="H31" s="387">
        <f t="shared" si="0"/>
        <v>-1.040213321841243</v>
      </c>
      <c r="I31" s="388">
        <f>AVERAGE(Tabla2[[#This Row],[2004-2007]:[2009-2012]])</f>
        <v>49.904720564328933</v>
      </c>
    </row>
    <row r="32" spans="1:11" ht="14.25" customHeight="1">
      <c r="A32" s="363" t="s">
        <v>32</v>
      </c>
      <c r="B32" s="379">
        <v>47.747252747252752</v>
      </c>
      <c r="C32" s="379">
        <v>47.61652542372881</v>
      </c>
      <c r="D32" s="379">
        <v>46.064942212438083</v>
      </c>
      <c r="E32" s="379">
        <v>54.341889677771704</v>
      </c>
      <c r="F32" s="379">
        <v>48.782961460446245</v>
      </c>
      <c r="G32" s="379">
        <f>Eficiencia_terminal!D33</f>
        <v>52.116141732283459</v>
      </c>
      <c r="H32" s="387">
        <f t="shared" si="0"/>
        <v>3.3331802718372145</v>
      </c>
      <c r="I32" s="388">
        <f>AVERAGE(Tabla2[[#This Row],[2004-2007]:[2009-2012]])</f>
        <v>49.444952208986841</v>
      </c>
    </row>
    <row r="33" spans="1:9" ht="14.25" customHeight="1">
      <c r="A33" s="363" t="s">
        <v>23</v>
      </c>
      <c r="B33" s="379">
        <v>54.51977401129944</v>
      </c>
      <c r="C33" s="379">
        <v>52.107279693486589</v>
      </c>
      <c r="D33" s="379">
        <v>48.701298701298704</v>
      </c>
      <c r="E33" s="379">
        <v>47.032967032967029</v>
      </c>
      <c r="F33" s="379">
        <v>42.30088495575221</v>
      </c>
      <c r="G33" s="379">
        <f>Eficiencia_terminal!D24</f>
        <v>45.371775417298934</v>
      </c>
      <c r="H33" s="387">
        <f t="shared" si="0"/>
        <v>3.0708904615467247</v>
      </c>
      <c r="I33" s="388">
        <f>AVERAGE(Tabla2[[#This Row],[2004-2007]:[2009-2012]])</f>
        <v>48.338996635350476</v>
      </c>
    </row>
    <row r="34" spans="1:9" ht="14.25" customHeight="1">
      <c r="A34" s="363" t="s">
        <v>31</v>
      </c>
      <c r="B34" s="379">
        <v>42.797632098224078</v>
      </c>
      <c r="C34" s="379">
        <v>46.007515265382807</v>
      </c>
      <c r="D34" s="379">
        <v>45.771144278606968</v>
      </c>
      <c r="E34" s="379">
        <v>55.248917748917748</v>
      </c>
      <c r="F34" s="379">
        <v>48.418156808803303</v>
      </c>
      <c r="G34" s="379">
        <f>Eficiencia_terminal!D32</f>
        <v>45.828319294023267</v>
      </c>
      <c r="H34" s="387">
        <f t="shared" si="0"/>
        <v>-2.5898375147800365</v>
      </c>
      <c r="I34" s="388">
        <f>AVERAGE(Tabla2[[#This Row],[2004-2007]:[2009-2012]])</f>
        <v>47.345280915659693</v>
      </c>
    </row>
    <row r="35" spans="1:9" ht="14.25" customHeight="1">
      <c r="A35" s="363" t="s">
        <v>43</v>
      </c>
      <c r="B35" s="379">
        <v>41.097208854667947</v>
      </c>
      <c r="C35" s="379">
        <v>45.891105850524177</v>
      </c>
      <c r="D35" s="379">
        <v>48.123076923076923</v>
      </c>
      <c r="E35" s="379">
        <v>50.239410681399633</v>
      </c>
      <c r="F35" s="379">
        <v>45.072239422084628</v>
      </c>
      <c r="G35" s="379">
        <f>Eficiencia_terminal!D44</f>
        <v>50.76837105336687</v>
      </c>
      <c r="H35" s="387">
        <f t="shared" si="0"/>
        <v>5.6961316312822419</v>
      </c>
      <c r="I35" s="388">
        <f>AVERAGE(Tabla2[[#This Row],[2004-2007]:[2009-2012]])</f>
        <v>46.865235464186696</v>
      </c>
    </row>
    <row r="36" spans="1:9" ht="14.25" customHeight="1">
      <c r="A36" s="363" t="s">
        <v>46</v>
      </c>
      <c r="B36" s="379">
        <v>46.573751451800234</v>
      </c>
      <c r="C36" s="379">
        <v>38.630653266331663</v>
      </c>
      <c r="D36" s="379">
        <v>43.696369636963695</v>
      </c>
      <c r="E36" s="379">
        <v>56.082887700534755</v>
      </c>
      <c r="F36" s="379">
        <v>50.846468184471682</v>
      </c>
      <c r="G36" s="379">
        <f>Eficiencia_terminal!D47</f>
        <v>45.052386495925496</v>
      </c>
      <c r="H36" s="387">
        <f t="shared" si="0"/>
        <v>-5.7940816885461857</v>
      </c>
      <c r="I36" s="388">
        <f>AVERAGE(Tabla2[[#This Row],[2004-2007]:[2009-2012]])</f>
        <v>46.813752789337919</v>
      </c>
    </row>
    <row r="37" spans="1:9" ht="14.25" customHeight="1">
      <c r="A37" s="363" t="s">
        <v>38</v>
      </c>
      <c r="B37" s="379">
        <v>50.0402576489533</v>
      </c>
      <c r="C37" s="379">
        <v>40.662983425414367</v>
      </c>
      <c r="D37" s="379">
        <v>33.455732354141162</v>
      </c>
      <c r="E37" s="379">
        <v>47.151655119322555</v>
      </c>
      <c r="F37" s="379">
        <v>48.400250941028858</v>
      </c>
      <c r="G37" s="379">
        <f>Eficiencia_terminal!D39</f>
        <v>53.748271092669434</v>
      </c>
      <c r="H37" s="387">
        <f t="shared" si="0"/>
        <v>5.3480201516405756</v>
      </c>
      <c r="I37" s="388">
        <f>AVERAGE(Tabla2[[#This Row],[2004-2007]:[2009-2012]])</f>
        <v>45.576525096921614</v>
      </c>
    </row>
    <row r="38" spans="1:9" ht="14.25" customHeight="1">
      <c r="A38" s="363" t="s">
        <v>28</v>
      </c>
      <c r="B38" s="379">
        <v>44.37420986093553</v>
      </c>
      <c r="C38" s="379">
        <v>46.746347941567059</v>
      </c>
      <c r="D38" s="379">
        <v>43.593045717965225</v>
      </c>
      <c r="E38" s="379">
        <v>50.713800135961925</v>
      </c>
      <c r="F38" s="379">
        <v>44.776119402985074</v>
      </c>
      <c r="G38" s="379">
        <f>Eficiencia_terminal!D29</f>
        <v>43.105515587529972</v>
      </c>
      <c r="H38" s="387">
        <f t="shared" si="0"/>
        <v>-1.6706038154551024</v>
      </c>
      <c r="I38" s="388">
        <f>AVERAGE(Tabla2[[#This Row],[2004-2007]:[2009-2012]])</f>
        <v>45.551506441157464</v>
      </c>
    </row>
    <row r="39" spans="1:9" ht="14.25" customHeight="1">
      <c r="A39" s="363" t="s">
        <v>35</v>
      </c>
      <c r="B39" s="379">
        <v>43.289328932893291</v>
      </c>
      <c r="C39" s="379">
        <v>44.733796296296298</v>
      </c>
      <c r="D39" s="379">
        <v>40.999537251272564</v>
      </c>
      <c r="E39" s="379">
        <v>46.648793565683647</v>
      </c>
      <c r="F39" s="379">
        <v>46.752753513102924</v>
      </c>
      <c r="G39" s="379">
        <f>Eficiencia_terminal!D36</f>
        <v>45.714285714285715</v>
      </c>
      <c r="H39" s="387">
        <f t="shared" si="0"/>
        <v>-1.0384677988172086</v>
      </c>
      <c r="I39" s="388">
        <f>AVERAGE(Tabla2[[#This Row],[2004-2007]:[2009-2012]])</f>
        <v>44.689749212255741</v>
      </c>
    </row>
    <row r="40" spans="1:9" ht="14.25" customHeight="1">
      <c r="A40" s="363" t="s">
        <v>34</v>
      </c>
      <c r="B40" s="379">
        <v>38.107471633483193</v>
      </c>
      <c r="C40" s="379">
        <v>41.808229520573803</v>
      </c>
      <c r="D40" s="379">
        <v>41.478963025924351</v>
      </c>
      <c r="E40" s="379">
        <v>48.536812674743707</v>
      </c>
      <c r="F40" s="379">
        <v>45.220830586684244</v>
      </c>
      <c r="G40" s="379">
        <f>Eficiencia_terminal!D35</f>
        <v>46.86927306047648</v>
      </c>
      <c r="H40" s="387">
        <f t="shared" si="0"/>
        <v>1.6484424737922367</v>
      </c>
      <c r="I40" s="388">
        <f>AVERAGE(Tabla2[[#This Row],[2004-2007]:[2009-2012]])</f>
        <v>43.670263416980958</v>
      </c>
    </row>
    <row r="41" spans="1:9" ht="14.25" customHeight="1">
      <c r="A41" s="363" t="s">
        <v>25</v>
      </c>
      <c r="B41" s="379">
        <v>39.630390143737166</v>
      </c>
      <c r="C41" s="379">
        <v>48.322147651006716</v>
      </c>
      <c r="D41" s="379">
        <v>44.363636363636367</v>
      </c>
      <c r="E41" s="379">
        <v>49.369988545246279</v>
      </c>
      <c r="F41" s="379">
        <v>38.05147058823529</v>
      </c>
      <c r="G41" s="379">
        <f>Eficiencia_terminal!D26</f>
        <v>36.802270577105013</v>
      </c>
      <c r="H41" s="387">
        <f t="shared" si="0"/>
        <v>-1.2492000111302772</v>
      </c>
      <c r="I41" s="388">
        <f>AVERAGE(Tabla2[[#This Row],[2004-2007]:[2009-2012]])</f>
        <v>42.756650644827801</v>
      </c>
    </row>
    <row r="42" spans="1:9" ht="14.25" customHeight="1">
      <c r="A42" s="363" t="s">
        <v>17</v>
      </c>
      <c r="B42" s="379">
        <v>40.490301724137936</v>
      </c>
      <c r="C42" s="379">
        <v>41.51565074135091</v>
      </c>
      <c r="D42" s="379">
        <v>35.47701302152538</v>
      </c>
      <c r="E42" s="379">
        <v>43.670520231213871</v>
      </c>
      <c r="F42" s="379">
        <v>43.395098625224151</v>
      </c>
      <c r="G42" s="379">
        <f>Eficiencia_terminal!D18</f>
        <v>45.908543922984357</v>
      </c>
      <c r="H42" s="387">
        <f t="shared" si="0"/>
        <v>2.5134452977602066</v>
      </c>
      <c r="I42" s="388">
        <f>AVERAGE(Tabla2[[#This Row],[2004-2007]:[2009-2012]])</f>
        <v>41.742854711072773</v>
      </c>
    </row>
    <row r="43" spans="1:9" ht="14.25" customHeight="1">
      <c r="A43" s="363" t="s">
        <v>39</v>
      </c>
      <c r="B43" s="379">
        <v>39.214735821619001</v>
      </c>
      <c r="C43" s="379">
        <v>39.834454216244183</v>
      </c>
      <c r="D43" s="379">
        <v>38.242394978271363</v>
      </c>
      <c r="E43" s="379">
        <v>45.600920069005177</v>
      </c>
      <c r="F43" s="379">
        <v>43.491124260355029</v>
      </c>
      <c r="G43" s="379">
        <f>Eficiencia_terminal!D40</f>
        <v>43.865313653136532</v>
      </c>
      <c r="H43" s="387">
        <f t="shared" si="0"/>
        <v>0.37418939278150276</v>
      </c>
      <c r="I43" s="388">
        <f>AVERAGE(Tabla2[[#This Row],[2004-2007]:[2009-2012]])</f>
        <v>41.708157166438546</v>
      </c>
    </row>
    <row r="44" spans="1:9" ht="14.25" customHeight="1">
      <c r="A44" s="363" t="s">
        <v>21</v>
      </c>
      <c r="B44" s="379">
        <v>33.108458744161915</v>
      </c>
      <c r="C44" s="379">
        <v>36.915887850467286</v>
      </c>
      <c r="D44" s="379">
        <v>36.443501969100275</v>
      </c>
      <c r="E44" s="379">
        <v>49.780012570710248</v>
      </c>
      <c r="F44" s="379">
        <v>46.616972477064223</v>
      </c>
      <c r="G44" s="379">
        <f>Eficiencia_terminal!D22</f>
        <v>47.257250945775539</v>
      </c>
      <c r="H44" s="387">
        <f t="shared" si="0"/>
        <v>0.64027846871131544</v>
      </c>
      <c r="I44" s="388">
        <f>AVERAGE(Tabla2[[#This Row],[2004-2007]:[2009-2012]])</f>
        <v>41.687014092879913</v>
      </c>
    </row>
    <row r="45" spans="1:9" ht="14.25" customHeight="1">
      <c r="A45" s="363" t="s">
        <v>30</v>
      </c>
      <c r="B45" s="379">
        <v>41.578214302867302</v>
      </c>
      <c r="C45" s="379">
        <v>41.304988216810685</v>
      </c>
      <c r="D45" s="379">
        <v>39.240143369175627</v>
      </c>
      <c r="E45" s="379">
        <v>47.077499609639304</v>
      </c>
      <c r="F45" s="379">
        <v>40.417759460472084</v>
      </c>
      <c r="G45" s="379">
        <f>Eficiencia_terminal!D31</f>
        <v>40.374961126660445</v>
      </c>
      <c r="H45" s="387">
        <f t="shared" si="0"/>
        <v>-4.2798333811639111E-2</v>
      </c>
      <c r="I45" s="388">
        <f>AVERAGE(Tabla2[[#This Row],[2004-2007]:[2009-2012]])</f>
        <v>41.665594347604248</v>
      </c>
    </row>
    <row r="46" spans="1:9" ht="14.25" customHeight="1">
      <c r="A46" s="363" t="s">
        <v>19</v>
      </c>
      <c r="B46" s="379">
        <v>36.938202247191008</v>
      </c>
      <c r="C46" s="379">
        <v>42.670537010159656</v>
      </c>
      <c r="D46" s="379">
        <v>38.87323943661972</v>
      </c>
      <c r="E46" s="379">
        <v>47.966101694915253</v>
      </c>
      <c r="F46" s="379">
        <v>38.06818181818182</v>
      </c>
      <c r="G46" s="379">
        <f>Eficiencia_terminal!D20</f>
        <v>39.087018544935809</v>
      </c>
      <c r="H46" s="387">
        <f t="shared" si="0"/>
        <v>1.0188367267539888</v>
      </c>
      <c r="I46" s="388">
        <f>AVERAGE(Tabla2[[#This Row],[2004-2007]:[2009-2012]])</f>
        <v>40.600546792000536</v>
      </c>
    </row>
    <row r="47" spans="1:9" ht="14.25" customHeight="1">
      <c r="A47" s="363" t="s">
        <v>24</v>
      </c>
      <c r="B47" s="379">
        <v>33.903765911371678</v>
      </c>
      <c r="C47" s="379">
        <v>37.150193900010478</v>
      </c>
      <c r="D47" s="379">
        <v>40.264884999704371</v>
      </c>
      <c r="E47" s="379">
        <v>44.682731396924531</v>
      </c>
      <c r="F47" s="379">
        <v>37.780521851175777</v>
      </c>
      <c r="G47" s="379">
        <f>Eficiencia_terminal!D25</f>
        <v>38.058865464914959</v>
      </c>
      <c r="H47" s="387">
        <f t="shared" si="0"/>
        <v>0.27834361373918171</v>
      </c>
      <c r="I47" s="388">
        <f>AVERAGE(Tabla2[[#This Row],[2004-2007]:[2009-2012]])</f>
        <v>38.640160587350302</v>
      </c>
    </row>
    <row r="48" spans="1:9" ht="14.25" customHeight="1">
      <c r="A48" s="363" t="s">
        <v>41</v>
      </c>
      <c r="B48" s="379">
        <v>35.830550918196998</v>
      </c>
      <c r="C48" s="379">
        <v>35.336585365853658</v>
      </c>
      <c r="D48" s="379">
        <v>36.29160063391442</v>
      </c>
      <c r="E48" s="379">
        <v>42.245461720599842</v>
      </c>
      <c r="F48" s="379">
        <v>38.41797588600658</v>
      </c>
      <c r="G48" s="379">
        <f>Eficiencia_terminal!D42</f>
        <v>40.376927470017129</v>
      </c>
      <c r="H48" s="387">
        <f t="shared" si="0"/>
        <v>1.9589515840105491</v>
      </c>
      <c r="I48" s="388">
        <f>AVERAGE(Tabla2[[#This Row],[2004-2007]:[2009-2012]])</f>
        <v>38.083183665764771</v>
      </c>
    </row>
    <row r="49" spans="1:9" ht="14.25" customHeight="1">
      <c r="A49" s="363" t="s">
        <v>47</v>
      </c>
      <c r="B49" s="379">
        <v>39.880952380952387</v>
      </c>
      <c r="C49" s="379">
        <v>38.137082601054487</v>
      </c>
      <c r="D49" s="379">
        <v>38.907849829351534</v>
      </c>
      <c r="E49" s="379">
        <v>37.024221453287197</v>
      </c>
      <c r="F49" s="379">
        <v>36.148648648648653</v>
      </c>
      <c r="G49" s="379">
        <f>Eficiencia_terminal!D48</f>
        <v>35.732009925558309</v>
      </c>
      <c r="H49" s="387">
        <f t="shared" si="0"/>
        <v>-0.41663872309034389</v>
      </c>
      <c r="I49" s="388">
        <f>AVERAGE(Tabla2[[#This Row],[2004-2007]:[2009-2012]])</f>
        <v>37.638460806475429</v>
      </c>
    </row>
    <row r="50" spans="1:9" ht="9.75" customHeight="1">
      <c r="A50" s="363"/>
      <c r="B50" s="379"/>
      <c r="C50" s="379"/>
      <c r="D50" s="379"/>
      <c r="E50" s="379"/>
      <c r="F50" s="379"/>
      <c r="G50" s="379"/>
      <c r="H50" s="387"/>
      <c r="I50" s="388"/>
    </row>
    <row r="51" spans="1:9" ht="15.75">
      <c r="A51" s="275"/>
      <c r="B51" s="275"/>
      <c r="C51" s="275"/>
      <c r="D51" s="275"/>
      <c r="E51" s="275"/>
      <c r="F51" s="275"/>
      <c r="G51" s="275"/>
      <c r="H51" s="275"/>
      <c r="I51" s="275"/>
    </row>
    <row r="52" spans="1:9" ht="15.75">
      <c r="A52" s="275"/>
      <c r="B52" s="275"/>
      <c r="C52" s="275"/>
      <c r="D52" s="275"/>
      <c r="E52" s="275"/>
      <c r="F52" s="275"/>
      <c r="G52" s="275"/>
      <c r="H52" s="275"/>
      <c r="I52" s="275"/>
    </row>
    <row r="53" spans="1:9" ht="15.75">
      <c r="A53" s="275"/>
      <c r="B53" s="275"/>
      <c r="C53" s="275"/>
      <c r="D53" s="275"/>
      <c r="E53" s="275"/>
      <c r="F53" s="275"/>
      <c r="G53" s="275"/>
      <c r="H53" s="275"/>
      <c r="I53" s="275"/>
    </row>
    <row r="54" spans="1:9" ht="15.75">
      <c r="A54" s="275"/>
      <c r="B54" s="275"/>
      <c r="C54" s="275"/>
      <c r="D54" s="275"/>
      <c r="E54" s="275"/>
      <c r="F54" s="275"/>
      <c r="G54" s="275"/>
      <c r="H54" s="275"/>
      <c r="I54" s="275"/>
    </row>
    <row r="55" spans="1:9" ht="15.75">
      <c r="A55" s="275"/>
      <c r="B55" s="275"/>
      <c r="C55" s="275"/>
      <c r="D55" s="275"/>
      <c r="E55" s="275"/>
      <c r="F55" s="275"/>
      <c r="G55" s="275"/>
      <c r="H55" s="275"/>
      <c r="I55" s="275"/>
    </row>
    <row r="56" spans="1:9" ht="15.75">
      <c r="A56" s="275"/>
      <c r="B56" s="275"/>
      <c r="C56" s="275"/>
      <c r="D56" s="275"/>
      <c r="E56" s="275"/>
      <c r="F56" s="275"/>
      <c r="G56" s="275"/>
      <c r="H56" s="275"/>
      <c r="I56" s="275"/>
    </row>
    <row r="57" spans="1:9" ht="15.75">
      <c r="A57" s="275"/>
      <c r="B57" s="275"/>
      <c r="C57" s="275"/>
      <c r="D57" s="275"/>
      <c r="E57" s="275"/>
      <c r="F57" s="275"/>
      <c r="G57" s="275"/>
      <c r="H57" s="275"/>
      <c r="I57" s="275"/>
    </row>
    <row r="58" spans="1:9" ht="15.75">
      <c r="A58" s="275"/>
      <c r="B58" s="275"/>
      <c r="C58" s="275"/>
      <c r="D58" s="275"/>
      <c r="E58" s="275"/>
      <c r="F58" s="275"/>
      <c r="G58" s="275"/>
      <c r="H58" s="275"/>
      <c r="I58" s="275"/>
    </row>
    <row r="59" spans="1:9" ht="15.75">
      <c r="A59" s="275"/>
      <c r="B59" s="275"/>
      <c r="C59" s="275"/>
      <c r="D59" s="275"/>
      <c r="E59" s="275"/>
      <c r="F59" s="275"/>
      <c r="G59" s="275"/>
      <c r="H59" s="275"/>
      <c r="I59" s="275"/>
    </row>
    <row r="60" spans="1:9" ht="15.75">
      <c r="A60" s="275"/>
      <c r="B60" s="275"/>
      <c r="C60" s="275"/>
      <c r="D60" s="275"/>
      <c r="E60" s="275"/>
      <c r="F60" s="275"/>
      <c r="G60" s="275"/>
      <c r="H60" s="275"/>
      <c r="I60" s="275"/>
    </row>
    <row r="61" spans="1:9" ht="15.75">
      <c r="A61" s="275"/>
      <c r="B61" s="275"/>
      <c r="C61" s="275"/>
      <c r="D61" s="275"/>
      <c r="E61" s="275"/>
      <c r="F61" s="275"/>
      <c r="G61" s="275"/>
      <c r="H61" s="275"/>
      <c r="I61" s="275"/>
    </row>
    <row r="62" spans="1:9" ht="15.75">
      <c r="A62" s="275"/>
      <c r="B62" s="275"/>
      <c r="C62" s="275"/>
      <c r="D62" s="275"/>
      <c r="E62" s="275"/>
      <c r="F62" s="275"/>
      <c r="G62" s="275"/>
      <c r="H62" s="275"/>
      <c r="I62" s="275"/>
    </row>
    <row r="63" spans="1:9" ht="15.75">
      <c r="A63" s="275"/>
      <c r="B63" s="275"/>
      <c r="C63" s="275"/>
      <c r="D63" s="275"/>
      <c r="E63" s="275"/>
      <c r="F63" s="275"/>
      <c r="G63" s="275"/>
      <c r="H63" s="275"/>
      <c r="I63" s="275"/>
    </row>
    <row r="64" spans="1:9" ht="15.75">
      <c r="A64" s="275"/>
      <c r="B64" s="275"/>
      <c r="C64" s="275"/>
      <c r="D64" s="275"/>
      <c r="E64" s="275"/>
      <c r="F64" s="275"/>
      <c r="G64" s="275"/>
      <c r="H64" s="275"/>
      <c r="I64" s="275"/>
    </row>
    <row r="65" spans="1:9" ht="15.75">
      <c r="A65" s="275"/>
      <c r="B65" s="275"/>
      <c r="C65" s="275"/>
      <c r="D65" s="275"/>
      <c r="E65" s="275"/>
      <c r="F65" s="275"/>
      <c r="G65" s="275"/>
      <c r="H65" s="275"/>
      <c r="I65" s="275"/>
    </row>
    <row r="66" spans="1:9" ht="15.75">
      <c r="A66" s="275"/>
      <c r="B66" s="275"/>
      <c r="C66" s="275"/>
      <c r="D66" s="275"/>
      <c r="E66" s="275"/>
      <c r="F66" s="275"/>
      <c r="G66" s="275"/>
      <c r="H66" s="275"/>
      <c r="I66" s="275"/>
    </row>
    <row r="67" spans="1:9" ht="15.75">
      <c r="A67" s="275"/>
      <c r="B67" s="275"/>
      <c r="C67" s="275"/>
      <c r="D67" s="275"/>
      <c r="E67" s="275"/>
      <c r="F67" s="275"/>
      <c r="G67" s="275"/>
      <c r="H67" s="275"/>
      <c r="I67" s="275"/>
    </row>
    <row r="68" spans="1:9" ht="15.75">
      <c r="A68" s="275"/>
      <c r="B68" s="275"/>
      <c r="C68" s="275"/>
      <c r="D68" s="275"/>
      <c r="E68" s="275"/>
      <c r="F68" s="275"/>
      <c r="G68" s="275"/>
      <c r="H68" s="275"/>
      <c r="I68" s="275"/>
    </row>
    <row r="69" spans="1:9" ht="15.75">
      <c r="A69" s="275"/>
      <c r="B69" s="275"/>
      <c r="C69" s="275"/>
      <c r="D69" s="275"/>
      <c r="E69" s="275"/>
      <c r="F69" s="275"/>
      <c r="G69" s="275"/>
      <c r="H69" s="275"/>
      <c r="I69" s="275"/>
    </row>
    <row r="70" spans="1:9" ht="15.75">
      <c r="A70" s="275"/>
      <c r="B70" s="275"/>
      <c r="C70" s="275"/>
      <c r="D70" s="275"/>
      <c r="E70" s="275"/>
      <c r="F70" s="275"/>
      <c r="G70" s="275"/>
      <c r="H70" s="275"/>
      <c r="I70" s="275"/>
    </row>
    <row r="71" spans="1:9" ht="15.75">
      <c r="A71" s="275"/>
      <c r="B71" s="275"/>
      <c r="C71" s="275"/>
      <c r="D71" s="275"/>
      <c r="E71" s="275"/>
      <c r="F71" s="275"/>
      <c r="G71" s="275"/>
      <c r="H71" s="275"/>
      <c r="I71" s="275"/>
    </row>
    <row r="72" spans="1:9" ht="15.75">
      <c r="A72" s="275"/>
      <c r="B72" s="275"/>
      <c r="C72" s="275"/>
      <c r="D72" s="275"/>
      <c r="E72" s="275"/>
      <c r="F72" s="275"/>
      <c r="G72" s="275"/>
      <c r="H72" s="275"/>
      <c r="I72" s="275"/>
    </row>
    <row r="73" spans="1:9" ht="15.75">
      <c r="A73" s="275"/>
      <c r="B73" s="275"/>
      <c r="C73" s="275"/>
      <c r="D73" s="275"/>
      <c r="E73" s="275"/>
      <c r="F73" s="275"/>
      <c r="G73" s="275"/>
      <c r="H73" s="275"/>
      <c r="I73" s="275"/>
    </row>
    <row r="74" spans="1:9" ht="15.75">
      <c r="A74" s="275"/>
      <c r="B74" s="275"/>
      <c r="C74" s="275"/>
      <c r="D74" s="275"/>
      <c r="E74" s="275"/>
      <c r="F74" s="275"/>
      <c r="G74" s="275"/>
      <c r="H74" s="275"/>
      <c r="I74" s="275"/>
    </row>
    <row r="75" spans="1:9" ht="15.75">
      <c r="A75" s="275"/>
      <c r="B75" s="275"/>
      <c r="C75" s="275"/>
      <c r="D75" s="275"/>
      <c r="E75" s="275"/>
      <c r="F75" s="275"/>
      <c r="G75" s="275"/>
      <c r="H75" s="275"/>
      <c r="I75" s="275"/>
    </row>
    <row r="76" spans="1:9" ht="15.75">
      <c r="A76" s="275"/>
      <c r="B76" s="275"/>
      <c r="C76" s="275"/>
      <c r="D76" s="275"/>
      <c r="E76" s="275"/>
      <c r="F76" s="275"/>
      <c r="G76" s="275"/>
      <c r="H76" s="275"/>
      <c r="I76" s="275"/>
    </row>
    <row r="77" spans="1:9" ht="15.75">
      <c r="A77" s="275"/>
      <c r="B77" s="275"/>
      <c r="C77" s="275"/>
      <c r="D77" s="275"/>
      <c r="E77" s="275"/>
      <c r="F77" s="275"/>
      <c r="G77" s="275"/>
      <c r="H77" s="275"/>
      <c r="I77" s="275"/>
    </row>
    <row r="78" spans="1:9" ht="15.75">
      <c r="A78" s="275"/>
      <c r="B78" s="275"/>
      <c r="C78" s="275"/>
      <c r="D78" s="275"/>
      <c r="E78" s="275"/>
      <c r="F78" s="275"/>
      <c r="G78" s="275"/>
      <c r="H78" s="275"/>
      <c r="I78" s="275"/>
    </row>
    <row r="79" spans="1:9" ht="15.75">
      <c r="A79" s="275"/>
      <c r="B79" s="275"/>
      <c r="C79" s="275"/>
      <c r="D79" s="275"/>
      <c r="E79" s="275"/>
      <c r="F79" s="275"/>
      <c r="G79" s="275"/>
      <c r="H79" s="275"/>
      <c r="I79" s="275"/>
    </row>
    <row r="80" spans="1:9" ht="15.75">
      <c r="A80" s="275"/>
      <c r="B80" s="275"/>
      <c r="C80" s="275"/>
      <c r="D80" s="275"/>
      <c r="E80" s="275"/>
      <c r="F80" s="275"/>
      <c r="G80" s="275"/>
      <c r="H80" s="275"/>
      <c r="I80" s="275"/>
    </row>
    <row r="81" spans="1:9" ht="15.75">
      <c r="A81" s="275"/>
      <c r="B81" s="275"/>
      <c r="C81" s="275"/>
      <c r="D81" s="275"/>
      <c r="E81" s="275"/>
      <c r="F81" s="275"/>
      <c r="G81" s="275"/>
      <c r="H81" s="275"/>
      <c r="I81" s="275"/>
    </row>
    <row r="82" spans="1:9" ht="15.75">
      <c r="A82" s="275"/>
      <c r="B82" s="275"/>
      <c r="C82" s="275"/>
      <c r="D82" s="275"/>
      <c r="E82" s="275"/>
      <c r="F82" s="275"/>
      <c r="G82" s="275"/>
      <c r="H82" s="275"/>
      <c r="I82" s="275"/>
    </row>
    <row r="83" spans="1:9" ht="15.75">
      <c r="A83" s="275"/>
      <c r="B83" s="275"/>
      <c r="C83" s="275"/>
      <c r="D83" s="275"/>
      <c r="E83" s="275"/>
      <c r="F83" s="275"/>
      <c r="G83" s="275"/>
      <c r="H83" s="275"/>
      <c r="I83" s="275"/>
    </row>
    <row r="84" spans="1:9" ht="15.75">
      <c r="A84" s="275"/>
      <c r="B84" s="275"/>
      <c r="C84" s="275"/>
      <c r="D84" s="275"/>
      <c r="E84" s="275"/>
      <c r="F84" s="275"/>
      <c r="G84" s="275"/>
      <c r="H84" s="275"/>
      <c r="I84" s="275"/>
    </row>
    <row r="85" spans="1:9" ht="15.75">
      <c r="A85" s="275"/>
      <c r="B85" s="275"/>
      <c r="C85" s="275"/>
      <c r="D85" s="275"/>
      <c r="E85" s="275"/>
      <c r="F85" s="275"/>
      <c r="G85" s="275"/>
      <c r="H85" s="275"/>
      <c r="I85" s="275"/>
    </row>
    <row r="86" spans="1:9" ht="15.75">
      <c r="A86" s="275"/>
      <c r="B86" s="275"/>
      <c r="C86" s="275"/>
      <c r="D86" s="275"/>
      <c r="E86" s="275"/>
      <c r="F86" s="275"/>
      <c r="G86" s="275"/>
      <c r="H86" s="275"/>
      <c r="I86" s="275"/>
    </row>
    <row r="87" spans="1:9" ht="15.75">
      <c r="A87" s="275"/>
      <c r="B87" s="275"/>
      <c r="C87" s="275"/>
      <c r="D87" s="275"/>
      <c r="E87" s="275"/>
      <c r="F87" s="275"/>
      <c r="G87" s="275"/>
      <c r="H87" s="275"/>
      <c r="I87" s="275"/>
    </row>
    <row r="88" spans="1:9" ht="15.75">
      <c r="A88" s="275"/>
      <c r="B88" s="275"/>
      <c r="C88" s="275"/>
      <c r="D88" s="275"/>
      <c r="E88" s="275"/>
      <c r="F88" s="275"/>
      <c r="G88" s="275"/>
      <c r="H88" s="275"/>
      <c r="I88" s="275"/>
    </row>
    <row r="89" spans="1:9" ht="15.75">
      <c r="A89" s="275"/>
      <c r="B89" s="275"/>
      <c r="C89" s="275"/>
      <c r="D89" s="275"/>
      <c r="E89" s="275"/>
      <c r="F89" s="275"/>
      <c r="G89" s="275"/>
      <c r="H89" s="275"/>
      <c r="I89" s="275"/>
    </row>
    <row r="90" spans="1:9" ht="15.75">
      <c r="A90" s="275"/>
      <c r="B90" s="275"/>
      <c r="C90" s="275"/>
      <c r="D90" s="275"/>
      <c r="E90" s="275"/>
      <c r="F90" s="275"/>
      <c r="G90" s="275"/>
      <c r="H90" s="275"/>
      <c r="I90" s="275"/>
    </row>
    <row r="91" spans="1:9" ht="15.75">
      <c r="A91" s="275"/>
      <c r="B91" s="275"/>
      <c r="C91" s="275"/>
      <c r="D91" s="275"/>
      <c r="E91" s="275"/>
      <c r="F91" s="275"/>
      <c r="G91" s="275"/>
      <c r="H91" s="275"/>
      <c r="I91" s="275"/>
    </row>
    <row r="92" spans="1:9" ht="15.75">
      <c r="A92" s="275"/>
      <c r="B92" s="275"/>
      <c r="C92" s="275"/>
      <c r="D92" s="275"/>
      <c r="E92" s="275"/>
      <c r="F92" s="275"/>
      <c r="G92" s="275"/>
      <c r="H92" s="275"/>
      <c r="I92" s="275"/>
    </row>
    <row r="93" spans="1:9" ht="15.75">
      <c r="A93" s="275"/>
      <c r="B93" s="275"/>
      <c r="C93" s="275"/>
      <c r="D93" s="275"/>
      <c r="E93" s="275"/>
      <c r="F93" s="275"/>
      <c r="G93" s="275"/>
      <c r="H93" s="275"/>
      <c r="I93" s="275"/>
    </row>
    <row r="94" spans="1:9" ht="15.75">
      <c r="A94" s="275"/>
      <c r="B94" s="275"/>
      <c r="C94" s="275"/>
      <c r="D94" s="275"/>
      <c r="E94" s="275"/>
      <c r="F94" s="275"/>
      <c r="G94" s="275"/>
      <c r="H94" s="275"/>
      <c r="I94" s="275"/>
    </row>
    <row r="95" spans="1:9" ht="15.75">
      <c r="A95" s="275"/>
      <c r="B95" s="275"/>
      <c r="C95" s="275"/>
      <c r="D95" s="275"/>
      <c r="E95" s="275"/>
      <c r="F95" s="275"/>
      <c r="G95" s="275"/>
      <c r="H95" s="275"/>
      <c r="I95" s="275"/>
    </row>
    <row r="96" spans="1:9" ht="15.75">
      <c r="A96" s="275"/>
      <c r="B96" s="275"/>
      <c r="C96" s="275"/>
      <c r="D96" s="275"/>
      <c r="E96" s="275"/>
      <c r="F96" s="275"/>
      <c r="G96" s="275"/>
      <c r="H96" s="275"/>
      <c r="I96" s="275"/>
    </row>
    <row r="97" spans="1:9" ht="15.75">
      <c r="A97" s="275"/>
      <c r="B97" s="275"/>
      <c r="C97" s="275"/>
      <c r="D97" s="275"/>
      <c r="E97" s="275"/>
      <c r="F97" s="275"/>
      <c r="G97" s="275"/>
      <c r="H97" s="275"/>
      <c r="I97" s="275"/>
    </row>
    <row r="98" spans="1:9" ht="15.75">
      <c r="A98" s="275"/>
      <c r="B98" s="275"/>
      <c r="C98" s="275"/>
      <c r="D98" s="275"/>
      <c r="E98" s="275"/>
      <c r="F98" s="275"/>
      <c r="G98" s="275"/>
      <c r="H98" s="275"/>
      <c r="I98" s="275"/>
    </row>
    <row r="99" spans="1:9" ht="15.75">
      <c r="A99" s="275"/>
      <c r="B99" s="275"/>
      <c r="C99" s="275"/>
      <c r="D99" s="275"/>
      <c r="E99" s="275"/>
      <c r="F99" s="275"/>
      <c r="G99" s="275"/>
      <c r="H99" s="275"/>
      <c r="I99" s="275"/>
    </row>
    <row r="100" spans="1:9" ht="15.75">
      <c r="A100" s="275"/>
      <c r="B100" s="275"/>
      <c r="C100" s="275"/>
      <c r="D100" s="275"/>
      <c r="E100" s="275"/>
      <c r="F100" s="275"/>
      <c r="G100" s="275"/>
      <c r="H100" s="275"/>
      <c r="I100" s="275"/>
    </row>
    <row r="101" spans="1:9" ht="15.75">
      <c r="A101" s="275"/>
      <c r="B101" s="275"/>
      <c r="C101" s="275"/>
      <c r="D101" s="275"/>
      <c r="E101" s="275"/>
      <c r="F101" s="275"/>
      <c r="G101" s="275"/>
      <c r="H101" s="275"/>
      <c r="I101" s="275"/>
    </row>
    <row r="102" spans="1:9" ht="15.75">
      <c r="A102" s="275"/>
      <c r="B102" s="275"/>
      <c r="C102" s="275"/>
      <c r="D102" s="275"/>
      <c r="E102" s="275"/>
      <c r="F102" s="275"/>
      <c r="G102" s="275"/>
      <c r="H102" s="275"/>
      <c r="I102" s="275"/>
    </row>
    <row r="103" spans="1:9" ht="15.75">
      <c r="A103" s="275"/>
      <c r="B103" s="275"/>
      <c r="C103" s="275"/>
      <c r="D103" s="275"/>
      <c r="E103" s="275"/>
      <c r="F103" s="275"/>
      <c r="G103" s="275"/>
      <c r="H103" s="275"/>
      <c r="I103" s="275"/>
    </row>
    <row r="104" spans="1:9" ht="15.75">
      <c r="A104" s="275"/>
      <c r="B104" s="275"/>
      <c r="C104" s="275"/>
      <c r="D104" s="275"/>
      <c r="E104" s="275"/>
      <c r="F104" s="275"/>
      <c r="G104" s="275"/>
      <c r="H104" s="275"/>
      <c r="I104" s="275"/>
    </row>
    <row r="105" spans="1:9" ht="15.75">
      <c r="A105" s="275"/>
      <c r="B105" s="275"/>
      <c r="C105" s="275"/>
      <c r="D105" s="275"/>
      <c r="E105" s="275"/>
      <c r="F105" s="275"/>
      <c r="G105" s="275"/>
      <c r="H105" s="275"/>
      <c r="I105" s="275"/>
    </row>
    <row r="106" spans="1:9" ht="15.75">
      <c r="A106" s="275"/>
      <c r="B106" s="275"/>
      <c r="C106" s="275"/>
      <c r="D106" s="275"/>
      <c r="E106" s="275"/>
      <c r="F106" s="275"/>
      <c r="G106" s="275"/>
      <c r="H106" s="275"/>
      <c r="I106" s="275"/>
    </row>
    <row r="107" spans="1:9" ht="15.75">
      <c r="A107" s="275"/>
      <c r="B107" s="275"/>
      <c r="C107" s="275"/>
      <c r="D107" s="275"/>
      <c r="E107" s="275"/>
      <c r="F107" s="275"/>
      <c r="G107" s="275"/>
      <c r="H107" s="275"/>
      <c r="I107" s="275"/>
    </row>
    <row r="108" spans="1:9" ht="15.75">
      <c r="A108" s="275"/>
      <c r="B108" s="275"/>
      <c r="C108" s="275"/>
      <c r="D108" s="275"/>
      <c r="E108" s="275"/>
      <c r="F108" s="275"/>
      <c r="G108" s="275"/>
      <c r="H108" s="275"/>
      <c r="I108" s="275"/>
    </row>
    <row r="109" spans="1:9" ht="15.75">
      <c r="A109" s="275"/>
      <c r="B109" s="275"/>
      <c r="C109" s="275"/>
      <c r="D109" s="275"/>
      <c r="E109" s="275"/>
      <c r="F109" s="275"/>
      <c r="G109" s="275"/>
      <c r="H109" s="275"/>
      <c r="I109" s="275"/>
    </row>
    <row r="110" spans="1:9" ht="15.75">
      <c r="A110" s="275"/>
      <c r="B110" s="275"/>
      <c r="C110" s="275"/>
      <c r="D110" s="275"/>
      <c r="E110" s="275"/>
      <c r="F110" s="275"/>
      <c r="G110" s="275"/>
      <c r="H110" s="275"/>
      <c r="I110" s="275"/>
    </row>
    <row r="111" spans="1:9" ht="15.75">
      <c r="A111" s="275"/>
      <c r="B111" s="275"/>
      <c r="C111" s="275"/>
      <c r="D111" s="275"/>
      <c r="E111" s="275"/>
      <c r="F111" s="275"/>
      <c r="G111" s="275"/>
      <c r="H111" s="275"/>
      <c r="I111" s="275"/>
    </row>
    <row r="112" spans="1:9" ht="15.75">
      <c r="A112" s="275"/>
      <c r="B112" s="275"/>
      <c r="C112" s="275"/>
      <c r="D112" s="275"/>
      <c r="E112" s="275"/>
      <c r="F112" s="275"/>
      <c r="G112" s="275"/>
      <c r="H112" s="275"/>
      <c r="I112" s="275"/>
    </row>
    <row r="113" spans="1:9" ht="15.75">
      <c r="A113" s="275"/>
      <c r="B113" s="275"/>
      <c r="C113" s="275"/>
      <c r="D113" s="275"/>
      <c r="E113" s="275"/>
      <c r="F113" s="275"/>
      <c r="G113" s="275"/>
      <c r="H113" s="275"/>
      <c r="I113" s="275"/>
    </row>
    <row r="114" spans="1:9" ht="15.75">
      <c r="A114" s="275"/>
      <c r="B114" s="275"/>
      <c r="C114" s="275"/>
      <c r="D114" s="275"/>
      <c r="E114" s="275"/>
      <c r="F114" s="275"/>
      <c r="G114" s="275"/>
      <c r="H114" s="275"/>
      <c r="I114" s="275"/>
    </row>
    <row r="115" spans="1:9" ht="15.75">
      <c r="A115" s="275"/>
      <c r="B115" s="275"/>
      <c r="C115" s="275"/>
      <c r="D115" s="275"/>
      <c r="E115" s="275"/>
      <c r="F115" s="275"/>
      <c r="G115" s="275"/>
      <c r="H115" s="275"/>
      <c r="I115" s="275"/>
    </row>
    <row r="116" spans="1:9" ht="15.75">
      <c r="A116" s="275"/>
      <c r="B116" s="275"/>
      <c r="C116" s="275"/>
      <c r="D116" s="275"/>
      <c r="E116" s="275"/>
      <c r="F116" s="275"/>
      <c r="G116" s="275"/>
      <c r="H116" s="275"/>
      <c r="I116" s="275"/>
    </row>
    <row r="117" spans="1:9" ht="15.75">
      <c r="A117" s="275"/>
      <c r="B117" s="275"/>
      <c r="C117" s="275"/>
      <c r="D117" s="275"/>
      <c r="E117" s="275"/>
      <c r="F117" s="275"/>
      <c r="G117" s="275"/>
      <c r="H117" s="275"/>
      <c r="I117" s="275"/>
    </row>
    <row r="118" spans="1:9" ht="15.75">
      <c r="A118" s="275"/>
      <c r="B118" s="275"/>
      <c r="C118" s="275"/>
      <c r="D118" s="275"/>
      <c r="E118" s="275"/>
      <c r="F118" s="275"/>
      <c r="G118" s="275"/>
      <c r="H118" s="275"/>
      <c r="I118" s="275"/>
    </row>
    <row r="119" spans="1:9" ht="15.75">
      <c r="A119" s="275"/>
      <c r="B119" s="275"/>
      <c r="C119" s="275"/>
      <c r="D119" s="275"/>
      <c r="E119" s="275"/>
      <c r="F119" s="275"/>
      <c r="G119" s="275"/>
      <c r="H119" s="275"/>
      <c r="I119" s="275"/>
    </row>
    <row r="120" spans="1:9" ht="15.75">
      <c r="A120" s="275"/>
      <c r="B120" s="275"/>
      <c r="C120" s="275"/>
      <c r="D120" s="275"/>
      <c r="E120" s="275"/>
      <c r="F120" s="275"/>
      <c r="G120" s="275"/>
      <c r="H120" s="275"/>
      <c r="I120" s="275"/>
    </row>
    <row r="121" spans="1:9" ht="15.75">
      <c r="A121" s="275"/>
      <c r="B121" s="275"/>
      <c r="C121" s="275"/>
      <c r="D121" s="275"/>
      <c r="E121" s="275"/>
      <c r="F121" s="275"/>
      <c r="G121" s="275"/>
      <c r="H121" s="275"/>
      <c r="I121" s="275"/>
    </row>
    <row r="122" spans="1:9" ht="15.75">
      <c r="A122" s="275"/>
      <c r="B122" s="275"/>
      <c r="C122" s="275"/>
      <c r="D122" s="275"/>
      <c r="E122" s="275"/>
      <c r="F122" s="275"/>
      <c r="G122" s="275"/>
      <c r="H122" s="275"/>
      <c r="I122" s="275"/>
    </row>
    <row r="123" spans="1:9" ht="15.75">
      <c r="A123" s="275"/>
      <c r="B123" s="275"/>
      <c r="C123" s="275"/>
      <c r="D123" s="275"/>
      <c r="E123" s="275"/>
      <c r="F123" s="275"/>
      <c r="G123" s="275"/>
      <c r="H123" s="275"/>
      <c r="I123" s="275"/>
    </row>
    <row r="124" spans="1:9" ht="15.75">
      <c r="A124" s="275"/>
      <c r="B124" s="275"/>
      <c r="C124" s="275"/>
      <c r="D124" s="275"/>
      <c r="E124" s="275"/>
      <c r="F124" s="275"/>
      <c r="G124" s="275"/>
      <c r="H124" s="275"/>
      <c r="I124" s="275"/>
    </row>
    <row r="125" spans="1:9" ht="15.75">
      <c r="A125" s="275"/>
      <c r="B125" s="275"/>
      <c r="C125" s="275"/>
      <c r="D125" s="275"/>
      <c r="E125" s="275"/>
      <c r="F125" s="275"/>
      <c r="G125" s="275"/>
      <c r="H125" s="275"/>
      <c r="I125" s="275"/>
    </row>
    <row r="126" spans="1:9" ht="15.75">
      <c r="A126" s="275"/>
      <c r="B126" s="275"/>
      <c r="C126" s="275"/>
      <c r="D126" s="275"/>
      <c r="E126" s="275"/>
      <c r="F126" s="275"/>
      <c r="G126" s="275"/>
      <c r="H126" s="275"/>
      <c r="I126" s="275"/>
    </row>
    <row r="127" spans="1:9" ht="15.75">
      <c r="A127" s="275"/>
      <c r="B127" s="275"/>
      <c r="C127" s="275"/>
      <c r="D127" s="275"/>
      <c r="E127" s="275"/>
      <c r="F127" s="275"/>
      <c r="G127" s="275"/>
      <c r="H127" s="275"/>
      <c r="I127" s="275"/>
    </row>
    <row r="128" spans="1:9" ht="15.75">
      <c r="A128" s="275"/>
      <c r="B128" s="275"/>
      <c r="C128" s="275"/>
      <c r="D128" s="275"/>
      <c r="E128" s="275"/>
      <c r="F128" s="275"/>
      <c r="G128" s="275"/>
      <c r="H128" s="275"/>
      <c r="I128" s="275"/>
    </row>
    <row r="129" spans="1:9" ht="15.75">
      <c r="A129" s="275"/>
      <c r="B129" s="275"/>
      <c r="C129" s="275"/>
      <c r="D129" s="275"/>
      <c r="E129" s="275"/>
      <c r="F129" s="275"/>
      <c r="G129" s="275"/>
      <c r="H129" s="275"/>
      <c r="I129" s="275"/>
    </row>
    <row r="130" spans="1:9" ht="15.75">
      <c r="A130" s="275"/>
      <c r="B130" s="275"/>
      <c r="C130" s="275"/>
      <c r="D130" s="275"/>
      <c r="E130" s="275"/>
      <c r="F130" s="275"/>
      <c r="G130" s="275"/>
      <c r="H130" s="275"/>
      <c r="I130" s="275"/>
    </row>
    <row r="131" spans="1:9" ht="15.75">
      <c r="A131" s="275"/>
      <c r="B131" s="275"/>
      <c r="C131" s="275"/>
      <c r="D131" s="275"/>
      <c r="E131" s="275"/>
      <c r="F131" s="275"/>
      <c r="G131" s="275"/>
      <c r="H131" s="275"/>
      <c r="I131" s="275"/>
    </row>
    <row r="132" spans="1:9" ht="15.75">
      <c r="A132" s="275"/>
      <c r="B132" s="275"/>
      <c r="C132" s="275"/>
      <c r="D132" s="275"/>
      <c r="E132" s="275"/>
      <c r="F132" s="275"/>
      <c r="G132" s="275"/>
      <c r="H132" s="275"/>
      <c r="I132" s="275"/>
    </row>
    <row r="133" spans="1:9" ht="15.75">
      <c r="A133" s="275"/>
      <c r="B133" s="275"/>
      <c r="C133" s="275"/>
      <c r="D133" s="275"/>
      <c r="E133" s="275"/>
      <c r="F133" s="275"/>
      <c r="G133" s="275"/>
      <c r="H133" s="275"/>
      <c r="I133" s="275"/>
    </row>
    <row r="134" spans="1:9" ht="15.75">
      <c r="A134" s="275"/>
      <c r="B134" s="275"/>
      <c r="C134" s="275"/>
      <c r="D134" s="275"/>
      <c r="E134" s="275"/>
      <c r="F134" s="275"/>
      <c r="G134" s="275"/>
      <c r="H134" s="275"/>
      <c r="I134" s="275"/>
    </row>
    <row r="135" spans="1:9" ht="15.75">
      <c r="A135" s="275"/>
      <c r="B135" s="275"/>
      <c r="C135" s="275"/>
      <c r="D135" s="275"/>
      <c r="E135" s="275"/>
      <c r="F135" s="275"/>
      <c r="G135" s="275"/>
      <c r="H135" s="275"/>
      <c r="I135" s="275"/>
    </row>
    <row r="136" spans="1:9" ht="15.75">
      <c r="A136" s="275"/>
      <c r="B136" s="275"/>
      <c r="C136" s="275"/>
      <c r="D136" s="275"/>
      <c r="E136" s="275"/>
      <c r="F136" s="275"/>
      <c r="G136" s="275"/>
      <c r="H136" s="275"/>
      <c r="I136" s="275"/>
    </row>
    <row r="137" spans="1:9" ht="15.75">
      <c r="A137" s="275"/>
      <c r="B137" s="275"/>
      <c r="C137" s="275"/>
      <c r="D137" s="275"/>
      <c r="E137" s="275"/>
      <c r="F137" s="275"/>
      <c r="G137" s="275"/>
      <c r="H137" s="275"/>
      <c r="I137" s="275"/>
    </row>
    <row r="138" spans="1:9" ht="15.75">
      <c r="A138" s="275"/>
      <c r="B138" s="275"/>
      <c r="C138" s="275"/>
      <c r="D138" s="275"/>
      <c r="E138" s="275"/>
      <c r="F138" s="275"/>
      <c r="G138" s="275"/>
      <c r="H138" s="275"/>
      <c r="I138" s="275"/>
    </row>
    <row r="139" spans="1:9" ht="15.75">
      <c r="A139" s="275"/>
      <c r="B139" s="275"/>
      <c r="C139" s="275"/>
      <c r="D139" s="275"/>
      <c r="E139" s="275"/>
      <c r="F139" s="275"/>
      <c r="G139" s="275"/>
      <c r="H139" s="275"/>
      <c r="I139" s="275"/>
    </row>
    <row r="140" spans="1:9" ht="15.75">
      <c r="A140" s="275"/>
      <c r="B140" s="275"/>
      <c r="C140" s="275"/>
      <c r="D140" s="275"/>
      <c r="E140" s="275"/>
      <c r="F140" s="275"/>
      <c r="G140" s="275"/>
      <c r="H140" s="275"/>
      <c r="I140" s="275"/>
    </row>
    <row r="141" spans="1:9" ht="15.75">
      <c r="A141" s="275"/>
      <c r="B141" s="275"/>
      <c r="C141" s="275"/>
      <c r="D141" s="275"/>
      <c r="E141" s="275"/>
      <c r="F141" s="275"/>
      <c r="G141" s="275"/>
      <c r="H141" s="275"/>
      <c r="I141" s="275"/>
    </row>
    <row r="142" spans="1:9" ht="15.75">
      <c r="A142" s="275"/>
      <c r="B142" s="275"/>
      <c r="C142" s="275"/>
      <c r="D142" s="275"/>
      <c r="E142" s="275"/>
      <c r="F142" s="275"/>
      <c r="G142" s="275"/>
      <c r="H142" s="275"/>
      <c r="I142" s="275"/>
    </row>
    <row r="143" spans="1:9" ht="15.75">
      <c r="A143" s="275"/>
      <c r="B143" s="275"/>
      <c r="C143" s="275"/>
      <c r="D143" s="275"/>
      <c r="E143" s="275"/>
      <c r="F143" s="275"/>
      <c r="G143" s="275"/>
      <c r="H143" s="275"/>
      <c r="I143" s="275"/>
    </row>
    <row r="144" spans="1:9" ht="15.75">
      <c r="A144" s="275"/>
      <c r="B144" s="275"/>
      <c r="C144" s="275"/>
      <c r="D144" s="275"/>
      <c r="E144" s="275"/>
      <c r="F144" s="275"/>
      <c r="G144" s="275"/>
      <c r="H144" s="275"/>
      <c r="I144" s="275"/>
    </row>
    <row r="145" spans="1:9" ht="15.75">
      <c r="A145" s="275"/>
      <c r="B145" s="275"/>
      <c r="C145" s="275"/>
      <c r="D145" s="275"/>
      <c r="E145" s="275"/>
      <c r="F145" s="275"/>
      <c r="G145" s="275"/>
      <c r="H145" s="275"/>
      <c r="I145" s="275"/>
    </row>
    <row r="146" spans="1:9" ht="15.75">
      <c r="A146" s="275"/>
      <c r="B146" s="275"/>
      <c r="C146" s="275"/>
      <c r="D146" s="275"/>
      <c r="E146" s="275"/>
      <c r="F146" s="275"/>
      <c r="G146" s="275"/>
      <c r="H146" s="275"/>
      <c r="I146" s="275"/>
    </row>
    <row r="147" spans="1:9" ht="15.75">
      <c r="A147" s="275"/>
      <c r="B147" s="275"/>
      <c r="C147" s="275"/>
      <c r="D147" s="275"/>
      <c r="E147" s="275"/>
      <c r="F147" s="275"/>
      <c r="G147" s="275"/>
      <c r="H147" s="275"/>
      <c r="I147" s="275"/>
    </row>
    <row r="148" spans="1:9" ht="15.75">
      <c r="A148" s="275"/>
      <c r="B148" s="275"/>
      <c r="C148" s="275"/>
      <c r="D148" s="275"/>
      <c r="E148" s="275"/>
      <c r="F148" s="275"/>
      <c r="G148" s="275"/>
      <c r="H148" s="275"/>
      <c r="I148" s="275"/>
    </row>
    <row r="149" spans="1:9" ht="15.75">
      <c r="A149" s="275"/>
      <c r="B149" s="275"/>
      <c r="C149" s="275"/>
      <c r="D149" s="275"/>
      <c r="E149" s="275"/>
      <c r="F149" s="275"/>
      <c r="G149" s="275"/>
      <c r="H149" s="275"/>
      <c r="I149" s="275"/>
    </row>
    <row r="150" spans="1:9" ht="15.75">
      <c r="A150" s="275"/>
      <c r="B150" s="275"/>
      <c r="C150" s="275"/>
      <c r="D150" s="275"/>
      <c r="E150" s="275"/>
      <c r="F150" s="275"/>
      <c r="G150" s="275"/>
      <c r="H150" s="275"/>
      <c r="I150" s="275"/>
    </row>
    <row r="151" spans="1:9" ht="15.75">
      <c r="A151" s="275"/>
      <c r="B151" s="275"/>
      <c r="C151" s="275"/>
      <c r="D151" s="275"/>
      <c r="E151" s="275"/>
      <c r="F151" s="275"/>
      <c r="G151" s="275"/>
      <c r="H151" s="275"/>
      <c r="I151" s="275"/>
    </row>
    <row r="152" spans="1:9" ht="15.75">
      <c r="A152" s="275"/>
      <c r="B152" s="275"/>
      <c r="C152" s="275"/>
      <c r="D152" s="275"/>
      <c r="E152" s="275"/>
      <c r="F152" s="275"/>
      <c r="G152" s="275"/>
      <c r="H152" s="275"/>
      <c r="I152" s="275"/>
    </row>
    <row r="153" spans="1:9" ht="15.75">
      <c r="A153" s="275"/>
      <c r="B153" s="275"/>
      <c r="C153" s="275"/>
      <c r="D153" s="275"/>
      <c r="E153" s="275"/>
      <c r="F153" s="275"/>
      <c r="G153" s="275"/>
      <c r="H153" s="275"/>
      <c r="I153" s="275"/>
    </row>
    <row r="154" spans="1:9" ht="15.75">
      <c r="A154" s="275"/>
      <c r="B154" s="275"/>
      <c r="C154" s="275"/>
      <c r="D154" s="275"/>
      <c r="E154" s="275"/>
      <c r="F154" s="275"/>
      <c r="G154" s="275"/>
      <c r="H154" s="275"/>
      <c r="I154" s="275"/>
    </row>
    <row r="155" spans="1:9" ht="15.75">
      <c r="A155" s="275"/>
      <c r="B155" s="275"/>
      <c r="C155" s="275"/>
      <c r="D155" s="275"/>
      <c r="E155" s="275"/>
      <c r="F155" s="275"/>
      <c r="G155" s="275"/>
      <c r="H155" s="275"/>
      <c r="I155" s="275"/>
    </row>
    <row r="156" spans="1:9" ht="15.75">
      <c r="A156" s="275"/>
      <c r="B156" s="275"/>
      <c r="C156" s="275"/>
      <c r="D156" s="275"/>
      <c r="E156" s="275"/>
      <c r="F156" s="275"/>
      <c r="G156" s="275"/>
      <c r="H156" s="275"/>
      <c r="I156" s="275"/>
    </row>
    <row r="157" spans="1:9" ht="15.75">
      <c r="A157" s="275"/>
      <c r="B157" s="275"/>
      <c r="C157" s="275"/>
      <c r="D157" s="275"/>
      <c r="E157" s="275"/>
      <c r="F157" s="275"/>
      <c r="G157" s="275"/>
      <c r="H157" s="275"/>
      <c r="I157" s="275"/>
    </row>
    <row r="158" spans="1:9" ht="15.75">
      <c r="A158" s="275"/>
      <c r="B158" s="275"/>
      <c r="C158" s="275"/>
      <c r="D158" s="275"/>
      <c r="E158" s="275"/>
      <c r="F158" s="275"/>
      <c r="G158" s="275"/>
      <c r="H158" s="275"/>
      <c r="I158" s="275"/>
    </row>
    <row r="159" spans="1:9" ht="15.75">
      <c r="A159" s="275"/>
      <c r="B159" s="275"/>
      <c r="C159" s="275"/>
      <c r="D159" s="275"/>
      <c r="E159" s="275"/>
      <c r="F159" s="275"/>
      <c r="G159" s="275"/>
      <c r="H159" s="275"/>
      <c r="I159" s="275"/>
    </row>
    <row r="160" spans="1:9" ht="15.75">
      <c r="A160" s="275"/>
      <c r="B160" s="275"/>
      <c r="C160" s="275"/>
      <c r="D160" s="275"/>
      <c r="E160" s="275"/>
      <c r="F160" s="275"/>
      <c r="G160" s="275"/>
      <c r="H160" s="275"/>
      <c r="I160" s="275"/>
    </row>
    <row r="161" spans="1:9" ht="15.75">
      <c r="A161" s="275"/>
      <c r="B161" s="275"/>
      <c r="C161" s="275"/>
      <c r="D161" s="275"/>
      <c r="E161" s="275"/>
      <c r="F161" s="275"/>
      <c r="G161" s="275"/>
      <c r="H161" s="275"/>
      <c r="I161" s="275"/>
    </row>
    <row r="162" spans="1:9" ht="15.75">
      <c r="A162" s="275"/>
      <c r="B162" s="275"/>
      <c r="C162" s="275"/>
      <c r="D162" s="275"/>
      <c r="E162" s="275"/>
      <c r="F162" s="275"/>
      <c r="G162" s="275"/>
      <c r="H162" s="275"/>
      <c r="I162" s="275"/>
    </row>
  </sheetData>
  <dataConsolidate/>
  <mergeCells count="1">
    <mergeCell ref="A6:I6"/>
  </mergeCells>
  <conditionalFormatting sqref="I18:I5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:H50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zoomScale="80" zoomScaleNormal="80" zoomScaleSheetLayoutView="100" workbookViewId="0">
      <selection activeCell="F17" sqref="F17"/>
    </sheetView>
  </sheetViews>
  <sheetFormatPr baseColWidth="10" defaultRowHeight="14.25"/>
  <cols>
    <col min="1" max="1" width="22.42578125" style="75" customWidth="1"/>
    <col min="2" max="2" width="21.42578125" style="75" customWidth="1"/>
    <col min="3" max="4" width="21.42578125" style="46" customWidth="1"/>
    <col min="5" max="8" width="11.42578125" style="46"/>
    <col min="9" max="10" width="16.85546875" style="46" customWidth="1"/>
    <col min="11" max="16384" width="11.42578125" style="46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5"/>
      <c r="E3" s="5"/>
    </row>
    <row r="4" spans="1:10">
      <c r="A4" s="461"/>
      <c r="B4" s="461"/>
      <c r="C4" s="461"/>
      <c r="D4" s="461"/>
      <c r="E4" s="461"/>
    </row>
    <row r="5" spans="1:10">
      <c r="A5" s="7"/>
      <c r="B5" s="7"/>
      <c r="C5" s="7"/>
      <c r="D5" s="7"/>
      <c r="E5" s="7"/>
    </row>
    <row r="6" spans="1:10" ht="17.25" customHeight="1">
      <c r="A6" s="468" t="s">
        <v>53</v>
      </c>
      <c r="B6" s="468"/>
      <c r="C6" s="468"/>
      <c r="D6" s="468"/>
      <c r="E6" s="50"/>
    </row>
    <row r="7" spans="1:10" ht="15">
      <c r="A7" s="50"/>
      <c r="B7" s="50"/>
      <c r="C7" s="50"/>
      <c r="D7" s="52"/>
      <c r="E7" s="50"/>
    </row>
    <row r="8" spans="1:10" s="18" customFormat="1" ht="22.5" customHeight="1">
      <c r="A8" s="58"/>
      <c r="B8" s="58"/>
      <c r="C8" s="14" t="s">
        <v>219</v>
      </c>
      <c r="D8" s="76">
        <v>47.215000000000003</v>
      </c>
      <c r="E8" s="8"/>
    </row>
    <row r="9" spans="1:10" s="18" customFormat="1" ht="22.5" customHeight="1">
      <c r="A9" s="58"/>
      <c r="B9" s="58"/>
      <c r="C9" s="14" t="s">
        <v>220</v>
      </c>
      <c r="D9" s="77">
        <f>D16</f>
        <v>46.427363368393927</v>
      </c>
      <c r="E9" s="8"/>
    </row>
    <row r="10" spans="1:10" s="18" customFormat="1" ht="22.5">
      <c r="A10" s="14" t="s">
        <v>204</v>
      </c>
      <c r="B10" s="41">
        <f>D16</f>
        <v>46.427363368393927</v>
      </c>
      <c r="C10" s="14" t="s">
        <v>64</v>
      </c>
      <c r="D10" s="78">
        <f>D9-D8</f>
        <v>-0.78763663160607678</v>
      </c>
      <c r="E10" s="79"/>
    </row>
    <row r="11" spans="1:10" s="18" customFormat="1" ht="11.25">
      <c r="A11" s="58"/>
      <c r="B11" s="58"/>
      <c r="C11" s="51"/>
      <c r="D11" s="51"/>
    </row>
    <row r="12" spans="1:10" s="18" customFormat="1" ht="11.25">
      <c r="A12" s="478" t="s">
        <v>6</v>
      </c>
      <c r="B12" s="465" t="s">
        <v>65</v>
      </c>
      <c r="C12" s="478" t="s">
        <v>8</v>
      </c>
      <c r="D12" s="80" t="s">
        <v>10</v>
      </c>
    </row>
    <row r="13" spans="1:10" s="18" customFormat="1" ht="11.25">
      <c r="A13" s="479"/>
      <c r="B13" s="466"/>
      <c r="C13" s="479"/>
      <c r="D13" s="20" t="s">
        <v>10</v>
      </c>
    </row>
    <row r="14" spans="1:10" s="18" customFormat="1" ht="11.25">
      <c r="A14" s="9"/>
      <c r="B14" s="9"/>
    </row>
    <row r="15" spans="1:10" s="18" customFormat="1" ht="33" customHeight="1">
      <c r="A15" s="14" t="s">
        <v>12</v>
      </c>
      <c r="B15" s="214" t="s">
        <v>205</v>
      </c>
      <c r="C15" s="42" t="s">
        <v>206</v>
      </c>
      <c r="D15" s="14" t="s">
        <v>66</v>
      </c>
    </row>
    <row r="16" spans="1:10" s="18" customFormat="1" ht="18" customHeight="1">
      <c r="A16" s="43" t="s">
        <v>15</v>
      </c>
      <c r="B16" s="44">
        <f>SUM(B17:B48)</f>
        <v>124166</v>
      </c>
      <c r="C16" s="44">
        <f>SUM(C17:C48)</f>
        <v>57647</v>
      </c>
      <c r="D16" s="224">
        <f>IF(C16=0,0,(C16/B16*100))</f>
        <v>46.427363368393927</v>
      </c>
      <c r="I16" s="266" t="s">
        <v>286</v>
      </c>
      <c r="J16" s="266" t="s">
        <v>287</v>
      </c>
    </row>
    <row r="17" spans="1:10" s="18" customFormat="1" ht="13.5" customHeight="1">
      <c r="A17" s="112" t="s">
        <v>16</v>
      </c>
      <c r="B17" s="45">
        <v>1624</v>
      </c>
      <c r="C17" s="45">
        <v>963</v>
      </c>
      <c r="D17" s="243">
        <f t="shared" ref="D17:D48" si="0">IF(C17=0,0,(C17/B17*100))</f>
        <v>59.298029556650242</v>
      </c>
      <c r="F17" s="244">
        <f>B16-B25-B31</f>
        <v>82019</v>
      </c>
      <c r="G17" s="244">
        <f>C16-C25-C31</f>
        <v>41085</v>
      </c>
      <c r="I17" s="18">
        <v>48620</v>
      </c>
      <c r="J17" s="18">
        <v>55103</v>
      </c>
    </row>
    <row r="18" spans="1:10" s="18" customFormat="1" ht="13.5" customHeight="1">
      <c r="A18" s="112" t="s">
        <v>17</v>
      </c>
      <c r="B18" s="45">
        <v>3324</v>
      </c>
      <c r="C18" s="45">
        <v>1526</v>
      </c>
      <c r="D18" s="243">
        <f t="shared" si="0"/>
        <v>45.908543922984357</v>
      </c>
      <c r="G18" s="245">
        <f>G17/F17</f>
        <v>0.50092051841646446</v>
      </c>
      <c r="I18" s="244">
        <f>C16-I17</f>
        <v>9027</v>
      </c>
      <c r="J18" s="244">
        <f>C16-J17:K17</f>
        <v>2544</v>
      </c>
    </row>
    <row r="19" spans="1:10" s="18" customFormat="1" ht="13.5" customHeight="1">
      <c r="A19" s="112" t="s">
        <v>18</v>
      </c>
      <c r="B19" s="45">
        <v>813</v>
      </c>
      <c r="C19" s="45">
        <v>420</v>
      </c>
      <c r="D19" s="243">
        <f t="shared" si="0"/>
        <v>51.660516605166052</v>
      </c>
    </row>
    <row r="20" spans="1:10" s="18" customFormat="1" ht="13.5" customHeight="1">
      <c r="A20" s="112" t="s">
        <v>19</v>
      </c>
      <c r="B20" s="45">
        <v>701</v>
      </c>
      <c r="C20" s="45">
        <v>274</v>
      </c>
      <c r="D20" s="243">
        <f t="shared" si="0"/>
        <v>39.087018544935809</v>
      </c>
    </row>
    <row r="21" spans="1:10" s="18" customFormat="1" ht="13.5" customHeight="1">
      <c r="A21" s="112" t="s">
        <v>20</v>
      </c>
      <c r="B21" s="45">
        <v>2390</v>
      </c>
      <c r="C21" s="45">
        <v>1305</v>
      </c>
      <c r="D21" s="243">
        <f t="shared" si="0"/>
        <v>54.60251046025104</v>
      </c>
    </row>
    <row r="22" spans="1:10" s="18" customFormat="1" ht="13.5" customHeight="1">
      <c r="A22" s="112" t="s">
        <v>21</v>
      </c>
      <c r="B22" s="45">
        <v>3172</v>
      </c>
      <c r="C22" s="45">
        <v>1499</v>
      </c>
      <c r="D22" s="243">
        <f t="shared" si="0"/>
        <v>47.257250945775539</v>
      </c>
    </row>
    <row r="23" spans="1:10" s="18" customFormat="1" ht="13.5" customHeight="1">
      <c r="A23" s="112" t="s">
        <v>22</v>
      </c>
      <c r="B23" s="45">
        <v>3118</v>
      </c>
      <c r="C23" s="45">
        <v>1594</v>
      </c>
      <c r="D23" s="243">
        <f t="shared" si="0"/>
        <v>51.122514432328416</v>
      </c>
    </row>
    <row r="24" spans="1:10" s="18" customFormat="1" ht="13.5" customHeight="1">
      <c r="A24" s="112" t="s">
        <v>23</v>
      </c>
      <c r="B24" s="45">
        <v>659</v>
      </c>
      <c r="C24" s="45">
        <v>299</v>
      </c>
      <c r="D24" s="243">
        <f t="shared" si="0"/>
        <v>45.371775417298934</v>
      </c>
    </row>
    <row r="25" spans="1:10" s="18" customFormat="1" ht="13.5" customHeight="1">
      <c r="A25" s="112" t="s">
        <v>24</v>
      </c>
      <c r="B25" s="45">
        <v>19638</v>
      </c>
      <c r="C25" s="45">
        <v>7474</v>
      </c>
      <c r="D25" s="243">
        <f t="shared" si="0"/>
        <v>38.058865464914959</v>
      </c>
    </row>
    <row r="26" spans="1:10" s="18" customFormat="1" ht="13.5" customHeight="1">
      <c r="A26" s="112" t="s">
        <v>25</v>
      </c>
      <c r="B26" s="45">
        <v>1057</v>
      </c>
      <c r="C26" s="45">
        <v>389</v>
      </c>
      <c r="D26" s="243">
        <f t="shared" si="0"/>
        <v>36.802270577105013</v>
      </c>
    </row>
    <row r="27" spans="1:10" s="18" customFormat="1" ht="13.5" customHeight="1">
      <c r="A27" s="112" t="s">
        <v>26</v>
      </c>
      <c r="B27" s="45">
        <v>5966</v>
      </c>
      <c r="C27" s="45">
        <v>3545</v>
      </c>
      <c r="D27" s="243">
        <f t="shared" si="0"/>
        <v>59.420046932618163</v>
      </c>
    </row>
    <row r="28" spans="1:10" s="18" customFormat="1" ht="13.5" customHeight="1">
      <c r="A28" s="112" t="s">
        <v>27</v>
      </c>
      <c r="B28" s="45">
        <v>2925</v>
      </c>
      <c r="C28" s="45">
        <v>1318</v>
      </c>
      <c r="D28" s="243">
        <f t="shared" si="0"/>
        <v>45.059829059829056</v>
      </c>
    </row>
    <row r="29" spans="1:10" s="18" customFormat="1" ht="13.5" customHeight="1">
      <c r="A29" s="112" t="s">
        <v>28</v>
      </c>
      <c r="B29" s="45">
        <v>1668</v>
      </c>
      <c r="C29" s="45">
        <v>719</v>
      </c>
      <c r="D29" s="243">
        <f t="shared" si="0"/>
        <v>43.105515587529972</v>
      </c>
    </row>
    <row r="30" spans="1:10" s="18" customFormat="1" ht="13.5" customHeight="1">
      <c r="A30" s="112" t="s">
        <v>29</v>
      </c>
      <c r="B30" s="45">
        <v>5916</v>
      </c>
      <c r="C30" s="45">
        <v>2987</v>
      </c>
      <c r="D30" s="243">
        <f t="shared" si="0"/>
        <v>50.490196078431367</v>
      </c>
    </row>
    <row r="31" spans="1:10" s="18" customFormat="1" ht="13.5" customHeight="1">
      <c r="A31" s="112" t="s">
        <v>30</v>
      </c>
      <c r="B31" s="45">
        <v>22509</v>
      </c>
      <c r="C31" s="45">
        <v>9088</v>
      </c>
      <c r="D31" s="243">
        <f t="shared" si="0"/>
        <v>40.374961126660445</v>
      </c>
    </row>
    <row r="32" spans="1:10" s="18" customFormat="1" ht="13.5" customHeight="1">
      <c r="A32" s="112" t="s">
        <v>31</v>
      </c>
      <c r="B32" s="45">
        <v>4986</v>
      </c>
      <c r="C32" s="45">
        <v>2285</v>
      </c>
      <c r="D32" s="243">
        <f t="shared" si="0"/>
        <v>45.828319294023267</v>
      </c>
    </row>
    <row r="33" spans="1:4" s="18" customFormat="1" ht="13.5" customHeight="1">
      <c r="A33" s="112" t="s">
        <v>32</v>
      </c>
      <c r="B33" s="45">
        <v>2032</v>
      </c>
      <c r="C33" s="45">
        <v>1059</v>
      </c>
      <c r="D33" s="243">
        <f t="shared" si="0"/>
        <v>52.116141732283459</v>
      </c>
    </row>
    <row r="34" spans="1:4" s="18" customFormat="1" ht="13.5" customHeight="1">
      <c r="A34" s="112" t="s">
        <v>33</v>
      </c>
      <c r="B34" s="45">
        <v>1259</v>
      </c>
      <c r="C34" s="45">
        <v>692</v>
      </c>
      <c r="D34" s="243">
        <f t="shared" si="0"/>
        <v>54.964257347100876</v>
      </c>
    </row>
    <row r="35" spans="1:4" s="18" customFormat="1" ht="13.5" customHeight="1">
      <c r="A35" s="112" t="s">
        <v>34</v>
      </c>
      <c r="B35" s="45">
        <v>6548</v>
      </c>
      <c r="C35" s="45">
        <v>3069</v>
      </c>
      <c r="D35" s="243">
        <f t="shared" si="0"/>
        <v>46.86927306047648</v>
      </c>
    </row>
    <row r="36" spans="1:4" s="18" customFormat="1" ht="13.5" customHeight="1">
      <c r="A36" s="112" t="s">
        <v>35</v>
      </c>
      <c r="B36" s="45">
        <v>2520</v>
      </c>
      <c r="C36" s="45">
        <v>1152</v>
      </c>
      <c r="D36" s="243">
        <f t="shared" si="0"/>
        <v>45.714285714285715</v>
      </c>
    </row>
    <row r="37" spans="1:4" s="18" customFormat="1" ht="13.5" customHeight="1">
      <c r="A37" s="112" t="s">
        <v>36</v>
      </c>
      <c r="B37" s="45">
        <v>3020</v>
      </c>
      <c r="C37" s="45">
        <v>1621</v>
      </c>
      <c r="D37" s="243">
        <f t="shared" si="0"/>
        <v>53.675496688741717</v>
      </c>
    </row>
    <row r="38" spans="1:4" s="18" customFormat="1" ht="13.5" customHeight="1">
      <c r="A38" s="112" t="s">
        <v>37</v>
      </c>
      <c r="B38" s="45">
        <v>1063</v>
      </c>
      <c r="C38" s="45">
        <v>606</v>
      </c>
      <c r="D38" s="243">
        <f t="shared" si="0"/>
        <v>57.008466603951078</v>
      </c>
    </row>
    <row r="39" spans="1:4" s="18" customFormat="1" ht="13.5" customHeight="1">
      <c r="A39" s="112" t="s">
        <v>38</v>
      </c>
      <c r="B39" s="45">
        <v>3615</v>
      </c>
      <c r="C39" s="45">
        <v>1943</v>
      </c>
      <c r="D39" s="243">
        <f t="shared" si="0"/>
        <v>53.748271092669434</v>
      </c>
    </row>
    <row r="40" spans="1:4" s="18" customFormat="1" ht="13.5" customHeight="1">
      <c r="A40" s="112" t="s">
        <v>39</v>
      </c>
      <c r="B40" s="45">
        <v>2168</v>
      </c>
      <c r="C40" s="45">
        <v>951</v>
      </c>
      <c r="D40" s="243">
        <f t="shared" si="0"/>
        <v>43.865313653136532</v>
      </c>
    </row>
    <row r="41" spans="1:4" s="18" customFormat="1" ht="13.5" customHeight="1">
      <c r="A41" s="112" t="s">
        <v>40</v>
      </c>
      <c r="B41" s="45">
        <v>3176</v>
      </c>
      <c r="C41" s="45">
        <v>2090</v>
      </c>
      <c r="D41" s="243">
        <f t="shared" si="0"/>
        <v>65.806045340050375</v>
      </c>
    </row>
    <row r="42" spans="1:4" s="18" customFormat="1" ht="13.5" customHeight="1">
      <c r="A42" s="112" t="s">
        <v>41</v>
      </c>
      <c r="B42" s="45">
        <v>5253</v>
      </c>
      <c r="C42" s="45">
        <v>2121</v>
      </c>
      <c r="D42" s="243">
        <f t="shared" si="0"/>
        <v>40.376927470017129</v>
      </c>
    </row>
    <row r="43" spans="1:4" s="18" customFormat="1" ht="13.5" customHeight="1">
      <c r="A43" s="112" t="s">
        <v>42</v>
      </c>
      <c r="B43" s="45">
        <v>2186</v>
      </c>
      <c r="C43" s="45">
        <v>1080</v>
      </c>
      <c r="D43" s="243">
        <f t="shared" si="0"/>
        <v>49.40530649588289</v>
      </c>
    </row>
    <row r="44" spans="1:4" s="18" customFormat="1" ht="13.5" customHeight="1">
      <c r="A44" s="112" t="s">
        <v>43</v>
      </c>
      <c r="B44" s="45">
        <v>3579</v>
      </c>
      <c r="C44" s="45">
        <v>1817</v>
      </c>
      <c r="D44" s="243">
        <f t="shared" si="0"/>
        <v>50.76837105336687</v>
      </c>
    </row>
    <row r="45" spans="1:4" s="18" customFormat="1" ht="13.5" customHeight="1">
      <c r="A45" s="112" t="s">
        <v>44</v>
      </c>
      <c r="B45" s="45">
        <v>985</v>
      </c>
      <c r="C45" s="45">
        <v>571</v>
      </c>
      <c r="D45" s="243">
        <f t="shared" si="0"/>
        <v>57.969543147208128</v>
      </c>
    </row>
    <row r="46" spans="1:4" s="18" customFormat="1" ht="13.5" customHeight="1">
      <c r="A46" s="112" t="s">
        <v>45</v>
      </c>
      <c r="B46" s="45">
        <v>3772</v>
      </c>
      <c r="C46" s="45">
        <v>2128</v>
      </c>
      <c r="D46" s="243">
        <f t="shared" si="0"/>
        <v>56.415694591728524</v>
      </c>
    </row>
    <row r="47" spans="1:4" s="18" customFormat="1" ht="13.5" customHeight="1">
      <c r="A47" s="112" t="s">
        <v>46</v>
      </c>
      <c r="B47" s="45">
        <v>1718</v>
      </c>
      <c r="C47" s="45">
        <v>774</v>
      </c>
      <c r="D47" s="243">
        <f t="shared" si="0"/>
        <v>45.052386495925496</v>
      </c>
    </row>
    <row r="48" spans="1:4" s="18" customFormat="1" ht="13.5" customHeight="1">
      <c r="A48" s="112" t="s">
        <v>47</v>
      </c>
      <c r="B48" s="45">
        <v>806</v>
      </c>
      <c r="C48" s="45">
        <v>288</v>
      </c>
      <c r="D48" s="243">
        <f t="shared" si="0"/>
        <v>35.732009925558309</v>
      </c>
    </row>
    <row r="49" spans="1:4" s="18" customFormat="1" ht="11.25">
      <c r="A49" s="73" t="s">
        <v>63</v>
      </c>
      <c r="B49" s="81"/>
      <c r="C49" s="81"/>
    </row>
    <row r="50" spans="1:4" s="18" customFormat="1" ht="11.25">
      <c r="A50" s="58" t="s">
        <v>67</v>
      </c>
      <c r="B50" s="9"/>
    </row>
    <row r="51" spans="1:4" s="18" customFormat="1" ht="11.25">
      <c r="A51" s="9"/>
      <c r="B51" s="9"/>
    </row>
    <row r="52" spans="1:4" s="18" customFormat="1" ht="11.25">
      <c r="A52" s="491" t="s">
        <v>209</v>
      </c>
      <c r="B52" s="472"/>
      <c r="C52" s="472"/>
      <c r="D52" s="492"/>
    </row>
    <row r="53" spans="1:4" s="18" customFormat="1" ht="11.25">
      <c r="A53" s="493"/>
      <c r="B53" s="473"/>
      <c r="C53" s="473"/>
      <c r="D53" s="494"/>
    </row>
    <row r="54" spans="1:4">
      <c r="A54" s="493"/>
      <c r="B54" s="473"/>
      <c r="C54" s="473"/>
      <c r="D54" s="494"/>
    </row>
    <row r="55" spans="1:4">
      <c r="A55" s="493"/>
      <c r="B55" s="473"/>
      <c r="C55" s="473"/>
      <c r="D55" s="494"/>
    </row>
    <row r="56" spans="1:4">
      <c r="A56" s="493"/>
      <c r="B56" s="473"/>
      <c r="C56" s="473"/>
      <c r="D56" s="494"/>
    </row>
    <row r="57" spans="1:4">
      <c r="A57" s="493"/>
      <c r="B57" s="473"/>
      <c r="C57" s="473"/>
      <c r="D57" s="494"/>
    </row>
  </sheetData>
  <sheetProtection selectLockedCells="1"/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33</vt:i4>
      </vt:variant>
    </vt:vector>
  </HeadingPairs>
  <TitlesOfParts>
    <vt:vector size="68" baseType="lpstr">
      <vt:lpstr>Resumen</vt:lpstr>
      <vt:lpstr>Absorción</vt:lpstr>
      <vt:lpstr>Absorcion_Egresados</vt:lpstr>
      <vt:lpstr>Matricula</vt:lpstr>
      <vt:lpstr>Matrícula</vt:lpstr>
      <vt:lpstr>Capacidad</vt:lpstr>
      <vt:lpstr>Capacidad_instalada</vt:lpstr>
      <vt:lpstr>Eficiencia</vt:lpstr>
      <vt:lpstr>Eficiencia_terminal</vt:lpstr>
      <vt:lpstr>Titulación</vt:lpstr>
      <vt:lpstr>Titulados</vt:lpstr>
      <vt:lpstr>Costoporalumno</vt:lpstr>
      <vt:lpstr>Costo por alumno</vt:lpstr>
      <vt:lpstr>Alumno-PSP</vt:lpstr>
      <vt:lpstr>Alumno_PSP</vt:lpstr>
      <vt:lpstr>Becas </vt:lpstr>
      <vt:lpstr>Becas_conalep</vt:lpstr>
      <vt:lpstr>Alumno-PC</vt:lpstr>
      <vt:lpstr>Alumno_PC</vt:lpstr>
      <vt:lpstr>Administrativo-PC</vt:lpstr>
      <vt:lpstr>Administrativo_PC </vt:lpstr>
      <vt:lpstr>Capacitacion</vt:lpstr>
      <vt:lpstr>Capacitación</vt:lpstr>
      <vt:lpstr>Becados-externos</vt:lpstr>
      <vt:lpstr>Becados_externos</vt:lpstr>
      <vt:lpstr>Calidad</vt:lpstr>
      <vt:lpstr>Alumnos en programas de calidad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Absorción!Área_de_impresión</vt:lpstr>
      <vt:lpstr>Absorcion_Egresados!Área_de_impresión</vt:lpstr>
      <vt:lpstr>'Administrativo-PC'!Área_de_impresión</vt:lpstr>
      <vt:lpstr>Alumno_PSP!Área_de_impresión</vt:lpstr>
      <vt:lpstr>'Alumno-PC'!Área_de_impresión</vt:lpstr>
      <vt:lpstr>'Alumno-PSP'!Área_de_impresión</vt:lpstr>
      <vt:lpstr>'Alumnos en programas de calidad'!Área_de_impresión</vt:lpstr>
      <vt:lpstr>AUTOF!Área_de_impresión</vt:lpstr>
      <vt:lpstr>Becados_externos!Área_de_impresión</vt:lpstr>
      <vt:lpstr>'Becados-externos'!Área_de_impresión</vt:lpstr>
      <vt:lpstr>'Becas '!Área_de_impresión</vt:lpstr>
      <vt:lpstr>Becas_conalep!Área_de_impresión</vt:lpstr>
      <vt:lpstr>CAIP!Área_de_impresión</vt:lpstr>
      <vt:lpstr>Calidad!Área_de_impresión</vt:lpstr>
      <vt:lpstr>Capacidad!Área_de_impresión</vt:lpstr>
      <vt:lpstr>Capacidad_instalada!Área_de_impresión</vt:lpstr>
      <vt:lpstr>Capacitacion!Área_de_impresión</vt:lpstr>
      <vt:lpstr>Capacitación!Área_de_impresión</vt:lpstr>
      <vt:lpstr>CNPR!Área_de_impresión</vt:lpstr>
      <vt:lpstr>Costoporalumno!Área_de_impresión</vt:lpstr>
      <vt:lpstr>'C-PSP'!Área_de_impresión</vt:lpstr>
      <vt:lpstr>Eficiencia!Área_de_impresión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Matricula!Área_de_impresión</vt:lpstr>
      <vt:lpstr>Matrícula!Área_de_impresión</vt:lpstr>
      <vt:lpstr>Resumen!Área_de_impresión</vt:lpstr>
      <vt:lpstr>Titulación!Área_de_impresión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2013-03-20T22:42:11Z</cp:lastPrinted>
  <dcterms:created xsi:type="dcterms:W3CDTF">2010-02-02T20:37:43Z</dcterms:created>
  <dcterms:modified xsi:type="dcterms:W3CDTF">2013-03-21T00:43:33Z</dcterms:modified>
</cp:coreProperties>
</file>