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omments4.xml" ContentType="application/vnd.openxmlformats-officedocument.spreadsheetml.comments+xml"/>
  <Override PartName="/xl/drawings/drawing17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comments5.xml" ContentType="application/vnd.openxmlformats-officedocument.spreadsheetml.comments+xml"/>
  <Override PartName="/xl/drawings/drawing23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harts/chart13.xml" ContentType="application/vnd.openxmlformats-officedocument.drawingml.chart+xml"/>
  <Override PartName="/xl/drawings/drawing26.xml" ContentType="application/vnd.openxmlformats-officedocument.drawing+xml"/>
  <Override PartName="/xl/comments6.xml" ContentType="application/vnd.openxmlformats-officedocument.spreadsheetml.comments+xml"/>
  <Override PartName="/xl/drawings/drawing27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charts/chart14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tables/table29.xml" ContentType="application/vnd.openxmlformats-officedocument.spreadsheetml.table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Users\Usuario\Documents\Flor\2015\Estadística\Indicadores\cuarto trimestre\"/>
    </mc:Choice>
  </mc:AlternateContent>
  <bookViews>
    <workbookView xWindow="240" yWindow="15" windowWidth="17400" windowHeight="11760" tabRatio="729"/>
  </bookViews>
  <sheets>
    <sheet name="Resumen" sheetId="39" r:id="rId1"/>
    <sheet name="ABS" sheetId="10" r:id="rId2"/>
    <sheet name="Absorcion_Egresados" sheetId="16" state="hidden" r:id="rId3"/>
    <sheet name="MAT" sheetId="11" r:id="rId4"/>
    <sheet name="ACI" sheetId="24" r:id="rId5"/>
    <sheet name="Capacidad_instalada" sheetId="23" state="hidden" r:id="rId6"/>
    <sheet name="AE" sheetId="51" state="hidden" r:id="rId7"/>
    <sheet name="ET" sheetId="12" r:id="rId8"/>
    <sheet name="Matrícula" sheetId="6" state="hidden" r:id="rId9"/>
    <sheet name="Eficiencia_terminal" sheetId="5" state="hidden" r:id="rId10"/>
    <sheet name="TIT" sheetId="13" r:id="rId11"/>
    <sheet name="Titulados" sheetId="8" state="hidden" r:id="rId12"/>
    <sheet name="COSTO" sheetId="18" r:id="rId13"/>
    <sheet name="Costo por alumno" sheetId="19" state="hidden" r:id="rId14"/>
    <sheet name="A-DOC" sheetId="33" r:id="rId15"/>
    <sheet name="Alumno_PSP" sheetId="49" state="hidden" r:id="rId16"/>
    <sheet name="Becas " sheetId="14" r:id="rId17"/>
    <sheet name="Becas_conalep" sheetId="4" state="hidden" r:id="rId18"/>
    <sheet name="A-PC" sheetId="36" r:id="rId19"/>
    <sheet name="Alumno_PC" sheetId="35" state="hidden" r:id="rId20"/>
    <sheet name="ADM-PC" sheetId="37" r:id="rId21"/>
    <sheet name="Administrativo_PC " sheetId="38" state="hidden" r:id="rId22"/>
    <sheet name="CAP" sheetId="17" r:id="rId23"/>
    <sheet name="Capacitación" sheetId="1" state="hidden" r:id="rId24"/>
    <sheet name="B-EXT" sheetId="15" r:id="rId25"/>
    <sheet name="Becados_externos" sheetId="9" state="hidden" r:id="rId26"/>
    <sheet name="CAL-1" sheetId="21" state="hidden" r:id="rId27"/>
    <sheet name="Alumnos en programas de calidad" sheetId="20" state="hidden" r:id="rId28"/>
    <sheet name="CAL" sheetId="50" r:id="rId29"/>
  </sheets>
  <externalReferences>
    <externalReference r:id="rId30"/>
    <externalReference r:id="rId31"/>
    <externalReference r:id="rId32"/>
    <externalReference r:id="rId33"/>
  </externalReferences>
  <definedNames>
    <definedName name="_xlnm._FilterDatabase" localSheetId="2" hidden="1">Absorcion_Egresados!$A$16:$D$48</definedName>
    <definedName name="_xlnm._FilterDatabase" localSheetId="28" hidden="1">[1]Hoja1!$A$1:$D$189</definedName>
    <definedName name="_xlnm._FilterDatabase" localSheetId="9" hidden="1">Eficiencia_terminal!$A$16:$D$16</definedName>
    <definedName name="A_impresión_IM" localSheetId="1">#REF!</definedName>
    <definedName name="A_impresión_IM" localSheetId="2">#REF!</definedName>
    <definedName name="A_impresión_IM" localSheetId="4">#REF!</definedName>
    <definedName name="A_impresión_IM" localSheetId="20">#REF!</definedName>
    <definedName name="A_impresión_IM" localSheetId="14">#REF!</definedName>
    <definedName name="A_impresión_IM" localSheetId="6">#REF!</definedName>
    <definedName name="A_impresión_IM" localSheetId="18">#REF!</definedName>
    <definedName name="A_impresión_IM" localSheetId="16">#REF!</definedName>
    <definedName name="A_impresión_IM" localSheetId="24">#REF!</definedName>
    <definedName name="A_impresión_IM" localSheetId="28">#REF!</definedName>
    <definedName name="A_impresión_IM" localSheetId="26">#REF!</definedName>
    <definedName name="A_impresión_IM" localSheetId="22">#REF!</definedName>
    <definedName name="A_impresión_IM" localSheetId="5">#REF!</definedName>
    <definedName name="A_impresión_IM" localSheetId="12">#REF!</definedName>
    <definedName name="A_impresión_IM" localSheetId="13">#REF!</definedName>
    <definedName name="A_impresión_IM" localSheetId="7">#REF!</definedName>
    <definedName name="A_impresión_IM" localSheetId="3">#REF!</definedName>
    <definedName name="A_impresión_IM" localSheetId="10">#REF!</definedName>
    <definedName name="A_impresión_IM">#REF!</definedName>
    <definedName name="a_impresión_imn" localSheetId="1">#REF!</definedName>
    <definedName name="a_impresión_imn" localSheetId="2">#REF!</definedName>
    <definedName name="a_impresión_imn" localSheetId="4">#REF!</definedName>
    <definedName name="a_impresión_imn" localSheetId="20">#REF!</definedName>
    <definedName name="a_impresión_imn" localSheetId="14">#REF!</definedName>
    <definedName name="a_impresión_imn" localSheetId="6">#REF!</definedName>
    <definedName name="a_impresión_imn" localSheetId="18">#REF!</definedName>
    <definedName name="a_impresión_imn" localSheetId="16">#REF!</definedName>
    <definedName name="a_impresión_imn" localSheetId="24">#REF!</definedName>
    <definedName name="a_impresión_imn" localSheetId="28">#REF!</definedName>
    <definedName name="a_impresión_imn" localSheetId="26">#REF!</definedName>
    <definedName name="a_impresión_imn" localSheetId="22">#REF!</definedName>
    <definedName name="a_impresión_imn" localSheetId="5">#REF!</definedName>
    <definedName name="a_impresión_imn" localSheetId="12">#REF!</definedName>
    <definedName name="a_impresión_imn" localSheetId="13">#REF!</definedName>
    <definedName name="a_impresión_imn" localSheetId="7">#REF!</definedName>
    <definedName name="a_impresión_imn" localSheetId="3">#REF!</definedName>
    <definedName name="a_impresión_imn" localSheetId="10">#REF!</definedName>
    <definedName name="a_impresión_imn">#REF!</definedName>
    <definedName name="Abril" localSheetId="1">#REF!</definedName>
    <definedName name="Abril" localSheetId="2">#REF!</definedName>
    <definedName name="Abril" localSheetId="4">#REF!</definedName>
    <definedName name="Abril" localSheetId="20">#REF!</definedName>
    <definedName name="Abril" localSheetId="14">#REF!</definedName>
    <definedName name="Abril" localSheetId="6">#REF!</definedName>
    <definedName name="Abril" localSheetId="18">#REF!</definedName>
    <definedName name="Abril" localSheetId="16">#REF!</definedName>
    <definedName name="Abril" localSheetId="24">#REF!</definedName>
    <definedName name="Abril" localSheetId="28">#REF!</definedName>
    <definedName name="Abril" localSheetId="26">#REF!</definedName>
    <definedName name="Abril" localSheetId="22">#REF!</definedName>
    <definedName name="Abril" localSheetId="5">#REF!</definedName>
    <definedName name="Abril" localSheetId="12">#REF!</definedName>
    <definedName name="Abril" localSheetId="13">#REF!</definedName>
    <definedName name="Abril" localSheetId="7">#REF!</definedName>
    <definedName name="Abril" localSheetId="3">#REF!</definedName>
    <definedName name="Abril" localSheetId="10">#REF!</definedName>
    <definedName name="Abril">#REF!</definedName>
    <definedName name="AbrilA" localSheetId="1">#REF!</definedName>
    <definedName name="AbrilA" localSheetId="4">#REF!</definedName>
    <definedName name="AbrilA" localSheetId="20">#REF!</definedName>
    <definedName name="AbrilA" localSheetId="14">#REF!</definedName>
    <definedName name="AbrilA" localSheetId="6">#REF!</definedName>
    <definedName name="AbrilA" localSheetId="18">#REF!</definedName>
    <definedName name="AbrilA" localSheetId="16">#REF!</definedName>
    <definedName name="AbrilA" localSheetId="24">#REF!</definedName>
    <definedName name="AbrilA" localSheetId="28">#REF!</definedName>
    <definedName name="AbrilA" localSheetId="26">#REF!</definedName>
    <definedName name="AbrilA" localSheetId="22">#REF!</definedName>
    <definedName name="AbrilA" localSheetId="5">#REF!</definedName>
    <definedName name="AbrilA" localSheetId="12">#REF!</definedName>
    <definedName name="AbrilA" localSheetId="13">#REF!</definedName>
    <definedName name="AbrilA" localSheetId="7">#REF!</definedName>
    <definedName name="AbrilA" localSheetId="3">#REF!</definedName>
    <definedName name="AbrilA" localSheetId="10">#REF!</definedName>
    <definedName name="AbrilA">#REF!</definedName>
    <definedName name="Agosto" localSheetId="1">#REF!</definedName>
    <definedName name="Agosto" localSheetId="4">#REF!</definedName>
    <definedName name="Agosto" localSheetId="20">#REF!</definedName>
    <definedName name="Agosto" localSheetId="14">#REF!</definedName>
    <definedName name="Agosto" localSheetId="6">#REF!</definedName>
    <definedName name="Agosto" localSheetId="18">#REF!</definedName>
    <definedName name="Agosto" localSheetId="16">#REF!</definedName>
    <definedName name="Agosto" localSheetId="24">#REF!</definedName>
    <definedName name="Agosto" localSheetId="28">#REF!</definedName>
    <definedName name="Agosto" localSheetId="26">#REF!</definedName>
    <definedName name="Agosto" localSheetId="22">#REF!</definedName>
    <definedName name="Agosto" localSheetId="5">#REF!</definedName>
    <definedName name="Agosto" localSheetId="12">#REF!</definedName>
    <definedName name="Agosto" localSheetId="13">#REF!</definedName>
    <definedName name="Agosto" localSheetId="7">#REF!</definedName>
    <definedName name="Agosto" localSheetId="3">#REF!</definedName>
    <definedName name="Agosto" localSheetId="10">#REF!</definedName>
    <definedName name="Agosto">#REF!</definedName>
    <definedName name="AgostoA" localSheetId="1">#REF!</definedName>
    <definedName name="AgostoA" localSheetId="4">#REF!</definedName>
    <definedName name="AgostoA" localSheetId="20">#REF!</definedName>
    <definedName name="AgostoA" localSheetId="14">#REF!</definedName>
    <definedName name="AgostoA" localSheetId="6">#REF!</definedName>
    <definedName name="AgostoA" localSheetId="18">#REF!</definedName>
    <definedName name="AgostoA" localSheetId="16">#REF!</definedName>
    <definedName name="AgostoA" localSheetId="24">#REF!</definedName>
    <definedName name="AgostoA" localSheetId="28">#REF!</definedName>
    <definedName name="AgostoA" localSheetId="26">#REF!</definedName>
    <definedName name="AgostoA" localSheetId="22">#REF!</definedName>
    <definedName name="AgostoA" localSheetId="5">#REF!</definedName>
    <definedName name="AgostoA" localSheetId="12">#REF!</definedName>
    <definedName name="AgostoA" localSheetId="13">#REF!</definedName>
    <definedName name="AgostoA" localSheetId="7">#REF!</definedName>
    <definedName name="AgostoA" localSheetId="3">#REF!</definedName>
    <definedName name="AgostoA" localSheetId="10">#REF!</definedName>
    <definedName name="AgostoA">#REF!</definedName>
    <definedName name="_xlnm.Print_Area" localSheetId="1">ABS!$A$1:$H$53</definedName>
    <definedName name="_xlnm.Print_Area" localSheetId="2">Absorcion_Egresados!$A$1:$D$61</definedName>
    <definedName name="_xlnm.Print_Area" localSheetId="4">ACI!$A$1:$H$49</definedName>
    <definedName name="_xlnm.Print_Area" localSheetId="20">'ADM-PC'!$A$1:$H$49</definedName>
    <definedName name="_xlnm.Print_Area" localSheetId="14">'A-DOC'!$A$1:$H$48</definedName>
    <definedName name="_xlnm.Print_Area" localSheetId="6">AE!$A$1:$F$51</definedName>
    <definedName name="_xlnm.Print_Area" localSheetId="15">Alumno_PSP!$A$1:$I$54</definedName>
    <definedName name="_xlnm.Print_Area" localSheetId="27">'Alumnos en programas de calidad'!$A$1:$G$54</definedName>
    <definedName name="_xlnm.Print_Area" localSheetId="18">'A-PC'!$A$1:$H$49</definedName>
    <definedName name="_xlnm.Print_Area" localSheetId="25">Becados_externos!$A$1:$E$57</definedName>
    <definedName name="_xlnm.Print_Area" localSheetId="16">'Becas '!$A$1:$K$57</definedName>
    <definedName name="_xlnm.Print_Area" localSheetId="17">Becas_conalep!$A$1:$J$52</definedName>
    <definedName name="_xlnm.Print_Area" localSheetId="24">'B-EXT'!$A$1:$H$49</definedName>
    <definedName name="_xlnm.Print_Area" localSheetId="28">CAL!$A$1:$J$51</definedName>
    <definedName name="_xlnm.Print_Area" localSheetId="26">'CAL-1'!$A$1:$H$50</definedName>
    <definedName name="_xlnm.Print_Area" localSheetId="22">CAP!$A$1:$H$48</definedName>
    <definedName name="_xlnm.Print_Area" localSheetId="5">Capacidad_instalada!$A$1:$K$55</definedName>
    <definedName name="_xlnm.Print_Area" localSheetId="23">Capacitación!$A$1:$F$58</definedName>
    <definedName name="_xlnm.Print_Area" localSheetId="12">COSTO!$A$1:$H$48</definedName>
    <definedName name="_xlnm.Print_Area" localSheetId="9">Eficiencia_terminal!$A$1:$D$57</definedName>
    <definedName name="_xlnm.Print_Area" localSheetId="7">ET!$A$1:$H$53</definedName>
    <definedName name="_xlnm.Print_Area" localSheetId="3">MAT!$A$1:$H$53</definedName>
    <definedName name="_xlnm.Print_Area" localSheetId="8">Matrícula!$A$1:$G$56</definedName>
    <definedName name="_xlnm.Print_Area" localSheetId="0">Resumen!$A$1:$G$35</definedName>
    <definedName name="_xlnm.Print_Area" localSheetId="10">TIT!$A$1:$H$53</definedName>
    <definedName name="_xlnm.Print_Area" localSheetId="11">Titulados!$A$1:$D$53</definedName>
    <definedName name="Clave" localSheetId="1">#REF!</definedName>
    <definedName name="Clave" localSheetId="2">#REF!</definedName>
    <definedName name="Clave" localSheetId="4">#REF!</definedName>
    <definedName name="Clave" localSheetId="20">#REF!</definedName>
    <definedName name="Clave" localSheetId="14">#REF!</definedName>
    <definedName name="Clave" localSheetId="6">#REF!</definedName>
    <definedName name="Clave" localSheetId="18">#REF!</definedName>
    <definedName name="Clave" localSheetId="16">#REF!</definedName>
    <definedName name="Clave" localSheetId="24">#REF!</definedName>
    <definedName name="Clave" localSheetId="28">#REF!</definedName>
    <definedName name="Clave" localSheetId="26">#REF!</definedName>
    <definedName name="Clave" localSheetId="22">#REF!</definedName>
    <definedName name="Clave" localSheetId="5">#REF!</definedName>
    <definedName name="Clave" localSheetId="12">#REF!</definedName>
    <definedName name="Clave" localSheetId="13">#REF!</definedName>
    <definedName name="Clave" localSheetId="7">#REF!</definedName>
    <definedName name="Clave" localSheetId="3">#REF!</definedName>
    <definedName name="Clave" localSheetId="10">#REF!</definedName>
    <definedName name="Clave">#REF!</definedName>
    <definedName name="Desviación" localSheetId="1">IF(AND(#REF!=0,#REF!=0),0,IF(AND(#REF!=0,#REF!&gt;0),"----",(#REF!-#REF!)/#REF!))</definedName>
    <definedName name="Desviación" localSheetId="2">IF(AND(#REF!=0,#REF!=0),0,IF(AND(#REF!=0,#REF!&gt;0),"----",(#REF!-#REF!)/#REF!))</definedName>
    <definedName name="Desviación" localSheetId="4">IF(AND(#REF!=0,#REF!=0),0,IF(AND(#REF!=0,#REF!&gt;0),"----",(#REF!-#REF!)/#REF!))</definedName>
    <definedName name="Desviación" localSheetId="21">IF(AND(#REF!=0,#REF!=0),0,IF(AND(#REF!=0,#REF!&gt;0),"----",(#REF!-#REF!)/#REF!))</definedName>
    <definedName name="Desviación" localSheetId="20">IF(AND(#REF!=0,#REF!=0),0,IF(AND(#REF!=0,#REF!&gt;0),"----",(#REF!-#REF!)/#REF!))</definedName>
    <definedName name="Desviación" localSheetId="14">IF(AND(#REF!=0,#REF!=0),0,IF(AND(#REF!=0,#REF!&gt;0),"----",(#REF!-#REF!)/#REF!))</definedName>
    <definedName name="Desviación" localSheetId="6">IF(AND(#REF!=0,#REF!=0),0,IF(AND(#REF!=0,#REF!&gt;0),"----",(#REF!-#REF!)/#REF!))</definedName>
    <definedName name="Desviación" localSheetId="19">IF(AND(#REF!=0,#REF!=0),0,IF(AND(#REF!=0,#REF!&gt;0),"----",(#REF!-#REF!)/#REF!))</definedName>
    <definedName name="Desviación" localSheetId="18">IF(AND(#REF!=0,#REF!=0),0,IF(AND(#REF!=0,#REF!&gt;0),"----",(#REF!-#REF!)/#REF!))</definedName>
    <definedName name="Desviación" localSheetId="16">IF(AND(#REF!=0,#REF!=0),0,IF(AND(#REF!=0,#REF!&gt;0),"----",(#REF!-#REF!)/#REF!))</definedName>
    <definedName name="Desviación" localSheetId="24">IF(AND(#REF!=0,#REF!=0),0,IF(AND(#REF!=0,#REF!&gt;0),"----",(#REF!-#REF!)/#REF!))</definedName>
    <definedName name="Desviación" localSheetId="28">IF(AND(#REF!=0,#REF!=0),0,IF(AND(#REF!=0,#REF!&gt;0),"----",(#REF!-#REF!)/#REF!))</definedName>
    <definedName name="Desviación" localSheetId="26">IF(AND(#REF!=0,#REF!=0),0,IF(AND(#REF!=0,#REF!&gt;0),"----",(#REF!-#REF!)/#REF!))</definedName>
    <definedName name="Desviación" localSheetId="22">IF(AND(#REF!=0,#REF!=0),0,IF(AND(#REF!=0,#REF!&gt;0),"----",(#REF!-#REF!)/#REF!))</definedName>
    <definedName name="Desviación" localSheetId="5">IF(AND(#REF!=0,#REF!=0),0,IF(AND(#REF!=0,#REF!&gt;0),"----",(#REF!-#REF!)/#REF!))</definedName>
    <definedName name="Desviación" localSheetId="12">IF(AND(#REF!=0,#REF!=0),0,IF(AND(#REF!=0,#REF!&gt;0),"----",(#REF!-#REF!)/#REF!))</definedName>
    <definedName name="Desviación" localSheetId="13">IF(AND(#REF!=0,#REF!=0),0,IF(AND(#REF!=0,#REF!&gt;0),"----",(#REF!-#REF!)/#REF!))</definedName>
    <definedName name="Desviación" localSheetId="7">IF(AND(#REF!=0,#REF!=0),0,IF(AND(#REF!=0,#REF!&gt;0),"----",(#REF!-#REF!)/#REF!))</definedName>
    <definedName name="Desviación" localSheetId="3">IF(AND(#REF!=0,#REF!=0),0,IF(AND(#REF!=0,#REF!&gt;0),"----",(#REF!-#REF!)/#REF!))</definedName>
    <definedName name="Desviación" localSheetId="0">IF(AND(#REF!=0,#REF!=0),0,IF(AND(#REF!=0,#REF!&gt;0),"----",(#REF!-#REF!)/#REF!))</definedName>
    <definedName name="Desviación" localSheetId="10">IF(AND(#REF!=0,#REF!=0),0,IF(AND(#REF!=0,#REF!&gt;0),"----",(#REF!-#REF!)/#REF!))</definedName>
    <definedName name="Desviación">IF(AND(#REF!=0,#REF!=0),0,IF(AND(#REF!=0,#REF!&gt;0),"----",(#REF!-#REF!)/#REF!))</definedName>
    <definedName name="Diciembre" localSheetId="1">#REF!</definedName>
    <definedName name="Diciembre" localSheetId="2">#REF!</definedName>
    <definedName name="Diciembre" localSheetId="4">#REF!</definedName>
    <definedName name="Diciembre" localSheetId="20">#REF!</definedName>
    <definedName name="Diciembre" localSheetId="14">#REF!</definedName>
    <definedName name="Diciembre" localSheetId="6">#REF!</definedName>
    <definedName name="Diciembre" localSheetId="18">#REF!</definedName>
    <definedName name="Diciembre" localSheetId="16">#REF!</definedName>
    <definedName name="Diciembre" localSheetId="24">#REF!</definedName>
    <definedName name="Diciembre" localSheetId="28">#REF!</definedName>
    <definedName name="Diciembre" localSheetId="26">#REF!</definedName>
    <definedName name="Diciembre" localSheetId="22">#REF!</definedName>
    <definedName name="Diciembre" localSheetId="5">#REF!</definedName>
    <definedName name="Diciembre" localSheetId="12">#REF!</definedName>
    <definedName name="Diciembre" localSheetId="13">#REF!</definedName>
    <definedName name="Diciembre" localSheetId="7">#REF!</definedName>
    <definedName name="Diciembre" localSheetId="3">#REF!</definedName>
    <definedName name="Diciembre" localSheetId="10">#REF!</definedName>
    <definedName name="Diciembre">#REF!</definedName>
    <definedName name="DiciembreA" localSheetId="1">#REF!</definedName>
    <definedName name="DiciembreA" localSheetId="2">#REF!</definedName>
    <definedName name="DiciembreA" localSheetId="4">#REF!</definedName>
    <definedName name="DiciembreA" localSheetId="20">#REF!</definedName>
    <definedName name="DiciembreA" localSheetId="14">#REF!</definedName>
    <definedName name="DiciembreA" localSheetId="6">#REF!</definedName>
    <definedName name="DiciembreA" localSheetId="18">#REF!</definedName>
    <definedName name="DiciembreA" localSheetId="16">#REF!</definedName>
    <definedName name="DiciembreA" localSheetId="24">#REF!</definedName>
    <definedName name="DiciembreA" localSheetId="28">#REF!</definedName>
    <definedName name="DiciembreA" localSheetId="26">#REF!</definedName>
    <definedName name="DiciembreA" localSheetId="22">#REF!</definedName>
    <definedName name="DiciembreA" localSheetId="5">#REF!</definedName>
    <definedName name="DiciembreA" localSheetId="12">#REF!</definedName>
    <definedName name="DiciembreA" localSheetId="13">#REF!</definedName>
    <definedName name="DiciembreA" localSheetId="7">#REF!</definedName>
    <definedName name="DiciembreA" localSheetId="3">#REF!</definedName>
    <definedName name="DiciembreA" localSheetId="10">#REF!</definedName>
    <definedName name="DiciembreA">#REF!</definedName>
    <definedName name="Enero" localSheetId="1">#REF!</definedName>
    <definedName name="Enero" localSheetId="4">#REF!</definedName>
    <definedName name="Enero" localSheetId="20">#REF!</definedName>
    <definedName name="Enero" localSheetId="14">#REF!</definedName>
    <definedName name="Enero" localSheetId="6">#REF!</definedName>
    <definedName name="Enero" localSheetId="18">#REF!</definedName>
    <definedName name="Enero" localSheetId="16">#REF!</definedName>
    <definedName name="Enero" localSheetId="24">#REF!</definedName>
    <definedName name="Enero" localSheetId="28">#REF!</definedName>
    <definedName name="Enero" localSheetId="26">#REF!</definedName>
    <definedName name="Enero" localSheetId="22">#REF!</definedName>
    <definedName name="Enero" localSheetId="5">#REF!</definedName>
    <definedName name="Enero" localSheetId="12">#REF!</definedName>
    <definedName name="Enero" localSheetId="13">#REF!</definedName>
    <definedName name="Enero" localSheetId="7">#REF!</definedName>
    <definedName name="Enero" localSheetId="3">#REF!</definedName>
    <definedName name="Enero" localSheetId="10">#REF!</definedName>
    <definedName name="Enero">#REF!</definedName>
    <definedName name="EneroA" localSheetId="1">#REF!</definedName>
    <definedName name="EneroA" localSheetId="4">#REF!</definedName>
    <definedName name="EneroA" localSheetId="20">#REF!</definedName>
    <definedName name="EneroA" localSheetId="14">#REF!</definedName>
    <definedName name="EneroA" localSheetId="6">#REF!</definedName>
    <definedName name="EneroA" localSheetId="18">#REF!</definedName>
    <definedName name="EneroA" localSheetId="16">#REF!</definedName>
    <definedName name="EneroA" localSheetId="24">#REF!</definedName>
    <definedName name="EneroA" localSheetId="28">#REF!</definedName>
    <definedName name="EneroA" localSheetId="26">#REF!</definedName>
    <definedName name="EneroA" localSheetId="22">#REF!</definedName>
    <definedName name="EneroA" localSheetId="5">#REF!</definedName>
    <definedName name="EneroA" localSheetId="12">#REF!</definedName>
    <definedName name="EneroA" localSheetId="13">#REF!</definedName>
    <definedName name="EneroA" localSheetId="7">#REF!</definedName>
    <definedName name="EneroA" localSheetId="3">#REF!</definedName>
    <definedName name="EneroA" localSheetId="10">#REF!</definedName>
    <definedName name="EneroA">#REF!</definedName>
    <definedName name="Entidad" localSheetId="1">#REF!</definedName>
    <definedName name="Entidad" localSheetId="4">#REF!</definedName>
    <definedName name="Entidad" localSheetId="20">#REF!</definedName>
    <definedName name="Entidad" localSheetId="14">#REF!</definedName>
    <definedName name="Entidad" localSheetId="6">#REF!</definedName>
    <definedName name="Entidad" localSheetId="18">#REF!</definedName>
    <definedName name="Entidad" localSheetId="16">#REF!</definedName>
    <definedName name="Entidad" localSheetId="24">#REF!</definedName>
    <definedName name="Entidad" localSheetId="28">#REF!</definedName>
    <definedName name="Entidad" localSheetId="26">#REF!</definedName>
    <definedName name="Entidad" localSheetId="22">#REF!</definedName>
    <definedName name="Entidad" localSheetId="5">#REF!</definedName>
    <definedName name="Entidad" localSheetId="12">#REF!</definedName>
    <definedName name="Entidad" localSheetId="13">#REF!</definedName>
    <definedName name="Entidad" localSheetId="7">#REF!</definedName>
    <definedName name="Entidad" localSheetId="3">#REF!</definedName>
    <definedName name="Entidad" localSheetId="10">#REF!</definedName>
    <definedName name="Entidad">#REF!</definedName>
    <definedName name="Febrero" localSheetId="1">#REF!</definedName>
    <definedName name="Febrero" localSheetId="4">#REF!</definedName>
    <definedName name="Febrero" localSheetId="20">#REF!</definedName>
    <definedName name="Febrero" localSheetId="14">#REF!</definedName>
    <definedName name="Febrero" localSheetId="6">#REF!</definedName>
    <definedName name="Febrero" localSheetId="18">#REF!</definedName>
    <definedName name="Febrero" localSheetId="16">#REF!</definedName>
    <definedName name="Febrero" localSheetId="24">#REF!</definedName>
    <definedName name="Febrero" localSheetId="28">#REF!</definedName>
    <definedName name="Febrero" localSheetId="26">#REF!</definedName>
    <definedName name="Febrero" localSheetId="22">#REF!</definedName>
    <definedName name="Febrero" localSheetId="5">#REF!</definedName>
    <definedName name="Febrero" localSheetId="12">#REF!</definedName>
    <definedName name="Febrero" localSheetId="13">#REF!</definedName>
    <definedName name="Febrero" localSheetId="7">#REF!</definedName>
    <definedName name="Febrero" localSheetId="3">#REF!</definedName>
    <definedName name="Febrero" localSheetId="10">#REF!</definedName>
    <definedName name="Febrero">#REF!</definedName>
    <definedName name="FebreroA" localSheetId="1">#REF!</definedName>
    <definedName name="FebreroA" localSheetId="4">#REF!</definedName>
    <definedName name="FebreroA" localSheetId="20">#REF!</definedName>
    <definedName name="FebreroA" localSheetId="14">#REF!</definedName>
    <definedName name="FebreroA" localSheetId="6">#REF!</definedName>
    <definedName name="FebreroA" localSheetId="18">#REF!</definedName>
    <definedName name="FebreroA" localSheetId="16">#REF!</definedName>
    <definedName name="FebreroA" localSheetId="24">#REF!</definedName>
    <definedName name="FebreroA" localSheetId="28">#REF!</definedName>
    <definedName name="FebreroA" localSheetId="26">#REF!</definedName>
    <definedName name="FebreroA" localSheetId="22">#REF!</definedName>
    <definedName name="FebreroA" localSheetId="5">#REF!</definedName>
    <definedName name="FebreroA" localSheetId="12">#REF!</definedName>
    <definedName name="FebreroA" localSheetId="13">#REF!</definedName>
    <definedName name="FebreroA" localSheetId="7">#REF!</definedName>
    <definedName name="FebreroA" localSheetId="3">#REF!</definedName>
    <definedName name="FebreroA" localSheetId="10">#REF!</definedName>
    <definedName name="FebreroA">#REF!</definedName>
    <definedName name="Julio" localSheetId="1">#REF!</definedName>
    <definedName name="Julio" localSheetId="4">#REF!</definedName>
    <definedName name="Julio" localSheetId="20">#REF!</definedName>
    <definedName name="Julio" localSheetId="14">#REF!</definedName>
    <definedName name="Julio" localSheetId="6">#REF!</definedName>
    <definedName name="Julio" localSheetId="18">#REF!</definedName>
    <definedName name="Julio" localSheetId="16">#REF!</definedName>
    <definedName name="Julio" localSheetId="24">#REF!</definedName>
    <definedName name="Julio" localSheetId="28">#REF!</definedName>
    <definedName name="Julio" localSheetId="26">#REF!</definedName>
    <definedName name="Julio" localSheetId="22">#REF!</definedName>
    <definedName name="Julio" localSheetId="5">#REF!</definedName>
    <definedName name="Julio" localSheetId="12">#REF!</definedName>
    <definedName name="Julio" localSheetId="13">#REF!</definedName>
    <definedName name="Julio" localSheetId="7">#REF!</definedName>
    <definedName name="Julio" localSheetId="3">#REF!</definedName>
    <definedName name="Julio" localSheetId="10">#REF!</definedName>
    <definedName name="Julio">#REF!</definedName>
    <definedName name="JulioA" localSheetId="1">#REF!</definedName>
    <definedName name="JulioA" localSheetId="4">#REF!</definedName>
    <definedName name="JulioA" localSheetId="20">#REF!</definedName>
    <definedName name="JulioA" localSheetId="14">#REF!</definedName>
    <definedName name="JulioA" localSheetId="6">#REF!</definedName>
    <definedName name="JulioA" localSheetId="18">#REF!</definedName>
    <definedName name="JulioA" localSheetId="16">#REF!</definedName>
    <definedName name="JulioA" localSheetId="24">#REF!</definedName>
    <definedName name="JulioA" localSheetId="28">#REF!</definedName>
    <definedName name="JulioA" localSheetId="26">#REF!</definedName>
    <definedName name="JulioA" localSheetId="22">#REF!</definedName>
    <definedName name="JulioA" localSheetId="5">#REF!</definedName>
    <definedName name="JulioA" localSheetId="12">#REF!</definedName>
    <definedName name="JulioA" localSheetId="13">#REF!</definedName>
    <definedName name="JulioA" localSheetId="7">#REF!</definedName>
    <definedName name="JulioA" localSheetId="3">#REF!</definedName>
    <definedName name="JulioA" localSheetId="10">#REF!</definedName>
    <definedName name="JulioA">#REF!</definedName>
    <definedName name="Junio" localSheetId="1">#REF!</definedName>
    <definedName name="Junio" localSheetId="4">#REF!</definedName>
    <definedName name="Junio" localSheetId="20">#REF!</definedName>
    <definedName name="Junio" localSheetId="14">#REF!</definedName>
    <definedName name="Junio" localSheetId="6">#REF!</definedName>
    <definedName name="Junio" localSheetId="18">#REF!</definedName>
    <definedName name="Junio" localSheetId="16">#REF!</definedName>
    <definedName name="Junio" localSheetId="24">#REF!</definedName>
    <definedName name="Junio" localSheetId="28">#REF!</definedName>
    <definedName name="Junio" localSheetId="26">#REF!</definedName>
    <definedName name="Junio" localSheetId="22">#REF!</definedName>
    <definedName name="Junio" localSheetId="5">#REF!</definedName>
    <definedName name="Junio" localSheetId="12">#REF!</definedName>
    <definedName name="Junio" localSheetId="13">#REF!</definedName>
    <definedName name="Junio" localSheetId="7">#REF!</definedName>
    <definedName name="Junio" localSheetId="3">#REF!</definedName>
    <definedName name="Junio" localSheetId="10">#REF!</definedName>
    <definedName name="Junio">#REF!</definedName>
    <definedName name="JunioA" localSheetId="1">#REF!</definedName>
    <definedName name="JunioA" localSheetId="4">#REF!</definedName>
    <definedName name="JunioA" localSheetId="20">#REF!</definedName>
    <definedName name="JunioA" localSheetId="14">#REF!</definedName>
    <definedName name="JunioA" localSheetId="6">#REF!</definedName>
    <definedName name="JunioA" localSheetId="18">#REF!</definedName>
    <definedName name="JunioA" localSheetId="16">#REF!</definedName>
    <definedName name="JunioA" localSheetId="24">#REF!</definedName>
    <definedName name="JunioA" localSheetId="28">#REF!</definedName>
    <definedName name="JunioA" localSheetId="26">#REF!</definedName>
    <definedName name="JunioA" localSheetId="22">#REF!</definedName>
    <definedName name="JunioA" localSheetId="5">#REF!</definedName>
    <definedName name="JunioA" localSheetId="12">#REF!</definedName>
    <definedName name="JunioA" localSheetId="13">#REF!</definedName>
    <definedName name="JunioA" localSheetId="7">#REF!</definedName>
    <definedName name="JunioA" localSheetId="3">#REF!</definedName>
    <definedName name="JunioA" localSheetId="10">#REF!</definedName>
    <definedName name="JunioA">#REF!</definedName>
    <definedName name="Marzo" localSheetId="1">#REF!</definedName>
    <definedName name="Marzo" localSheetId="4">#REF!</definedName>
    <definedName name="Marzo" localSheetId="20">#REF!</definedName>
    <definedName name="Marzo" localSheetId="14">#REF!</definedName>
    <definedName name="Marzo" localSheetId="6">#REF!</definedName>
    <definedName name="Marzo" localSheetId="18">#REF!</definedName>
    <definedName name="Marzo" localSheetId="16">#REF!</definedName>
    <definedName name="Marzo" localSheetId="24">#REF!</definedName>
    <definedName name="Marzo" localSheetId="28">#REF!</definedName>
    <definedName name="Marzo" localSheetId="26">#REF!</definedName>
    <definedName name="Marzo" localSheetId="22">#REF!</definedName>
    <definedName name="Marzo" localSheetId="5">#REF!</definedName>
    <definedName name="Marzo" localSheetId="12">#REF!</definedName>
    <definedName name="Marzo" localSheetId="13">#REF!</definedName>
    <definedName name="Marzo" localSheetId="7">#REF!</definedName>
    <definedName name="Marzo" localSheetId="3">#REF!</definedName>
    <definedName name="Marzo" localSheetId="10">#REF!</definedName>
    <definedName name="Marzo">#REF!</definedName>
    <definedName name="MarzoA" localSheetId="1">#REF!</definedName>
    <definedName name="MarzoA" localSheetId="4">#REF!</definedName>
    <definedName name="MarzoA" localSheetId="20">#REF!</definedName>
    <definedName name="MarzoA" localSheetId="14">#REF!</definedName>
    <definedName name="MarzoA" localSheetId="6">#REF!</definedName>
    <definedName name="MarzoA" localSheetId="18">#REF!</definedName>
    <definedName name="MarzoA" localSheetId="16">#REF!</definedName>
    <definedName name="MarzoA" localSheetId="24">#REF!</definedName>
    <definedName name="MarzoA" localSheetId="28">#REF!</definedName>
    <definedName name="MarzoA" localSheetId="26">#REF!</definedName>
    <definedName name="MarzoA" localSheetId="22">#REF!</definedName>
    <definedName name="MarzoA" localSheetId="5">#REF!</definedName>
    <definedName name="MarzoA" localSheetId="12">#REF!</definedName>
    <definedName name="MarzoA" localSheetId="13">#REF!</definedName>
    <definedName name="MarzoA" localSheetId="7">#REF!</definedName>
    <definedName name="MarzoA" localSheetId="3">#REF!</definedName>
    <definedName name="MarzoA" localSheetId="10">#REF!</definedName>
    <definedName name="MarzoA">#REF!</definedName>
    <definedName name="MaxAnual" localSheetId="1">MAX(#REF!,#REF!,#REF!,#REF!,#REF!,#REF!,#REF!,#REF!,#REF!,#REF!,#REF!,#REF!)</definedName>
    <definedName name="MaxAnual" localSheetId="2">MAX(#REF!,#REF!,#REF!,#REF!,#REF!,#REF!,#REF!,#REF!,#REF!,#REF!,#REF!,#REF!)</definedName>
    <definedName name="MaxAnual" localSheetId="4">MAX(#REF!,#REF!,#REF!,#REF!,#REF!,#REF!,#REF!,#REF!,#REF!,#REF!,#REF!,#REF!)</definedName>
    <definedName name="MaxAnual" localSheetId="20">MAX(#REF!,#REF!,#REF!,#REF!,#REF!,#REF!,#REF!,#REF!,#REF!,#REF!,#REF!,#REF!)</definedName>
    <definedName name="MaxAnual" localSheetId="14">MAX(#REF!,#REF!,#REF!,#REF!,#REF!,#REF!,#REF!,#REF!,#REF!,#REF!,#REF!,#REF!)</definedName>
    <definedName name="MaxAnual" localSheetId="6">MAX(#REF!,#REF!,#REF!,#REF!,#REF!,#REF!,#REF!,#REF!,#REF!,#REF!,#REF!,#REF!)</definedName>
    <definedName name="MaxAnual" localSheetId="18">MAX(#REF!,#REF!,#REF!,#REF!,#REF!,#REF!,#REF!,#REF!,#REF!,#REF!,#REF!,#REF!)</definedName>
    <definedName name="MaxAnual" localSheetId="16">MAX(#REF!,#REF!,#REF!,#REF!,#REF!,#REF!,#REF!,#REF!,#REF!,#REF!,#REF!,#REF!)</definedName>
    <definedName name="MaxAnual" localSheetId="24">MAX(#REF!,#REF!,#REF!,#REF!,#REF!,#REF!,#REF!,#REF!,#REF!,#REF!,#REF!,#REF!)</definedName>
    <definedName name="MaxAnual" localSheetId="28">MAX(#REF!,#REF!,#REF!,#REF!,#REF!,#REF!,#REF!,#REF!,#REF!,#REF!,#REF!,#REF!)</definedName>
    <definedName name="MaxAnual" localSheetId="26">MAX(#REF!,#REF!,#REF!,#REF!,#REF!,#REF!,#REF!,#REF!,#REF!,#REF!,#REF!,#REF!)</definedName>
    <definedName name="MaxAnual" localSheetId="5">MAX(#REF!,#REF!,#REF!,#REF!,#REF!,#REF!,#REF!,#REF!,#REF!,#REF!,#REF!,#REF!)</definedName>
    <definedName name="MaxAnual" localSheetId="12">MAX(#REF!,#REF!,#REF!,#REF!,#REF!,#REF!,#REF!,#REF!,#REF!,#REF!,#REF!,#REF!)</definedName>
    <definedName name="MaxAnual" localSheetId="13">MAX(#REF!,#REF!,#REF!,#REF!,#REF!,#REF!,#REF!,#REF!,#REF!,#REF!,#REF!,#REF!)</definedName>
    <definedName name="MaxAnual" localSheetId="7">MAX(#REF!,#REF!,#REF!,#REF!,#REF!,#REF!,#REF!,#REF!,#REF!,#REF!,#REF!,#REF!)</definedName>
    <definedName name="MaxAnual" localSheetId="3">MAX(#REF!,#REF!,#REF!,#REF!,#REF!,#REF!,#REF!,#REF!,#REF!,#REF!,#REF!,#REF!)</definedName>
    <definedName name="MaxAnual" localSheetId="10">MAX(#REF!,#REF!,#REF!,#REF!,#REF!,#REF!,#REF!,#REF!,#REF!,#REF!,#REF!,#REF!)</definedName>
    <definedName name="MaxAnual">MAX(#REF!,#REF!,#REF!,#REF!,#REF!,#REF!,#REF!,#REF!,#REF!,#REF!,#REF!,#REF!)</definedName>
    <definedName name="Máximo" localSheetId="4">MAX(#REF!)</definedName>
    <definedName name="Máximo" localSheetId="20">MAX(#REF!)</definedName>
    <definedName name="Máximo" localSheetId="14">MAX(#REF!)</definedName>
    <definedName name="Máximo" localSheetId="6">MAX(#REF!)</definedName>
    <definedName name="Máximo" localSheetId="18">MAX(#REF!)</definedName>
    <definedName name="Máximo" localSheetId="24">MAX(#REF!)</definedName>
    <definedName name="Máximo" localSheetId="28">MAX(#REF!)</definedName>
    <definedName name="Máximo" localSheetId="26">MAX(#REF!)</definedName>
    <definedName name="Máximo" localSheetId="5">MAX(#REF!)</definedName>
    <definedName name="Máximo" localSheetId="12">MAX(#REF!)</definedName>
    <definedName name="Máximo" localSheetId="13">MAX(#REF!)</definedName>
    <definedName name="Máximo" localSheetId="7">MAX(#REF!)</definedName>
    <definedName name="Máximo" localSheetId="10">MAX(#REF!)</definedName>
    <definedName name="Máximo">MAX(#REF!)</definedName>
    <definedName name="MaxTrimestral" localSheetId="1">MAX(#REF!,#REF!,#REF!,#REF!)</definedName>
    <definedName name="MaxTrimestral" localSheetId="2">MAX(#REF!,#REF!,#REF!,#REF!)</definedName>
    <definedName name="MaxTrimestral" localSheetId="4">MAX(#REF!,#REF!,#REF!,#REF!)</definedName>
    <definedName name="MaxTrimestral" localSheetId="20">MAX(#REF!,#REF!,#REF!,#REF!)</definedName>
    <definedName name="MaxTrimestral" localSheetId="14">MAX(#REF!,#REF!,#REF!,#REF!)</definedName>
    <definedName name="MaxTrimestral" localSheetId="6">MAX(#REF!,#REF!,#REF!,#REF!)</definedName>
    <definedName name="MaxTrimestral" localSheetId="18">MAX(#REF!,#REF!,#REF!,#REF!)</definedName>
    <definedName name="MaxTrimestral" localSheetId="16">MAX(#REF!,#REF!,#REF!,#REF!)</definedName>
    <definedName name="MaxTrimestral" localSheetId="24">MAX(#REF!,#REF!,#REF!,#REF!)</definedName>
    <definedName name="MaxTrimestral" localSheetId="28">MAX(#REF!,#REF!,#REF!,#REF!)</definedName>
    <definedName name="MaxTrimestral" localSheetId="26">MAX(#REF!,#REF!,#REF!,#REF!)</definedName>
    <definedName name="MaxTrimestral" localSheetId="5">MAX(#REF!,#REF!,#REF!,#REF!)</definedName>
    <definedName name="MaxTrimestral" localSheetId="12">MAX(#REF!,#REF!,#REF!,#REF!)</definedName>
    <definedName name="MaxTrimestral" localSheetId="13">MAX(#REF!,#REF!,#REF!,#REF!)</definedName>
    <definedName name="MaxTrimestral" localSheetId="7">MAX(#REF!,#REF!,#REF!,#REF!)</definedName>
    <definedName name="MaxTrimestral" localSheetId="3">MAX(#REF!,#REF!,#REF!,#REF!)</definedName>
    <definedName name="MaxTrimestral" localSheetId="10">MAX(#REF!,#REF!,#REF!,#REF!)</definedName>
    <definedName name="MaxTrimestral">MAX(#REF!,#REF!,#REF!,#REF!)</definedName>
    <definedName name="Mayo" localSheetId="1">#REF!</definedName>
    <definedName name="Mayo" localSheetId="4">#REF!</definedName>
    <definedName name="Mayo" localSheetId="20">#REF!</definedName>
    <definedName name="Mayo" localSheetId="14">#REF!</definedName>
    <definedName name="Mayo" localSheetId="6">#REF!</definedName>
    <definedName name="Mayo" localSheetId="18">#REF!</definedName>
    <definedName name="Mayo" localSheetId="16">#REF!</definedName>
    <definedName name="Mayo" localSheetId="24">#REF!</definedName>
    <definedName name="Mayo" localSheetId="28">#REF!</definedName>
    <definedName name="Mayo" localSheetId="26">#REF!</definedName>
    <definedName name="Mayo" localSheetId="22">#REF!</definedName>
    <definedName name="Mayo" localSheetId="5">#REF!</definedName>
    <definedName name="Mayo" localSheetId="12">#REF!</definedName>
    <definedName name="Mayo" localSheetId="13">#REF!</definedName>
    <definedName name="Mayo" localSheetId="7">#REF!</definedName>
    <definedName name="Mayo" localSheetId="3">#REF!</definedName>
    <definedName name="Mayo" localSheetId="10">#REF!</definedName>
    <definedName name="Mayo">#REF!</definedName>
    <definedName name="MayoA" localSheetId="1">#REF!</definedName>
    <definedName name="MayoA" localSheetId="4">#REF!</definedName>
    <definedName name="MayoA" localSheetId="20">#REF!</definedName>
    <definedName name="MayoA" localSheetId="14">#REF!</definedName>
    <definedName name="MayoA" localSheetId="6">#REF!</definedName>
    <definedName name="MayoA" localSheetId="18">#REF!</definedName>
    <definedName name="MayoA" localSheetId="16">#REF!</definedName>
    <definedName name="MayoA" localSheetId="24">#REF!</definedName>
    <definedName name="MayoA" localSheetId="28">#REF!</definedName>
    <definedName name="MayoA" localSheetId="26">#REF!</definedName>
    <definedName name="MayoA" localSheetId="22">#REF!</definedName>
    <definedName name="MayoA" localSheetId="5">#REF!</definedName>
    <definedName name="MayoA" localSheetId="12">#REF!</definedName>
    <definedName name="MayoA" localSheetId="13">#REF!</definedName>
    <definedName name="MayoA" localSheetId="7">#REF!</definedName>
    <definedName name="MayoA" localSheetId="3">#REF!</definedName>
    <definedName name="MayoA" localSheetId="10">#REF!</definedName>
    <definedName name="MayoA">#REF!</definedName>
    <definedName name="NombrePlantel" localSheetId="5">[2]PCEU01!$B$9</definedName>
    <definedName name="NombrePlantel" localSheetId="13">[3]PCEU01!$B$9</definedName>
    <definedName name="NombrePlantel">[4]PCEU01!$B$9</definedName>
    <definedName name="Noviembre" localSheetId="1">#REF!</definedName>
    <definedName name="Noviembre" localSheetId="2">#REF!</definedName>
    <definedName name="Noviembre" localSheetId="4">#REF!</definedName>
    <definedName name="Noviembre" localSheetId="20">#REF!</definedName>
    <definedName name="Noviembre" localSheetId="14">#REF!</definedName>
    <definedName name="Noviembre" localSheetId="6">#REF!</definedName>
    <definedName name="Noviembre" localSheetId="18">#REF!</definedName>
    <definedName name="Noviembre" localSheetId="16">#REF!</definedName>
    <definedName name="Noviembre" localSheetId="24">#REF!</definedName>
    <definedName name="Noviembre" localSheetId="28">#REF!</definedName>
    <definedName name="Noviembre" localSheetId="26">#REF!</definedName>
    <definedName name="Noviembre" localSheetId="22">#REF!</definedName>
    <definedName name="Noviembre" localSheetId="5">#REF!</definedName>
    <definedName name="Noviembre" localSheetId="12">#REF!</definedName>
    <definedName name="Noviembre" localSheetId="13">#REF!</definedName>
    <definedName name="Noviembre" localSheetId="7">#REF!</definedName>
    <definedName name="Noviembre" localSheetId="3">#REF!</definedName>
    <definedName name="Noviembre" localSheetId="10">#REF!</definedName>
    <definedName name="Noviembre">#REF!</definedName>
    <definedName name="NoviembreA" localSheetId="1">#REF!</definedName>
    <definedName name="NoviembreA" localSheetId="2">#REF!</definedName>
    <definedName name="NoviembreA" localSheetId="4">#REF!</definedName>
    <definedName name="NoviembreA" localSheetId="20">#REF!</definedName>
    <definedName name="NoviembreA" localSheetId="14">#REF!</definedName>
    <definedName name="NoviembreA" localSheetId="6">#REF!</definedName>
    <definedName name="NoviembreA" localSheetId="18">#REF!</definedName>
    <definedName name="NoviembreA" localSheetId="16">#REF!</definedName>
    <definedName name="NoviembreA" localSheetId="24">#REF!</definedName>
    <definedName name="NoviembreA" localSheetId="28">#REF!</definedName>
    <definedName name="NoviembreA" localSheetId="26">#REF!</definedName>
    <definedName name="NoviembreA" localSheetId="22">#REF!</definedName>
    <definedName name="NoviembreA" localSheetId="5">#REF!</definedName>
    <definedName name="NoviembreA" localSheetId="12">#REF!</definedName>
    <definedName name="NoviembreA" localSheetId="13">#REF!</definedName>
    <definedName name="NoviembreA" localSheetId="7">#REF!</definedName>
    <definedName name="NoviembreA" localSheetId="3">#REF!</definedName>
    <definedName name="NoviembreA" localSheetId="10">#REF!</definedName>
    <definedName name="NoviembreA">#REF!</definedName>
    <definedName name="Octubre" localSheetId="1">#REF!</definedName>
    <definedName name="Octubre" localSheetId="2">#REF!</definedName>
    <definedName name="Octubre" localSheetId="4">#REF!</definedName>
    <definedName name="Octubre" localSheetId="20">#REF!</definedName>
    <definedName name="Octubre" localSheetId="14">#REF!</definedName>
    <definedName name="Octubre" localSheetId="6">#REF!</definedName>
    <definedName name="Octubre" localSheetId="18">#REF!</definedName>
    <definedName name="Octubre" localSheetId="16">#REF!</definedName>
    <definedName name="Octubre" localSheetId="24">#REF!</definedName>
    <definedName name="Octubre" localSheetId="28">#REF!</definedName>
    <definedName name="Octubre" localSheetId="26">#REF!</definedName>
    <definedName name="Octubre" localSheetId="22">#REF!</definedName>
    <definedName name="Octubre" localSheetId="5">#REF!</definedName>
    <definedName name="Octubre" localSheetId="12">#REF!</definedName>
    <definedName name="Octubre" localSheetId="13">#REF!</definedName>
    <definedName name="Octubre" localSheetId="7">#REF!</definedName>
    <definedName name="Octubre" localSheetId="3">#REF!</definedName>
    <definedName name="Octubre" localSheetId="10">#REF!</definedName>
    <definedName name="Octubre">#REF!</definedName>
    <definedName name="OctubreA" localSheetId="1">#REF!</definedName>
    <definedName name="OctubreA" localSheetId="4">#REF!</definedName>
    <definedName name="OctubreA" localSheetId="20">#REF!</definedName>
    <definedName name="OctubreA" localSheetId="14">#REF!</definedName>
    <definedName name="OctubreA" localSheetId="6">#REF!</definedName>
    <definedName name="OctubreA" localSheetId="18">#REF!</definedName>
    <definedName name="OctubreA" localSheetId="16">#REF!</definedName>
    <definedName name="OctubreA" localSheetId="24">#REF!</definedName>
    <definedName name="OctubreA" localSheetId="28">#REF!</definedName>
    <definedName name="OctubreA" localSheetId="26">#REF!</definedName>
    <definedName name="OctubreA" localSheetId="22">#REF!</definedName>
    <definedName name="OctubreA" localSheetId="5">#REF!</definedName>
    <definedName name="OctubreA" localSheetId="12">#REF!</definedName>
    <definedName name="OctubreA" localSheetId="13">#REF!</definedName>
    <definedName name="OctubreA" localSheetId="7">#REF!</definedName>
    <definedName name="OctubreA" localSheetId="3">#REF!</definedName>
    <definedName name="OctubreA" localSheetId="10">#REF!</definedName>
    <definedName name="OctubreA">#REF!</definedName>
    <definedName name="Plantel" localSheetId="1">#REF!</definedName>
    <definedName name="Plantel" localSheetId="4">#REF!</definedName>
    <definedName name="Plantel" localSheetId="20">#REF!</definedName>
    <definedName name="Plantel" localSheetId="14">#REF!</definedName>
    <definedName name="Plantel" localSheetId="6">#REF!</definedName>
    <definedName name="Plantel" localSheetId="18">#REF!</definedName>
    <definedName name="Plantel" localSheetId="16">#REF!</definedName>
    <definedName name="Plantel" localSheetId="24">#REF!</definedName>
    <definedName name="Plantel" localSheetId="28">#REF!</definedName>
    <definedName name="Plantel" localSheetId="26">#REF!</definedName>
    <definedName name="Plantel" localSheetId="22">#REF!</definedName>
    <definedName name="Plantel" localSheetId="5">#REF!</definedName>
    <definedName name="Plantel" localSheetId="12">#REF!</definedName>
    <definedName name="Plantel" localSheetId="13">#REF!</definedName>
    <definedName name="Plantel" localSheetId="7">#REF!</definedName>
    <definedName name="Plantel" localSheetId="3">#REF!</definedName>
    <definedName name="Plantel" localSheetId="10">#REF!</definedName>
    <definedName name="Plantel">#REF!</definedName>
    <definedName name="PORCENTUAL" localSheetId="1">#REF!</definedName>
    <definedName name="PORCENTUAL" localSheetId="4">#REF!</definedName>
    <definedName name="PORCENTUAL" localSheetId="20">#REF!</definedName>
    <definedName name="PORCENTUAL" localSheetId="14">#REF!</definedName>
    <definedName name="PORCENTUAL" localSheetId="6">#REF!</definedName>
    <definedName name="PORCENTUAL" localSheetId="18">#REF!</definedName>
    <definedName name="PORCENTUAL" localSheetId="16">#REF!</definedName>
    <definedName name="PORCENTUAL" localSheetId="24">#REF!</definedName>
    <definedName name="PORCENTUAL" localSheetId="28">#REF!</definedName>
    <definedName name="PORCENTUAL" localSheetId="26">#REF!</definedName>
    <definedName name="PORCENTUAL" localSheetId="22">#REF!</definedName>
    <definedName name="PORCENTUAL" localSheetId="5">#REF!</definedName>
    <definedName name="PORCENTUAL" localSheetId="12">#REF!</definedName>
    <definedName name="PORCENTUAL" localSheetId="13">#REF!</definedName>
    <definedName name="PORCENTUAL" localSheetId="7">#REF!</definedName>
    <definedName name="PORCENTUAL" localSheetId="3">#REF!</definedName>
    <definedName name="PORCENTUAL" localSheetId="10">#REF!</definedName>
    <definedName name="PORCENTUAL">#REF!</definedName>
    <definedName name="s" localSheetId="1">#REF!</definedName>
    <definedName name="s" localSheetId="4">#REF!</definedName>
    <definedName name="s" localSheetId="20">#REF!</definedName>
    <definedName name="s" localSheetId="14">#REF!</definedName>
    <definedName name="s" localSheetId="6">#REF!</definedName>
    <definedName name="s" localSheetId="16">#REF!</definedName>
    <definedName name="s" localSheetId="24">#REF!</definedName>
    <definedName name="s" localSheetId="28">#REF!</definedName>
    <definedName name="s" localSheetId="26">#REF!</definedName>
    <definedName name="s" localSheetId="22">#REF!</definedName>
    <definedName name="s" localSheetId="5">#REF!</definedName>
    <definedName name="s" localSheetId="12">#REF!</definedName>
    <definedName name="s" localSheetId="13">#REF!</definedName>
    <definedName name="s" localSheetId="7">#REF!</definedName>
    <definedName name="s" localSheetId="3">#REF!</definedName>
    <definedName name="s" localSheetId="10">#REF!</definedName>
    <definedName name="s">#REF!</definedName>
    <definedName name="Septiembre" localSheetId="1">#REF!</definedName>
    <definedName name="Septiembre" localSheetId="4">#REF!</definedName>
    <definedName name="Septiembre" localSheetId="20">#REF!</definedName>
    <definedName name="Septiembre" localSheetId="14">#REF!</definedName>
    <definedName name="Septiembre" localSheetId="6">#REF!</definedName>
    <definedName name="Septiembre" localSheetId="18">#REF!</definedName>
    <definedName name="Septiembre" localSheetId="16">#REF!</definedName>
    <definedName name="Septiembre" localSheetId="24">#REF!</definedName>
    <definedName name="Septiembre" localSheetId="28">#REF!</definedName>
    <definedName name="Septiembre" localSheetId="26">#REF!</definedName>
    <definedName name="Septiembre" localSheetId="22">#REF!</definedName>
    <definedName name="Septiembre" localSheetId="5">#REF!</definedName>
    <definedName name="Septiembre" localSheetId="12">#REF!</definedName>
    <definedName name="Septiembre" localSheetId="13">#REF!</definedName>
    <definedName name="Septiembre" localSheetId="7">#REF!</definedName>
    <definedName name="Septiembre" localSheetId="3">#REF!</definedName>
    <definedName name="Septiembre" localSheetId="10">#REF!</definedName>
    <definedName name="Septiembre">#REF!</definedName>
    <definedName name="SeptiembreA" localSheetId="1">#REF!</definedName>
    <definedName name="SeptiembreA" localSheetId="4">#REF!</definedName>
    <definedName name="SeptiembreA" localSheetId="20">#REF!</definedName>
    <definedName name="SeptiembreA" localSheetId="14">#REF!</definedName>
    <definedName name="SeptiembreA" localSheetId="6">#REF!</definedName>
    <definedName name="SeptiembreA" localSheetId="18">#REF!</definedName>
    <definedName name="SeptiembreA" localSheetId="16">#REF!</definedName>
    <definedName name="SeptiembreA" localSheetId="24">#REF!</definedName>
    <definedName name="SeptiembreA" localSheetId="28">#REF!</definedName>
    <definedName name="SeptiembreA" localSheetId="26">#REF!</definedName>
    <definedName name="SeptiembreA" localSheetId="22">#REF!</definedName>
    <definedName name="SeptiembreA" localSheetId="5">#REF!</definedName>
    <definedName name="SeptiembreA" localSheetId="12">#REF!</definedName>
    <definedName name="SeptiembreA" localSheetId="13">#REF!</definedName>
    <definedName name="SeptiembreA" localSheetId="7">#REF!</definedName>
    <definedName name="SeptiembreA" localSheetId="3">#REF!</definedName>
    <definedName name="SeptiembreA" localSheetId="10">#REF!</definedName>
    <definedName name="SeptiembreA">#REF!</definedName>
    <definedName name="SumaAnual" localSheetId="1">SUM(#REF!,#REF!,#REF!,#REF!,#REF!,#REF!,#REF!,#REF!,#REF!,#REF!,#REF!,#REF!)</definedName>
    <definedName name="SumaAnual" localSheetId="2">SUM(#REF!,#REF!,#REF!,#REF!,#REF!,#REF!,#REF!,#REF!,#REF!,#REF!,#REF!,#REF!)</definedName>
    <definedName name="SumaAnual" localSheetId="4">SUM(#REF!,#REF!,#REF!,#REF!,#REF!,#REF!,#REF!,#REF!,#REF!,#REF!,#REF!,#REF!)</definedName>
    <definedName name="SumaAnual" localSheetId="20">SUM(#REF!,#REF!,#REF!,#REF!,#REF!,#REF!,#REF!,#REF!,#REF!,#REF!,#REF!,#REF!)</definedName>
    <definedName name="SumaAnual" localSheetId="14">SUM(#REF!,#REF!,#REF!,#REF!,#REF!,#REF!,#REF!,#REF!,#REF!,#REF!,#REF!,#REF!)</definedName>
    <definedName name="SumaAnual" localSheetId="6">SUM(#REF!,#REF!,#REF!,#REF!,#REF!,#REF!,#REF!,#REF!,#REF!,#REF!,#REF!,#REF!)</definedName>
    <definedName name="SumaAnual" localSheetId="18">SUM(#REF!,#REF!,#REF!,#REF!,#REF!,#REF!,#REF!,#REF!,#REF!,#REF!,#REF!,#REF!)</definedName>
    <definedName name="SumaAnual" localSheetId="16">SUM(#REF!,#REF!,#REF!,#REF!,#REF!,#REF!,#REF!,#REF!,#REF!,#REF!,#REF!,#REF!)</definedName>
    <definedName name="SumaAnual" localSheetId="24">SUM(#REF!,#REF!,#REF!,#REF!,#REF!,#REF!,#REF!,#REF!,#REF!,#REF!,#REF!,#REF!)</definedName>
    <definedName name="SumaAnual" localSheetId="28">SUM(#REF!,#REF!,#REF!,#REF!,#REF!,#REF!,#REF!,#REF!,#REF!,#REF!,#REF!,#REF!)</definedName>
    <definedName name="SumaAnual" localSheetId="26">SUM(#REF!,#REF!,#REF!,#REF!,#REF!,#REF!,#REF!,#REF!,#REF!,#REF!,#REF!,#REF!)</definedName>
    <definedName name="SumaAnual" localSheetId="5">SUM(#REF!,#REF!,#REF!,#REF!,#REF!,#REF!,#REF!,#REF!,#REF!,#REF!,#REF!,#REF!)</definedName>
    <definedName name="SumaAnual" localSheetId="12">SUM(#REF!,#REF!,#REF!,#REF!,#REF!,#REF!,#REF!,#REF!,#REF!,#REF!,#REF!,#REF!)</definedName>
    <definedName name="SumaAnual" localSheetId="13">SUM(#REF!,#REF!,#REF!,#REF!,#REF!,#REF!,#REF!,#REF!,#REF!,#REF!,#REF!,#REF!)</definedName>
    <definedName name="SumaAnual" localSheetId="7">SUM(#REF!,#REF!,#REF!,#REF!,#REF!,#REF!,#REF!,#REF!,#REF!,#REF!,#REF!,#REF!)</definedName>
    <definedName name="SumaAnual" localSheetId="3">SUM(#REF!,#REF!,#REF!,#REF!,#REF!,#REF!,#REF!,#REF!,#REF!,#REF!,#REF!,#REF!)</definedName>
    <definedName name="SumaAnual" localSheetId="10">SUM(#REF!,#REF!,#REF!,#REF!,#REF!,#REF!,#REF!,#REF!,#REF!,#REF!,#REF!,#REF!)</definedName>
    <definedName name="SumaAnual">SUM(#REF!,#REF!,#REF!,#REF!,#REF!,#REF!,#REF!,#REF!,#REF!,#REF!,#REF!,#REF!)</definedName>
    <definedName name="Sumas" localSheetId="2">SUM(#REF!)</definedName>
    <definedName name="Sumas" localSheetId="4">SUM(#REF!)</definedName>
    <definedName name="Sumas" localSheetId="20">SUM(#REF!)</definedName>
    <definedName name="Sumas" localSheetId="14">SUM(#REF!)</definedName>
    <definedName name="Sumas" localSheetId="6">SUM(#REF!)</definedName>
    <definedName name="Sumas" localSheetId="18">SUM(#REF!)</definedName>
    <definedName name="Sumas" localSheetId="24">SUM(#REF!)</definedName>
    <definedName name="Sumas" localSheetId="28">SUM(#REF!)</definedName>
    <definedName name="Sumas" localSheetId="26">SUM(#REF!)</definedName>
    <definedName name="Sumas" localSheetId="5">SUM(#REF!)</definedName>
    <definedName name="Sumas" localSheetId="12">SUM(#REF!)</definedName>
    <definedName name="Sumas" localSheetId="13">SUM(#REF!)</definedName>
    <definedName name="Sumas" localSheetId="7">SUM(#REF!)</definedName>
    <definedName name="Sumas" localSheetId="10">SUM(#REF!)</definedName>
    <definedName name="Sumas">SUM(#REF!)</definedName>
    <definedName name="SumaTrimestral" localSheetId="1">SUM(#REF!,#REF!,#REF!,#REF!)</definedName>
    <definedName name="SumaTrimestral" localSheetId="2">SUM(#REF!,#REF!,#REF!,#REF!)</definedName>
    <definedName name="SumaTrimestral" localSheetId="4">SUM(#REF!,#REF!,#REF!,#REF!)</definedName>
    <definedName name="SumaTrimestral" localSheetId="20">SUM(#REF!,#REF!,#REF!,#REF!)</definedName>
    <definedName name="SumaTrimestral" localSheetId="14">SUM(#REF!,#REF!,#REF!,#REF!)</definedName>
    <definedName name="SumaTrimestral" localSheetId="6">SUM(#REF!,#REF!,#REF!,#REF!)</definedName>
    <definedName name="SumaTrimestral" localSheetId="18">SUM(#REF!,#REF!,#REF!,#REF!)</definedName>
    <definedName name="SumaTrimestral" localSheetId="24">SUM(#REF!,#REF!,#REF!,#REF!)</definedName>
    <definedName name="SumaTrimestral" localSheetId="28">SUM(#REF!,#REF!,#REF!,#REF!)</definedName>
    <definedName name="SumaTrimestral" localSheetId="26">SUM(#REF!,#REF!,#REF!,#REF!)</definedName>
    <definedName name="SumaTrimestral" localSheetId="5">SUM(#REF!,#REF!,#REF!,#REF!)</definedName>
    <definedName name="SumaTrimestral" localSheetId="12">SUM(#REF!,#REF!,#REF!,#REF!)</definedName>
    <definedName name="SumaTrimestral" localSheetId="13">SUM(#REF!,#REF!,#REF!,#REF!)</definedName>
    <definedName name="SumaTrimestral" localSheetId="7">SUM(#REF!,#REF!,#REF!,#REF!)</definedName>
    <definedName name="SumaTrimestral" localSheetId="3">SUM(#REF!,#REF!,#REF!,#REF!)</definedName>
    <definedName name="SumaTrimestral" localSheetId="10">SUM(#REF!,#REF!,#REF!,#REF!)</definedName>
    <definedName name="SumaTrimestral">SUM(#REF!,#REF!,#REF!,#REF!)</definedName>
    <definedName name="_xlnm.Print_Titles" localSheetId="0">Resumen!$1:$6</definedName>
    <definedName name="Trimestre" localSheetId="1">#REF!</definedName>
    <definedName name="Trimestre" localSheetId="4">#REF!</definedName>
    <definedName name="Trimestre" localSheetId="20">#REF!</definedName>
    <definedName name="Trimestre" localSheetId="14">#REF!</definedName>
    <definedName name="Trimestre" localSheetId="6">#REF!</definedName>
    <definedName name="Trimestre" localSheetId="18">#REF!</definedName>
    <definedName name="Trimestre" localSheetId="16">#REF!</definedName>
    <definedName name="Trimestre" localSheetId="24">#REF!</definedName>
    <definedName name="Trimestre" localSheetId="28">#REF!</definedName>
    <definedName name="Trimestre" localSheetId="26">#REF!</definedName>
    <definedName name="Trimestre" localSheetId="22">#REF!</definedName>
    <definedName name="Trimestre" localSheetId="5">#REF!</definedName>
    <definedName name="Trimestre" localSheetId="12">#REF!</definedName>
    <definedName name="Trimestre" localSheetId="13">#REF!</definedName>
    <definedName name="Trimestre" localSheetId="7">#REF!</definedName>
    <definedName name="Trimestre" localSheetId="3">#REF!</definedName>
    <definedName name="Trimestre" localSheetId="10">#REF!</definedName>
    <definedName name="Trimestre">#REF!</definedName>
    <definedName name="Trimestres" localSheetId="1">#REF!</definedName>
    <definedName name="Trimestres" localSheetId="4">#REF!</definedName>
    <definedName name="Trimestres" localSheetId="20">#REF!</definedName>
    <definedName name="Trimestres" localSheetId="14">#REF!</definedName>
    <definedName name="Trimestres" localSheetId="6">#REF!</definedName>
    <definedName name="Trimestres" localSheetId="18">#REF!</definedName>
    <definedName name="Trimestres" localSheetId="16">#REF!</definedName>
    <definedName name="Trimestres" localSheetId="24">#REF!</definedName>
    <definedName name="Trimestres" localSheetId="28">#REF!</definedName>
    <definedName name="Trimestres" localSheetId="26">#REF!</definedName>
    <definedName name="Trimestres" localSheetId="22">#REF!</definedName>
    <definedName name="Trimestres" localSheetId="5">#REF!</definedName>
    <definedName name="Trimestres" localSheetId="12">#REF!</definedName>
    <definedName name="Trimestres" localSheetId="13">#REF!</definedName>
    <definedName name="Trimestres" localSheetId="7">#REF!</definedName>
    <definedName name="Trimestres" localSheetId="3">#REF!</definedName>
    <definedName name="Trimestres" localSheetId="10">#REF!</definedName>
    <definedName name="Trimestres">#REF!</definedName>
  </definedNames>
  <calcPr calcId="152511"/>
</workbook>
</file>

<file path=xl/calcChain.xml><?xml version="1.0" encoding="utf-8"?>
<calcChain xmlns="http://schemas.openxmlformats.org/spreadsheetml/2006/main">
  <c r="C50" i="9" l="1"/>
  <c r="B50" i="9"/>
  <c r="D50" i="9" l="1"/>
  <c r="B13" i="50" l="1"/>
  <c r="D24" i="49" l="1"/>
  <c r="D35" i="49"/>
  <c r="G19" i="18" l="1"/>
  <c r="B15" i="19"/>
  <c r="K25" i="5" l="1"/>
  <c r="J25" i="5"/>
  <c r="I25" i="5"/>
  <c r="D15" i="23" l="1"/>
  <c r="D50" i="8" l="1"/>
  <c r="G29" i="13"/>
  <c r="G27" i="13"/>
  <c r="G23" i="13"/>
  <c r="G26" i="13"/>
  <c r="D17" i="8"/>
  <c r="G20" i="13" s="1"/>
  <c r="D18" i="8"/>
  <c r="G21" i="13" s="1"/>
  <c r="D19" i="8"/>
  <c r="G22" i="13" s="1"/>
  <c r="D20" i="8"/>
  <c r="D21" i="8"/>
  <c r="G24" i="13" s="1"/>
  <c r="D22" i="8"/>
  <c r="G25" i="13" s="1"/>
  <c r="D23" i="8"/>
  <c r="D24" i="8"/>
  <c r="D25" i="8"/>
  <c r="D26" i="8"/>
  <c r="G28" i="13" s="1"/>
  <c r="D27" i="8"/>
  <c r="D28" i="8"/>
  <c r="G30" i="13" s="1"/>
  <c r="D29" i="8"/>
  <c r="G31" i="13" s="1"/>
  <c r="D30" i="8"/>
  <c r="G32" i="13" s="1"/>
  <c r="D31" i="8"/>
  <c r="G33" i="13" s="1"/>
  <c r="D32" i="8"/>
  <c r="G34" i="13" s="1"/>
  <c r="D33" i="8"/>
  <c r="G35" i="13" s="1"/>
  <c r="D34" i="8"/>
  <c r="G36" i="13" s="1"/>
  <c r="D35" i="8"/>
  <c r="D36" i="8"/>
  <c r="G37" i="13" s="1"/>
  <c r="D37" i="8"/>
  <c r="G38" i="13" s="1"/>
  <c r="D38" i="8"/>
  <c r="G39" i="13" s="1"/>
  <c r="D39" i="8"/>
  <c r="G40" i="13" s="1"/>
  <c r="D40" i="8"/>
  <c r="G41" i="13" s="1"/>
  <c r="D41" i="8"/>
  <c r="G42" i="13" s="1"/>
  <c r="D42" i="8"/>
  <c r="G43" i="13" s="1"/>
  <c r="D43" i="8"/>
  <c r="G44" i="13" s="1"/>
  <c r="D44" i="8"/>
  <c r="G45" i="13" s="1"/>
  <c r="D45" i="8"/>
  <c r="G46" i="13" s="1"/>
  <c r="D46" i="8"/>
  <c r="G47" i="13" s="1"/>
  <c r="D47" i="8"/>
  <c r="G48" i="13" s="1"/>
  <c r="D49" i="8"/>
  <c r="B48" i="8"/>
  <c r="P44" i="4" l="1"/>
  <c r="P29" i="4"/>
  <c r="P35" i="4"/>
  <c r="P49" i="4"/>
  <c r="P52" i="4"/>
  <c r="P53" i="4"/>
  <c r="O53" i="4"/>
  <c r="H52" i="4" l="1"/>
  <c r="I52" i="4"/>
  <c r="K52" i="4"/>
  <c r="L52" i="4"/>
  <c r="M52" i="4" s="1"/>
  <c r="N52" i="4"/>
  <c r="O52" i="4"/>
  <c r="Q52" i="4"/>
  <c r="R52" i="4"/>
  <c r="F52" i="4"/>
  <c r="E52" i="4"/>
  <c r="G52" i="4" s="1"/>
  <c r="C52" i="4"/>
  <c r="B52" i="4"/>
  <c r="D52" i="4" s="1"/>
  <c r="R49" i="4"/>
  <c r="Q49" i="4"/>
  <c r="S20" i="4"/>
  <c r="S21" i="4"/>
  <c r="S22" i="4"/>
  <c r="S23" i="4"/>
  <c r="S24" i="4"/>
  <c r="S25" i="4"/>
  <c r="S26" i="4"/>
  <c r="S50" i="4"/>
  <c r="S27" i="4"/>
  <c r="S28" i="4"/>
  <c r="S29" i="4"/>
  <c r="S30" i="4"/>
  <c r="S31" i="4"/>
  <c r="S32" i="4"/>
  <c r="S33" i="4"/>
  <c r="S34" i="4"/>
  <c r="S35" i="4"/>
  <c r="S36" i="4"/>
  <c r="S51" i="4"/>
  <c r="S37" i="4"/>
  <c r="S38" i="4"/>
  <c r="S39" i="4"/>
  <c r="S40" i="4"/>
  <c r="S41" i="4"/>
  <c r="S42" i="4"/>
  <c r="S43" i="4"/>
  <c r="S44" i="4"/>
  <c r="S45" i="4"/>
  <c r="S46" i="4"/>
  <c r="S47" i="4"/>
  <c r="S48" i="4"/>
  <c r="S19" i="4"/>
  <c r="S52" i="4" l="1"/>
  <c r="R53" i="4"/>
  <c r="J52" i="4"/>
  <c r="S49" i="4"/>
  <c r="O49" i="4"/>
  <c r="N49" i="4"/>
  <c r="P20" i="4"/>
  <c r="P21" i="4"/>
  <c r="P22" i="4"/>
  <c r="P23" i="4"/>
  <c r="P24" i="4"/>
  <c r="P25" i="4"/>
  <c r="P26" i="4"/>
  <c r="P50" i="4"/>
  <c r="P27" i="4"/>
  <c r="P28" i="4"/>
  <c r="P30" i="4"/>
  <c r="P31" i="4"/>
  <c r="P32" i="4"/>
  <c r="P33" i="4"/>
  <c r="P34" i="4"/>
  <c r="P36" i="4"/>
  <c r="P51" i="4"/>
  <c r="P37" i="4"/>
  <c r="P38" i="4"/>
  <c r="P39" i="4"/>
  <c r="P40" i="4"/>
  <c r="P41" i="4"/>
  <c r="P42" i="4"/>
  <c r="P43" i="4"/>
  <c r="P45" i="4"/>
  <c r="P46" i="4"/>
  <c r="P47" i="4"/>
  <c r="P48" i="4"/>
  <c r="P19" i="4"/>
  <c r="C49" i="4" l="1"/>
  <c r="B49" i="4"/>
  <c r="D49" i="4" l="1"/>
  <c r="G47" i="50" l="1"/>
  <c r="G46" i="50"/>
  <c r="G45" i="50"/>
  <c r="G44" i="50"/>
  <c r="G43" i="50"/>
  <c r="G42" i="50"/>
  <c r="G41" i="50"/>
  <c r="G40" i="50"/>
  <c r="G39" i="50"/>
  <c r="G38" i="50"/>
  <c r="G37" i="50"/>
  <c r="G36" i="50"/>
  <c r="G35" i="50"/>
  <c r="G33" i="50"/>
  <c r="G31" i="50"/>
  <c r="G30" i="50"/>
  <c r="G27" i="50"/>
  <c r="G26" i="50"/>
  <c r="G25" i="50"/>
  <c r="G24" i="50"/>
  <c r="G23" i="50"/>
  <c r="G22" i="50"/>
  <c r="G21" i="50"/>
  <c r="G19" i="5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C14" i="20"/>
  <c r="B14" i="20"/>
  <c r="H50" i="21"/>
  <c r="G50" i="21"/>
  <c r="H49" i="21"/>
  <c r="G49" i="21"/>
  <c r="H48" i="21"/>
  <c r="G48" i="21"/>
  <c r="H47" i="21"/>
  <c r="G47" i="21"/>
  <c r="H46" i="21"/>
  <c r="G46" i="21"/>
  <c r="H45" i="21"/>
  <c r="G45" i="21"/>
  <c r="H44" i="21"/>
  <c r="G44" i="21"/>
  <c r="H43" i="21"/>
  <c r="G43" i="21"/>
  <c r="H42" i="21"/>
  <c r="G42" i="21"/>
  <c r="H41" i="21"/>
  <c r="G41" i="21"/>
  <c r="H40" i="21"/>
  <c r="G40" i="21"/>
  <c r="H39" i="21"/>
  <c r="G39" i="21"/>
  <c r="H38" i="21"/>
  <c r="G38" i="21"/>
  <c r="H37" i="21"/>
  <c r="G37" i="21"/>
  <c r="H36" i="21"/>
  <c r="G36" i="21"/>
  <c r="H35" i="21"/>
  <c r="G35" i="21"/>
  <c r="H34" i="21"/>
  <c r="G34" i="21"/>
  <c r="H33" i="21"/>
  <c r="G33" i="21"/>
  <c r="H32" i="21"/>
  <c r="G32" i="21"/>
  <c r="H31" i="21"/>
  <c r="G31" i="21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B16" i="21"/>
  <c r="B15" i="21"/>
  <c r="D49" i="9"/>
  <c r="D47" i="9"/>
  <c r="G48" i="15" s="1"/>
  <c r="H48" i="15" s="1"/>
  <c r="D46" i="9"/>
  <c r="D45" i="9"/>
  <c r="G46" i="15" s="1"/>
  <c r="H46" i="15" s="1"/>
  <c r="D44" i="9"/>
  <c r="D43" i="9"/>
  <c r="G44" i="15" s="1"/>
  <c r="H44" i="15" s="1"/>
  <c r="D42" i="9"/>
  <c r="D41" i="9"/>
  <c r="G42" i="15" s="1"/>
  <c r="H42" i="15" s="1"/>
  <c r="D40" i="9"/>
  <c r="D39" i="9"/>
  <c r="G40" i="15" s="1"/>
  <c r="H40" i="15" s="1"/>
  <c r="D38" i="9"/>
  <c r="D37" i="9"/>
  <c r="G38" i="15" s="1"/>
  <c r="H38" i="15" s="1"/>
  <c r="D36" i="9"/>
  <c r="G35" i="9"/>
  <c r="D35" i="9"/>
  <c r="H51" i="15" s="1"/>
  <c r="D34" i="9"/>
  <c r="G36" i="15" s="1"/>
  <c r="H36" i="15" s="1"/>
  <c r="D33" i="9"/>
  <c r="D32" i="9"/>
  <c r="G34" i="15" s="1"/>
  <c r="H34" i="15" s="1"/>
  <c r="D31" i="9"/>
  <c r="D30" i="9"/>
  <c r="G32" i="15" s="1"/>
  <c r="H32" i="15" s="1"/>
  <c r="D29" i="9"/>
  <c r="D28" i="9"/>
  <c r="G30" i="15" s="1"/>
  <c r="H30" i="15" s="1"/>
  <c r="D27" i="9"/>
  <c r="D26" i="9"/>
  <c r="G28" i="15" s="1"/>
  <c r="H28" i="15" s="1"/>
  <c r="D25" i="9"/>
  <c r="G24" i="9"/>
  <c r="D24" i="9"/>
  <c r="D23" i="9"/>
  <c r="G26" i="15" s="1"/>
  <c r="H26" i="15" s="1"/>
  <c r="D22" i="9"/>
  <c r="D21" i="9"/>
  <c r="G24" i="15" s="1"/>
  <c r="H24" i="15" s="1"/>
  <c r="D20" i="9"/>
  <c r="D19" i="9"/>
  <c r="G22" i="15" s="1"/>
  <c r="H22" i="15" s="1"/>
  <c r="D18" i="9"/>
  <c r="D17" i="9"/>
  <c r="G20" i="15" s="1"/>
  <c r="H20" i="15" s="1"/>
  <c r="D16" i="9"/>
  <c r="C15" i="9"/>
  <c r="B15" i="9"/>
  <c r="H52" i="15"/>
  <c r="H50" i="15"/>
  <c r="H49" i="15"/>
  <c r="G47" i="15"/>
  <c r="H47" i="15" s="1"/>
  <c r="G45" i="15"/>
  <c r="H45" i="15" s="1"/>
  <c r="G43" i="15"/>
  <c r="H43" i="15" s="1"/>
  <c r="G41" i="15"/>
  <c r="H41" i="15" s="1"/>
  <c r="G39" i="15"/>
  <c r="H39" i="15" s="1"/>
  <c r="G37" i="15"/>
  <c r="H37" i="15" s="1"/>
  <c r="G35" i="15"/>
  <c r="H35" i="15" s="1"/>
  <c r="G33" i="15"/>
  <c r="H33" i="15" s="1"/>
  <c r="G31" i="15"/>
  <c r="H31" i="15" s="1"/>
  <c r="G29" i="15"/>
  <c r="H29" i="15" s="1"/>
  <c r="G27" i="15"/>
  <c r="H27" i="15" s="1"/>
  <c r="G25" i="15"/>
  <c r="H25" i="15" s="1"/>
  <c r="G23" i="15"/>
  <c r="H23" i="15" s="1"/>
  <c r="G21" i="15"/>
  <c r="H21" i="15" s="1"/>
  <c r="G19" i="15"/>
  <c r="H19" i="15" s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C17" i="1"/>
  <c r="B17" i="1"/>
  <c r="F11" i="1"/>
  <c r="F10" i="1"/>
  <c r="B10" i="1"/>
  <c r="F9" i="1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B16" i="17"/>
  <c r="C49" i="38"/>
  <c r="B49" i="38"/>
  <c r="D15" i="38"/>
  <c r="C15" i="38"/>
  <c r="B15" i="38"/>
  <c r="B9" i="38"/>
  <c r="H52" i="37"/>
  <c r="H51" i="37"/>
  <c r="G51" i="37"/>
  <c r="H50" i="37"/>
  <c r="G50" i="37"/>
  <c r="H49" i="37"/>
  <c r="H48" i="37"/>
  <c r="G48" i="37"/>
  <c r="H47" i="37"/>
  <c r="G47" i="37"/>
  <c r="H46" i="37"/>
  <c r="G46" i="37"/>
  <c r="H45" i="37"/>
  <c r="G45" i="37"/>
  <c r="H44" i="37"/>
  <c r="G44" i="37"/>
  <c r="H43" i="37"/>
  <c r="G43" i="37"/>
  <c r="H42" i="37"/>
  <c r="G42" i="37"/>
  <c r="H41" i="37"/>
  <c r="G41" i="37"/>
  <c r="H40" i="37"/>
  <c r="G40" i="37"/>
  <c r="H39" i="37"/>
  <c r="G39" i="37"/>
  <c r="H38" i="37"/>
  <c r="G38" i="37"/>
  <c r="H37" i="37"/>
  <c r="G37" i="37"/>
  <c r="H36" i="37"/>
  <c r="G36" i="37"/>
  <c r="H35" i="37"/>
  <c r="G35" i="37"/>
  <c r="H34" i="37"/>
  <c r="G34" i="37"/>
  <c r="H33" i="37"/>
  <c r="G33" i="37"/>
  <c r="H32" i="37"/>
  <c r="G32" i="37"/>
  <c r="H31" i="37"/>
  <c r="G31" i="37"/>
  <c r="H30" i="37"/>
  <c r="G30" i="37"/>
  <c r="H29" i="37"/>
  <c r="G29" i="37"/>
  <c r="H28" i="37"/>
  <c r="G28" i="37"/>
  <c r="H27" i="37"/>
  <c r="G27" i="37"/>
  <c r="H26" i="37"/>
  <c r="G26" i="37"/>
  <c r="H25" i="37"/>
  <c r="G25" i="37"/>
  <c r="H24" i="37"/>
  <c r="G24" i="37"/>
  <c r="H23" i="37"/>
  <c r="G23" i="37"/>
  <c r="H22" i="37"/>
  <c r="G22" i="37"/>
  <c r="H21" i="37"/>
  <c r="G21" i="37"/>
  <c r="H20" i="37"/>
  <c r="G20" i="37"/>
  <c r="H19" i="37"/>
  <c r="G19" i="37"/>
  <c r="B16" i="37"/>
  <c r="B15" i="37"/>
  <c r="D51" i="35"/>
  <c r="D50" i="35"/>
  <c r="C50" i="35"/>
  <c r="B50" i="35"/>
  <c r="D49" i="35"/>
  <c r="C49" i="35"/>
  <c r="B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C16" i="35"/>
  <c r="B16" i="35"/>
  <c r="D10" i="35"/>
  <c r="B10" i="35"/>
  <c r="D9" i="35"/>
  <c r="H52" i="36"/>
  <c r="H51" i="36"/>
  <c r="G51" i="36"/>
  <c r="H50" i="36"/>
  <c r="G50" i="36"/>
  <c r="H49" i="36"/>
  <c r="H48" i="36"/>
  <c r="G48" i="36"/>
  <c r="H47" i="36"/>
  <c r="G47" i="36"/>
  <c r="H46" i="36"/>
  <c r="G46" i="36"/>
  <c r="H45" i="36"/>
  <c r="G45" i="36"/>
  <c r="H44" i="36"/>
  <c r="G44" i="36"/>
  <c r="H43" i="36"/>
  <c r="G43" i="36"/>
  <c r="H42" i="36"/>
  <c r="G42" i="36"/>
  <c r="H41" i="36"/>
  <c r="G41" i="36"/>
  <c r="H40" i="36"/>
  <c r="G40" i="36"/>
  <c r="H39" i="36"/>
  <c r="G39" i="36"/>
  <c r="H38" i="36"/>
  <c r="G38" i="36"/>
  <c r="H37" i="36"/>
  <c r="G37" i="36"/>
  <c r="H36" i="36"/>
  <c r="G36" i="36"/>
  <c r="H35" i="36"/>
  <c r="G35" i="36"/>
  <c r="H34" i="36"/>
  <c r="G34" i="36"/>
  <c r="H33" i="36"/>
  <c r="G33" i="36"/>
  <c r="H32" i="36"/>
  <c r="G32" i="36"/>
  <c r="H31" i="36"/>
  <c r="G31" i="36"/>
  <c r="H30" i="36"/>
  <c r="G30" i="36"/>
  <c r="H29" i="36"/>
  <c r="G29" i="36"/>
  <c r="H28" i="36"/>
  <c r="G28" i="36"/>
  <c r="H27" i="36"/>
  <c r="G27" i="36"/>
  <c r="H26" i="36"/>
  <c r="G26" i="36"/>
  <c r="H25" i="36"/>
  <c r="G25" i="36"/>
  <c r="H24" i="36"/>
  <c r="G24" i="36"/>
  <c r="H23" i="36"/>
  <c r="G23" i="36"/>
  <c r="H22" i="36"/>
  <c r="G22" i="36"/>
  <c r="H21" i="36"/>
  <c r="G21" i="36"/>
  <c r="H20" i="36"/>
  <c r="G20" i="36"/>
  <c r="H19" i="36"/>
  <c r="G19" i="36"/>
  <c r="B16" i="36"/>
  <c r="B15" i="36"/>
  <c r="L49" i="4"/>
  <c r="K49" i="4"/>
  <c r="I49" i="4"/>
  <c r="H49" i="4"/>
  <c r="F49" i="4"/>
  <c r="E49" i="4"/>
  <c r="M48" i="4"/>
  <c r="J48" i="4"/>
  <c r="G48" i="4"/>
  <c r="M47" i="4"/>
  <c r="J51" i="14" s="1"/>
  <c r="J47" i="4"/>
  <c r="G47" i="4"/>
  <c r="M46" i="4"/>
  <c r="J50" i="14" s="1"/>
  <c r="J46" i="4"/>
  <c r="G46" i="4"/>
  <c r="M45" i="4"/>
  <c r="J49" i="14" s="1"/>
  <c r="J45" i="4"/>
  <c r="G45" i="4"/>
  <c r="M44" i="4"/>
  <c r="J48" i="14" s="1"/>
  <c r="J44" i="4"/>
  <c r="G44" i="4"/>
  <c r="M43" i="4"/>
  <c r="J47" i="14" s="1"/>
  <c r="J43" i="4"/>
  <c r="G43" i="4"/>
  <c r="M42" i="4"/>
  <c r="J46" i="14" s="1"/>
  <c r="J42" i="4"/>
  <c r="G42" i="4"/>
  <c r="M41" i="4"/>
  <c r="J45" i="14" s="1"/>
  <c r="J41" i="4"/>
  <c r="G41" i="4"/>
  <c r="M40" i="4"/>
  <c r="J44" i="14" s="1"/>
  <c r="J40" i="4"/>
  <c r="G40" i="4"/>
  <c r="M39" i="4"/>
  <c r="J43" i="14" s="1"/>
  <c r="J39" i="4"/>
  <c r="G39" i="4"/>
  <c r="M38" i="4"/>
  <c r="J42" i="14" s="1"/>
  <c r="J38" i="4"/>
  <c r="G38" i="4"/>
  <c r="M37" i="4"/>
  <c r="J41" i="14" s="1"/>
  <c r="J37" i="4"/>
  <c r="G37" i="4"/>
  <c r="M51" i="4"/>
  <c r="J51" i="4"/>
  <c r="G51" i="4"/>
  <c r="M36" i="4"/>
  <c r="J40" i="14" s="1"/>
  <c r="J36" i="4"/>
  <c r="G36" i="4"/>
  <c r="M35" i="4"/>
  <c r="J39" i="14" s="1"/>
  <c r="J35" i="4"/>
  <c r="G35" i="4"/>
  <c r="M34" i="4"/>
  <c r="J38" i="14" s="1"/>
  <c r="J34" i="4"/>
  <c r="G34" i="4"/>
  <c r="M33" i="4"/>
  <c r="J37" i="14" s="1"/>
  <c r="J33" i="4"/>
  <c r="G33" i="4"/>
  <c r="M32" i="4"/>
  <c r="J36" i="14" s="1"/>
  <c r="J32" i="4"/>
  <c r="G32" i="4"/>
  <c r="M31" i="4"/>
  <c r="J35" i="14" s="1"/>
  <c r="J31" i="4"/>
  <c r="G31" i="4"/>
  <c r="M30" i="4"/>
  <c r="J34" i="14" s="1"/>
  <c r="J30" i="4"/>
  <c r="G30" i="4"/>
  <c r="M29" i="4"/>
  <c r="J33" i="14" s="1"/>
  <c r="J29" i="4"/>
  <c r="G29" i="4"/>
  <c r="M28" i="4"/>
  <c r="J32" i="14" s="1"/>
  <c r="J28" i="4"/>
  <c r="G28" i="4"/>
  <c r="M27" i="4"/>
  <c r="J31" i="14" s="1"/>
  <c r="J27" i="4"/>
  <c r="G27" i="4"/>
  <c r="M50" i="4"/>
  <c r="J50" i="4"/>
  <c r="G50" i="4"/>
  <c r="M26" i="4"/>
  <c r="J30" i="14" s="1"/>
  <c r="J26" i="4"/>
  <c r="G26" i="4"/>
  <c r="M25" i="4"/>
  <c r="J29" i="14" s="1"/>
  <c r="J25" i="4"/>
  <c r="G25" i="4"/>
  <c r="M24" i="4"/>
  <c r="J28" i="14" s="1"/>
  <c r="J24" i="4"/>
  <c r="G24" i="4"/>
  <c r="M23" i="4"/>
  <c r="J27" i="14" s="1"/>
  <c r="J23" i="4"/>
  <c r="G23" i="4"/>
  <c r="M22" i="4"/>
  <c r="J26" i="14" s="1"/>
  <c r="J22" i="4"/>
  <c r="G22" i="4"/>
  <c r="M21" i="4"/>
  <c r="J25" i="14" s="1"/>
  <c r="J21" i="4"/>
  <c r="G21" i="4"/>
  <c r="M20" i="4"/>
  <c r="J24" i="14" s="1"/>
  <c r="J20" i="4"/>
  <c r="G20" i="4"/>
  <c r="M19" i="4"/>
  <c r="J23" i="14" s="1"/>
  <c r="J19" i="4"/>
  <c r="G19" i="4"/>
  <c r="P59" i="14"/>
  <c r="P58" i="14"/>
  <c r="P57" i="14"/>
  <c r="P56" i="14"/>
  <c r="J56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4" i="14"/>
  <c r="P23" i="14"/>
  <c r="B48" i="49"/>
  <c r="D47" i="49"/>
  <c r="B47" i="49" s="1"/>
  <c r="G48" i="33" s="1"/>
  <c r="H48" i="33" s="1"/>
  <c r="D46" i="49"/>
  <c r="B46" i="49" s="1"/>
  <c r="G47" i="33" s="1"/>
  <c r="H47" i="33" s="1"/>
  <c r="D45" i="49"/>
  <c r="B45" i="49" s="1"/>
  <c r="G46" i="33" s="1"/>
  <c r="H46" i="33" s="1"/>
  <c r="D44" i="49"/>
  <c r="B44" i="49" s="1"/>
  <c r="G45" i="33" s="1"/>
  <c r="H45" i="33" s="1"/>
  <c r="D43" i="49"/>
  <c r="B43" i="49" s="1"/>
  <c r="G44" i="33" s="1"/>
  <c r="H44" i="33" s="1"/>
  <c r="D42" i="49"/>
  <c r="B42" i="49" s="1"/>
  <c r="G43" i="33" s="1"/>
  <c r="H43" i="33" s="1"/>
  <c r="D41" i="49"/>
  <c r="B41" i="49" s="1"/>
  <c r="G42" i="33" s="1"/>
  <c r="H42" i="33" s="1"/>
  <c r="D40" i="49"/>
  <c r="B40" i="49" s="1"/>
  <c r="G41" i="33" s="1"/>
  <c r="H41" i="33" s="1"/>
  <c r="D39" i="49"/>
  <c r="B39" i="49" s="1"/>
  <c r="G40" i="33" s="1"/>
  <c r="H40" i="33" s="1"/>
  <c r="D38" i="49"/>
  <c r="B38" i="49" s="1"/>
  <c r="G39" i="33" s="1"/>
  <c r="H39" i="33" s="1"/>
  <c r="D37" i="49"/>
  <c r="B37" i="49" s="1"/>
  <c r="G38" i="33" s="1"/>
  <c r="H38" i="33" s="1"/>
  <c r="D36" i="49"/>
  <c r="B36" i="49" s="1"/>
  <c r="G37" i="33" s="1"/>
  <c r="H37" i="33" s="1"/>
  <c r="B35" i="49"/>
  <c r="H51" i="33" s="1"/>
  <c r="D34" i="49"/>
  <c r="B34" i="49" s="1"/>
  <c r="G36" i="33" s="1"/>
  <c r="H36" i="33" s="1"/>
  <c r="D33" i="49"/>
  <c r="B33" i="49" s="1"/>
  <c r="G35" i="33" s="1"/>
  <c r="H35" i="33" s="1"/>
  <c r="D32" i="49"/>
  <c r="B32" i="49" s="1"/>
  <c r="G34" i="33" s="1"/>
  <c r="H34" i="33" s="1"/>
  <c r="D31" i="49"/>
  <c r="B31" i="49" s="1"/>
  <c r="G33" i="33" s="1"/>
  <c r="H33" i="33" s="1"/>
  <c r="D30" i="49"/>
  <c r="B30" i="49" s="1"/>
  <c r="G32" i="33" s="1"/>
  <c r="H32" i="33" s="1"/>
  <c r="D29" i="49"/>
  <c r="B29" i="49" s="1"/>
  <c r="G31" i="33" s="1"/>
  <c r="H31" i="33" s="1"/>
  <c r="D28" i="49"/>
  <c r="B28" i="49" s="1"/>
  <c r="G30" i="33" s="1"/>
  <c r="H30" i="33" s="1"/>
  <c r="D27" i="49"/>
  <c r="B27" i="49" s="1"/>
  <c r="G29" i="33" s="1"/>
  <c r="H29" i="33" s="1"/>
  <c r="D26" i="49"/>
  <c r="B26" i="49" s="1"/>
  <c r="G28" i="33" s="1"/>
  <c r="H28" i="33" s="1"/>
  <c r="D25" i="49"/>
  <c r="B25" i="49" s="1"/>
  <c r="G27" i="33" s="1"/>
  <c r="H27" i="33" s="1"/>
  <c r="D23" i="49"/>
  <c r="B23" i="49" s="1"/>
  <c r="G26" i="33" s="1"/>
  <c r="H26" i="33" s="1"/>
  <c r="D22" i="49"/>
  <c r="B22" i="49" s="1"/>
  <c r="G25" i="33" s="1"/>
  <c r="H25" i="33" s="1"/>
  <c r="D21" i="49"/>
  <c r="B21" i="49" s="1"/>
  <c r="G24" i="33" s="1"/>
  <c r="H24" i="33" s="1"/>
  <c r="D20" i="49"/>
  <c r="B20" i="49" s="1"/>
  <c r="G23" i="33" s="1"/>
  <c r="H23" i="33" s="1"/>
  <c r="D19" i="49"/>
  <c r="B19" i="49" s="1"/>
  <c r="G22" i="33" s="1"/>
  <c r="H22" i="33" s="1"/>
  <c r="D18" i="49"/>
  <c r="B18" i="49" s="1"/>
  <c r="G21" i="33" s="1"/>
  <c r="H21" i="33" s="1"/>
  <c r="D17" i="49"/>
  <c r="B17" i="49" s="1"/>
  <c r="G20" i="33" s="1"/>
  <c r="H20" i="33" s="1"/>
  <c r="D16" i="49"/>
  <c r="B16" i="49" s="1"/>
  <c r="G19" i="33" s="1"/>
  <c r="H19" i="33" s="1"/>
  <c r="N15" i="49"/>
  <c r="M15" i="49"/>
  <c r="L15" i="49"/>
  <c r="K15" i="49"/>
  <c r="J15" i="49"/>
  <c r="I15" i="49"/>
  <c r="H15" i="49"/>
  <c r="G15" i="49"/>
  <c r="F15" i="49"/>
  <c r="E15" i="49"/>
  <c r="D15" i="49"/>
  <c r="C15" i="49"/>
  <c r="H52" i="33"/>
  <c r="H49" i="33"/>
  <c r="N48" i="33"/>
  <c r="M48" i="33"/>
  <c r="N47" i="33"/>
  <c r="M47" i="33"/>
  <c r="N46" i="33"/>
  <c r="M46" i="33"/>
  <c r="N45" i="33"/>
  <c r="M45" i="33"/>
  <c r="N44" i="33"/>
  <c r="M44" i="33"/>
  <c r="N43" i="33"/>
  <c r="M43" i="33"/>
  <c r="N42" i="33"/>
  <c r="M42" i="33"/>
  <c r="N41" i="33"/>
  <c r="M41" i="33"/>
  <c r="N40" i="33"/>
  <c r="M40" i="33"/>
  <c r="N39" i="33"/>
  <c r="M39" i="33"/>
  <c r="N38" i="33"/>
  <c r="M38" i="33"/>
  <c r="N37" i="33"/>
  <c r="M37" i="33"/>
  <c r="N36" i="33"/>
  <c r="M36" i="33"/>
  <c r="N35" i="33"/>
  <c r="M35" i="33"/>
  <c r="N34" i="33"/>
  <c r="M34" i="33"/>
  <c r="N33" i="33"/>
  <c r="M33" i="33"/>
  <c r="N32" i="33"/>
  <c r="M32" i="33"/>
  <c r="N31" i="33"/>
  <c r="M31" i="33"/>
  <c r="N30" i="33"/>
  <c r="M30" i="33"/>
  <c r="N29" i="33"/>
  <c r="M29" i="33"/>
  <c r="N28" i="33"/>
  <c r="M28" i="33"/>
  <c r="N27" i="33"/>
  <c r="M27" i="33"/>
  <c r="N26" i="33"/>
  <c r="M26" i="33"/>
  <c r="N25" i="33"/>
  <c r="M25" i="33"/>
  <c r="N24" i="33"/>
  <c r="M24" i="33"/>
  <c r="N23" i="33"/>
  <c r="M23" i="33"/>
  <c r="N22" i="33"/>
  <c r="M22" i="33"/>
  <c r="N21" i="33"/>
  <c r="M21" i="33"/>
  <c r="N20" i="33"/>
  <c r="M20" i="33"/>
  <c r="N19" i="33"/>
  <c r="M19" i="33"/>
  <c r="F45" i="19"/>
  <c r="D45" i="19"/>
  <c r="G48" i="18" s="1"/>
  <c r="H48" i="18" s="1"/>
  <c r="F44" i="19"/>
  <c r="D44" i="19"/>
  <c r="G47" i="18" s="1"/>
  <c r="H47" i="18" s="1"/>
  <c r="F43" i="19"/>
  <c r="D43" i="19"/>
  <c r="G46" i="18" s="1"/>
  <c r="H46" i="18" s="1"/>
  <c r="F42" i="19"/>
  <c r="D42" i="19"/>
  <c r="G45" i="18" s="1"/>
  <c r="H45" i="18" s="1"/>
  <c r="F41" i="19"/>
  <c r="D41" i="19"/>
  <c r="G44" i="18" s="1"/>
  <c r="H44" i="18" s="1"/>
  <c r="F40" i="19"/>
  <c r="D40" i="19"/>
  <c r="G43" i="18" s="1"/>
  <c r="H43" i="18" s="1"/>
  <c r="F39" i="19"/>
  <c r="D39" i="19"/>
  <c r="G42" i="18" s="1"/>
  <c r="H42" i="18" s="1"/>
  <c r="F38" i="19"/>
  <c r="D38" i="19"/>
  <c r="G41" i="18" s="1"/>
  <c r="H41" i="18" s="1"/>
  <c r="F37" i="19"/>
  <c r="D37" i="19"/>
  <c r="G40" i="18" s="1"/>
  <c r="H40" i="18" s="1"/>
  <c r="F36" i="19"/>
  <c r="D36" i="19"/>
  <c r="G39" i="18" s="1"/>
  <c r="H39" i="18" s="1"/>
  <c r="F35" i="19"/>
  <c r="D35" i="19"/>
  <c r="G38" i="18" s="1"/>
  <c r="H38" i="18" s="1"/>
  <c r="F34" i="19"/>
  <c r="D34" i="19"/>
  <c r="G37" i="18" s="1"/>
  <c r="H37" i="18" s="1"/>
  <c r="F33" i="19"/>
  <c r="D33" i="19"/>
  <c r="G36" i="18" s="1"/>
  <c r="H36" i="18" s="1"/>
  <c r="F32" i="19"/>
  <c r="D32" i="19"/>
  <c r="G35" i="18" s="1"/>
  <c r="H35" i="18" s="1"/>
  <c r="F31" i="19"/>
  <c r="D31" i="19"/>
  <c r="G34" i="18" s="1"/>
  <c r="H34" i="18" s="1"/>
  <c r="F30" i="19"/>
  <c r="D30" i="19"/>
  <c r="G33" i="18" s="1"/>
  <c r="H33" i="18" s="1"/>
  <c r="F29" i="19"/>
  <c r="D29" i="19"/>
  <c r="G32" i="18" s="1"/>
  <c r="H32" i="18" s="1"/>
  <c r="F28" i="19"/>
  <c r="D28" i="19"/>
  <c r="G31" i="18" s="1"/>
  <c r="H31" i="18" s="1"/>
  <c r="F27" i="19"/>
  <c r="D27" i="19"/>
  <c r="G30" i="18" s="1"/>
  <c r="H30" i="18" s="1"/>
  <c r="F26" i="19"/>
  <c r="D26" i="19"/>
  <c r="G29" i="18" s="1"/>
  <c r="H29" i="18" s="1"/>
  <c r="F25" i="19"/>
  <c r="D25" i="19"/>
  <c r="G28" i="18" s="1"/>
  <c r="H28" i="18" s="1"/>
  <c r="F24" i="19"/>
  <c r="D24" i="19"/>
  <c r="G27" i="18" s="1"/>
  <c r="H27" i="18" s="1"/>
  <c r="F23" i="19"/>
  <c r="D23" i="19"/>
  <c r="F22" i="19"/>
  <c r="D22" i="19"/>
  <c r="G25" i="18" s="1"/>
  <c r="H25" i="18" s="1"/>
  <c r="F21" i="19"/>
  <c r="D21" i="19"/>
  <c r="G24" i="18" s="1"/>
  <c r="H24" i="18" s="1"/>
  <c r="F20" i="19"/>
  <c r="D20" i="19"/>
  <c r="G23" i="18" s="1"/>
  <c r="H23" i="18" s="1"/>
  <c r="F19" i="19"/>
  <c r="D19" i="19"/>
  <c r="G22" i="18" s="1"/>
  <c r="H22" i="18" s="1"/>
  <c r="F18" i="19"/>
  <c r="D18" i="19"/>
  <c r="G21" i="18" s="1"/>
  <c r="H21" i="18" s="1"/>
  <c r="F17" i="19"/>
  <c r="D17" i="19"/>
  <c r="G20" i="18" s="1"/>
  <c r="H20" i="18" s="1"/>
  <c r="F16" i="19"/>
  <c r="D16" i="19"/>
  <c r="H19" i="18" s="1"/>
  <c r="E15" i="19"/>
  <c r="C15" i="19"/>
  <c r="G15" i="19" s="1"/>
  <c r="G26" i="18"/>
  <c r="H26" i="18" s="1"/>
  <c r="D16" i="8"/>
  <c r="G19" i="13" s="1"/>
  <c r="C48" i="8"/>
  <c r="D48" i="8" s="1"/>
  <c r="H19" i="13"/>
  <c r="E50" i="5"/>
  <c r="E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E34" i="5"/>
  <c r="D34" i="5"/>
  <c r="E33" i="5"/>
  <c r="D33" i="5"/>
  <c r="E32" i="5"/>
  <c r="D32" i="5"/>
  <c r="E31" i="5"/>
  <c r="D31" i="5"/>
  <c r="E30" i="5"/>
  <c r="D30" i="5"/>
  <c r="E29" i="5"/>
  <c r="D29" i="5"/>
  <c r="E28" i="5"/>
  <c r="D28" i="5"/>
  <c r="E27" i="5"/>
  <c r="D27" i="5"/>
  <c r="E26" i="5"/>
  <c r="D26" i="5"/>
  <c r="E25" i="5"/>
  <c r="D25" i="5"/>
  <c r="E24" i="5"/>
  <c r="D24" i="5"/>
  <c r="E23" i="5"/>
  <c r="D23" i="5"/>
  <c r="E22" i="5"/>
  <c r="D22" i="5"/>
  <c r="G24" i="12" s="1"/>
  <c r="H24" i="12" s="1"/>
  <c r="E21" i="5"/>
  <c r="D21" i="5"/>
  <c r="G23" i="12" s="1"/>
  <c r="H23" i="12" s="1"/>
  <c r="E20" i="5"/>
  <c r="D20" i="5"/>
  <c r="E19" i="5"/>
  <c r="D19" i="5"/>
  <c r="E18" i="5"/>
  <c r="D18" i="5"/>
  <c r="E17" i="5"/>
  <c r="D17" i="5"/>
  <c r="C16" i="5"/>
  <c r="J18" i="5" s="1"/>
  <c r="B16" i="5"/>
  <c r="H49" i="6"/>
  <c r="E49" i="6"/>
  <c r="G49" i="6" s="1"/>
  <c r="H48" i="6"/>
  <c r="G48" i="6"/>
  <c r="E48" i="6"/>
  <c r="H47" i="6"/>
  <c r="E47" i="6"/>
  <c r="G47" i="6" s="1"/>
  <c r="H46" i="6"/>
  <c r="G46" i="6"/>
  <c r="E46" i="6"/>
  <c r="H45" i="6"/>
  <c r="E45" i="6"/>
  <c r="G45" i="6" s="1"/>
  <c r="H44" i="6"/>
  <c r="G44" i="6"/>
  <c r="E44" i="6"/>
  <c r="H43" i="6"/>
  <c r="E43" i="6"/>
  <c r="G43" i="6" s="1"/>
  <c r="H42" i="6"/>
  <c r="G42" i="6"/>
  <c r="E42" i="6"/>
  <c r="H41" i="6"/>
  <c r="E41" i="6"/>
  <c r="G41" i="6" s="1"/>
  <c r="H40" i="6"/>
  <c r="G40" i="6"/>
  <c r="E40" i="6"/>
  <c r="H39" i="6"/>
  <c r="E39" i="6"/>
  <c r="G39" i="6" s="1"/>
  <c r="H38" i="6"/>
  <c r="G38" i="6"/>
  <c r="E38" i="6"/>
  <c r="H37" i="6"/>
  <c r="E37" i="6"/>
  <c r="G37" i="6" s="1"/>
  <c r="H36" i="6"/>
  <c r="G36" i="6"/>
  <c r="E36" i="6"/>
  <c r="H35" i="6"/>
  <c r="E35" i="6"/>
  <c r="G35" i="6" s="1"/>
  <c r="H34" i="6"/>
  <c r="G34" i="6"/>
  <c r="E34" i="6"/>
  <c r="H33" i="6"/>
  <c r="E33" i="6"/>
  <c r="G33" i="6" s="1"/>
  <c r="H32" i="6"/>
  <c r="G32" i="6"/>
  <c r="E32" i="6"/>
  <c r="H31" i="6"/>
  <c r="E31" i="6"/>
  <c r="G31" i="6" s="1"/>
  <c r="H30" i="6"/>
  <c r="G30" i="6"/>
  <c r="E30" i="6"/>
  <c r="H29" i="6"/>
  <c r="E29" i="6"/>
  <c r="G29" i="6" s="1"/>
  <c r="H28" i="6"/>
  <c r="G28" i="6"/>
  <c r="E28" i="6"/>
  <c r="H27" i="6"/>
  <c r="E27" i="6"/>
  <c r="G27" i="6" s="1"/>
  <c r="H26" i="6"/>
  <c r="G26" i="6"/>
  <c r="E26" i="6"/>
  <c r="H25" i="6"/>
  <c r="E25" i="6"/>
  <c r="G25" i="6" s="1"/>
  <c r="H24" i="6"/>
  <c r="G24" i="6"/>
  <c r="E24" i="6"/>
  <c r="H23" i="6"/>
  <c r="E23" i="6"/>
  <c r="G23" i="6" s="1"/>
  <c r="H22" i="6"/>
  <c r="G22" i="6"/>
  <c r="E22" i="6"/>
  <c r="H21" i="6"/>
  <c r="E21" i="6"/>
  <c r="G21" i="6" s="1"/>
  <c r="H20" i="6"/>
  <c r="G20" i="6"/>
  <c r="E20" i="6"/>
  <c r="H19" i="6"/>
  <c r="E19" i="6"/>
  <c r="G19" i="6" s="1"/>
  <c r="H18" i="6"/>
  <c r="G18" i="6"/>
  <c r="E18" i="6"/>
  <c r="E50" i="6" s="1"/>
  <c r="F17" i="6"/>
  <c r="C17" i="6"/>
  <c r="L17" i="6" s="1"/>
  <c r="B17" i="6"/>
  <c r="E17" i="6" s="1"/>
  <c r="H52" i="12"/>
  <c r="H49" i="12"/>
  <c r="G48" i="12"/>
  <c r="H48" i="12" s="1"/>
  <c r="G47" i="12"/>
  <c r="H47" i="12" s="1"/>
  <c r="G46" i="12"/>
  <c r="H46" i="12" s="1"/>
  <c r="G45" i="12"/>
  <c r="H45" i="12" s="1"/>
  <c r="G44" i="12"/>
  <c r="H44" i="12" s="1"/>
  <c r="G43" i="12"/>
  <c r="H43" i="12" s="1"/>
  <c r="G42" i="12"/>
  <c r="H42" i="12" s="1"/>
  <c r="G41" i="12"/>
  <c r="H41" i="12" s="1"/>
  <c r="G40" i="12"/>
  <c r="H40" i="12" s="1"/>
  <c r="G39" i="12"/>
  <c r="H39" i="12" s="1"/>
  <c r="G38" i="12"/>
  <c r="H38" i="12" s="1"/>
  <c r="G37" i="12"/>
  <c r="H37" i="12" s="1"/>
  <c r="G36" i="12"/>
  <c r="H36" i="12" s="1"/>
  <c r="G35" i="12"/>
  <c r="H35" i="12" s="1"/>
  <c r="G34" i="12"/>
  <c r="H34" i="12" s="1"/>
  <c r="G33" i="12"/>
  <c r="H33" i="12" s="1"/>
  <c r="G32" i="12"/>
  <c r="H32" i="12" s="1"/>
  <c r="G31" i="12"/>
  <c r="H31" i="12" s="1"/>
  <c r="G30" i="12"/>
  <c r="H30" i="12" s="1"/>
  <c r="G29" i="12"/>
  <c r="H29" i="12" s="1"/>
  <c r="G28" i="12"/>
  <c r="H28" i="12" s="1"/>
  <c r="G27" i="12"/>
  <c r="H27" i="12" s="1"/>
  <c r="G26" i="12"/>
  <c r="H26" i="12" s="1"/>
  <c r="G25" i="12"/>
  <c r="H25" i="12" s="1"/>
  <c r="G22" i="12"/>
  <c r="H22" i="12" s="1"/>
  <c r="H21" i="12"/>
  <c r="G21" i="12"/>
  <c r="G20" i="12"/>
  <c r="H20" i="12" s="1"/>
  <c r="H19" i="12"/>
  <c r="G19" i="12"/>
  <c r="H51" i="51"/>
  <c r="G51" i="51"/>
  <c r="H50" i="51"/>
  <c r="G50" i="51"/>
  <c r="F50" i="51"/>
  <c r="L49" i="51"/>
  <c r="H49" i="51"/>
  <c r="G49" i="51"/>
  <c r="F49" i="51"/>
  <c r="K49" i="51" s="1"/>
  <c r="L48" i="51"/>
  <c r="H48" i="51"/>
  <c r="G48" i="51"/>
  <c r="F48" i="51"/>
  <c r="K48" i="51" s="1"/>
  <c r="H47" i="51"/>
  <c r="G47" i="51"/>
  <c r="I47" i="51" s="1"/>
  <c r="F47" i="51"/>
  <c r="L46" i="51"/>
  <c r="H46" i="51"/>
  <c r="G46" i="51"/>
  <c r="I46" i="51" s="1"/>
  <c r="F46" i="51"/>
  <c r="L45" i="51"/>
  <c r="H45" i="51"/>
  <c r="G45" i="51"/>
  <c r="I45" i="51" s="1"/>
  <c r="F45" i="51"/>
  <c r="L44" i="51"/>
  <c r="H44" i="51"/>
  <c r="G44" i="51"/>
  <c r="I44" i="51" s="1"/>
  <c r="F44" i="51"/>
  <c r="L43" i="51"/>
  <c r="H43" i="51"/>
  <c r="G43" i="51"/>
  <c r="I43" i="51" s="1"/>
  <c r="F43" i="51"/>
  <c r="L42" i="51"/>
  <c r="H42" i="51"/>
  <c r="G42" i="51"/>
  <c r="I42" i="51" s="1"/>
  <c r="F42" i="51"/>
  <c r="L41" i="51"/>
  <c r="H41" i="51"/>
  <c r="G41" i="51"/>
  <c r="I41" i="51" s="1"/>
  <c r="F41" i="51"/>
  <c r="L40" i="51"/>
  <c r="H40" i="51"/>
  <c r="G40" i="51"/>
  <c r="I40" i="51" s="1"/>
  <c r="F40" i="51"/>
  <c r="L39" i="51"/>
  <c r="H39" i="51"/>
  <c r="G39" i="51"/>
  <c r="I39" i="51" s="1"/>
  <c r="F39" i="51"/>
  <c r="L38" i="51"/>
  <c r="H38" i="51"/>
  <c r="G38" i="51"/>
  <c r="I38" i="51" s="1"/>
  <c r="F38" i="51"/>
  <c r="L37" i="51"/>
  <c r="H37" i="51"/>
  <c r="G37" i="51"/>
  <c r="I37" i="51" s="1"/>
  <c r="F37" i="51"/>
  <c r="L36" i="51"/>
  <c r="H36" i="51"/>
  <c r="G36" i="51"/>
  <c r="I36" i="51" s="1"/>
  <c r="F36" i="51"/>
  <c r="L35" i="51"/>
  <c r="H35" i="51"/>
  <c r="G35" i="51"/>
  <c r="I35" i="51" s="1"/>
  <c r="F35" i="51"/>
  <c r="L34" i="51"/>
  <c r="H34" i="51"/>
  <c r="G34" i="51"/>
  <c r="I34" i="51" s="1"/>
  <c r="F34" i="51"/>
  <c r="L33" i="51"/>
  <c r="H33" i="51"/>
  <c r="G33" i="51"/>
  <c r="I33" i="51" s="1"/>
  <c r="F33" i="51"/>
  <c r="L32" i="51"/>
  <c r="H32" i="51"/>
  <c r="G32" i="51"/>
  <c r="I32" i="51" s="1"/>
  <c r="F32" i="51"/>
  <c r="L31" i="51"/>
  <c r="H31" i="51"/>
  <c r="G31" i="51"/>
  <c r="I31" i="51" s="1"/>
  <c r="F31" i="51"/>
  <c r="L30" i="51"/>
  <c r="H30" i="51"/>
  <c r="G30" i="51"/>
  <c r="I30" i="51" s="1"/>
  <c r="F30" i="51"/>
  <c r="L29" i="51"/>
  <c r="H29" i="51"/>
  <c r="G29" i="51"/>
  <c r="I29" i="51" s="1"/>
  <c r="F29" i="51"/>
  <c r="L28" i="51"/>
  <c r="H28" i="51"/>
  <c r="G28" i="51"/>
  <c r="I28" i="51" s="1"/>
  <c r="F28" i="51"/>
  <c r="L27" i="51"/>
  <c r="H27" i="51"/>
  <c r="G27" i="51"/>
  <c r="I27" i="51" s="1"/>
  <c r="F27" i="51"/>
  <c r="L26" i="51"/>
  <c r="H26" i="51"/>
  <c r="G26" i="51"/>
  <c r="I26" i="51" s="1"/>
  <c r="F26" i="51"/>
  <c r="L25" i="51"/>
  <c r="H25" i="51"/>
  <c r="G25" i="51"/>
  <c r="I25" i="51" s="1"/>
  <c r="F25" i="51"/>
  <c r="L24" i="51"/>
  <c r="H24" i="51"/>
  <c r="G24" i="51"/>
  <c r="I24" i="51" s="1"/>
  <c r="F24" i="51"/>
  <c r="L23" i="51"/>
  <c r="H23" i="51"/>
  <c r="G23" i="51"/>
  <c r="I23" i="51" s="1"/>
  <c r="F23" i="51"/>
  <c r="L22" i="51"/>
  <c r="H22" i="51"/>
  <c r="G22" i="51"/>
  <c r="I22" i="51" s="1"/>
  <c r="F22" i="51"/>
  <c r="L21" i="51"/>
  <c r="H21" i="51"/>
  <c r="G21" i="51"/>
  <c r="I21" i="51" s="1"/>
  <c r="F21" i="51"/>
  <c r="L20" i="51"/>
  <c r="H20" i="51"/>
  <c r="G20" i="51"/>
  <c r="I20" i="51" s="1"/>
  <c r="F20" i="51"/>
  <c r="L19" i="51"/>
  <c r="H19" i="51"/>
  <c r="G19" i="51"/>
  <c r="I19" i="51" s="1"/>
  <c r="F19" i="51"/>
  <c r="L18" i="51"/>
  <c r="H18" i="51"/>
  <c r="G18" i="51"/>
  <c r="I18" i="51" s="1"/>
  <c r="F18" i="51"/>
  <c r="L17" i="51"/>
  <c r="H17" i="51"/>
  <c r="G17" i="51"/>
  <c r="I17" i="51" s="1"/>
  <c r="F17" i="51"/>
  <c r="K17" i="51" s="1"/>
  <c r="D49" i="23"/>
  <c r="C49" i="23"/>
  <c r="D48" i="23"/>
  <c r="B47" i="23"/>
  <c r="B46" i="23"/>
  <c r="G47" i="24" s="1"/>
  <c r="H47" i="24" s="1"/>
  <c r="B45" i="23"/>
  <c r="B44" i="23"/>
  <c r="B43" i="23"/>
  <c r="D42" i="23"/>
  <c r="B42" i="23"/>
  <c r="B41" i="23"/>
  <c r="B40" i="23"/>
  <c r="B39" i="23"/>
  <c r="B38" i="23"/>
  <c r="B37" i="23"/>
  <c r="G38" i="24" s="1"/>
  <c r="H38" i="24" s="1"/>
  <c r="B36" i="23"/>
  <c r="B35" i="23"/>
  <c r="G51" i="24" s="1"/>
  <c r="H51" i="24" s="1"/>
  <c r="B34" i="23"/>
  <c r="B33" i="23"/>
  <c r="B32" i="23"/>
  <c r="B31" i="23"/>
  <c r="G33" i="24" s="1"/>
  <c r="H33" i="24" s="1"/>
  <c r="B30" i="23"/>
  <c r="B29" i="23"/>
  <c r="B28" i="23"/>
  <c r="B27" i="23"/>
  <c r="B26" i="23"/>
  <c r="B25" i="23"/>
  <c r="B24" i="23"/>
  <c r="B23" i="23"/>
  <c r="B22" i="23"/>
  <c r="B21" i="23"/>
  <c r="B20" i="23"/>
  <c r="B19" i="23"/>
  <c r="D18" i="23"/>
  <c r="B18" i="23"/>
  <c r="B17" i="23"/>
  <c r="D16" i="23"/>
  <c r="B16" i="23"/>
  <c r="K15" i="23"/>
  <c r="J15" i="23"/>
  <c r="I15" i="23"/>
  <c r="H15" i="23"/>
  <c r="G15" i="23"/>
  <c r="F15" i="23"/>
  <c r="E15" i="23"/>
  <c r="C15" i="23"/>
  <c r="C48" i="23" s="1"/>
  <c r="H52" i="24"/>
  <c r="G50" i="24"/>
  <c r="H50" i="24" s="1"/>
  <c r="H49" i="24"/>
  <c r="H48" i="24"/>
  <c r="G48" i="24"/>
  <c r="H46" i="24"/>
  <c r="G46" i="24"/>
  <c r="G45" i="24"/>
  <c r="H45" i="24" s="1"/>
  <c r="H44" i="24"/>
  <c r="G44" i="24"/>
  <c r="H43" i="24"/>
  <c r="G43" i="24"/>
  <c r="G42" i="24"/>
  <c r="H42" i="24" s="1"/>
  <c r="G41" i="24"/>
  <c r="H41" i="24" s="1"/>
  <c r="G40" i="24"/>
  <c r="H40" i="24" s="1"/>
  <c r="H39" i="24"/>
  <c r="G39" i="24"/>
  <c r="H37" i="24"/>
  <c r="G37" i="24"/>
  <c r="H36" i="24"/>
  <c r="G36" i="24"/>
  <c r="G35" i="24"/>
  <c r="H35" i="24" s="1"/>
  <c r="G34" i="24"/>
  <c r="H34" i="24" s="1"/>
  <c r="H32" i="24"/>
  <c r="G32" i="24"/>
  <c r="G31" i="24"/>
  <c r="H31" i="24" s="1"/>
  <c r="H30" i="24"/>
  <c r="G30" i="24"/>
  <c r="G29" i="24"/>
  <c r="H29" i="24" s="1"/>
  <c r="H28" i="24"/>
  <c r="G28" i="24"/>
  <c r="G27" i="24"/>
  <c r="H27" i="24" s="1"/>
  <c r="G26" i="24"/>
  <c r="H26" i="24" s="1"/>
  <c r="H25" i="24"/>
  <c r="G25" i="24"/>
  <c r="G24" i="24"/>
  <c r="H24" i="24" s="1"/>
  <c r="G23" i="24"/>
  <c r="H23" i="24" s="1"/>
  <c r="G22" i="24"/>
  <c r="H22" i="24" s="1"/>
  <c r="H21" i="24"/>
  <c r="G21" i="24"/>
  <c r="H20" i="24"/>
  <c r="G20" i="24"/>
  <c r="H19" i="24"/>
  <c r="G19" i="24"/>
  <c r="K53" i="11"/>
  <c r="J53" i="11"/>
  <c r="I53" i="11"/>
  <c r="G52" i="11"/>
  <c r="J52" i="11" s="1"/>
  <c r="N51" i="11"/>
  <c r="J51" i="11"/>
  <c r="I51" i="11"/>
  <c r="H51" i="11"/>
  <c r="N50" i="11"/>
  <c r="J50" i="11"/>
  <c r="I50" i="11"/>
  <c r="H50" i="11"/>
  <c r="J49" i="11"/>
  <c r="H49" i="11"/>
  <c r="G49" i="11"/>
  <c r="I49" i="11" s="1"/>
  <c r="K49" i="11" s="1"/>
  <c r="N48" i="11"/>
  <c r="J48" i="11"/>
  <c r="I48" i="11"/>
  <c r="K48" i="11" s="1"/>
  <c r="H48" i="11"/>
  <c r="N47" i="11"/>
  <c r="J47" i="11"/>
  <c r="I47" i="11"/>
  <c r="K47" i="11" s="1"/>
  <c r="H47" i="11"/>
  <c r="N46" i="11"/>
  <c r="J46" i="11"/>
  <c r="I46" i="11"/>
  <c r="K46" i="11" s="1"/>
  <c r="H46" i="11"/>
  <c r="N45" i="11"/>
  <c r="J45" i="11"/>
  <c r="I45" i="11"/>
  <c r="K45" i="11" s="1"/>
  <c r="H45" i="11"/>
  <c r="N44" i="11"/>
  <c r="J44" i="11"/>
  <c r="I44" i="11"/>
  <c r="K44" i="11" s="1"/>
  <c r="H44" i="11"/>
  <c r="N43" i="11"/>
  <c r="J43" i="11"/>
  <c r="I43" i="11"/>
  <c r="K43" i="11" s="1"/>
  <c r="H43" i="11"/>
  <c r="N42" i="11"/>
  <c r="J42" i="11"/>
  <c r="I42" i="11"/>
  <c r="K42" i="11" s="1"/>
  <c r="H42" i="11"/>
  <c r="N41" i="11"/>
  <c r="J41" i="11"/>
  <c r="I41" i="11"/>
  <c r="K41" i="11" s="1"/>
  <c r="H41" i="11"/>
  <c r="N40" i="11"/>
  <c r="J40" i="11"/>
  <c r="I40" i="11"/>
  <c r="K40" i="11" s="1"/>
  <c r="H40" i="11"/>
  <c r="N39" i="11"/>
  <c r="J39" i="11"/>
  <c r="I39" i="11"/>
  <c r="K39" i="11" s="1"/>
  <c r="H39" i="11"/>
  <c r="N38" i="11"/>
  <c r="J38" i="11"/>
  <c r="I38" i="11"/>
  <c r="K38" i="11" s="1"/>
  <c r="H38" i="11"/>
  <c r="N37" i="11"/>
  <c r="J37" i="11"/>
  <c r="I37" i="11"/>
  <c r="K37" i="11" s="1"/>
  <c r="H37" i="11"/>
  <c r="N36" i="11"/>
  <c r="J36" i="11"/>
  <c r="I36" i="11"/>
  <c r="K36" i="11" s="1"/>
  <c r="H36" i="11"/>
  <c r="N35" i="11"/>
  <c r="J35" i="11"/>
  <c r="I35" i="11"/>
  <c r="K35" i="11" s="1"/>
  <c r="H35" i="11"/>
  <c r="N34" i="11"/>
  <c r="J34" i="11"/>
  <c r="I34" i="11"/>
  <c r="K34" i="11" s="1"/>
  <c r="H34" i="11"/>
  <c r="N33" i="11"/>
  <c r="J33" i="11"/>
  <c r="I33" i="11"/>
  <c r="K33" i="11" s="1"/>
  <c r="H33" i="11"/>
  <c r="N32" i="11"/>
  <c r="J32" i="11"/>
  <c r="I32" i="11"/>
  <c r="K32" i="11" s="1"/>
  <c r="H32" i="11"/>
  <c r="N31" i="11"/>
  <c r="J31" i="11"/>
  <c r="I31" i="11"/>
  <c r="K31" i="11" s="1"/>
  <c r="H31" i="11"/>
  <c r="N30" i="11"/>
  <c r="J30" i="11"/>
  <c r="I30" i="11"/>
  <c r="K30" i="11" s="1"/>
  <c r="H30" i="11"/>
  <c r="N29" i="11"/>
  <c r="J29" i="11"/>
  <c r="I29" i="11"/>
  <c r="K29" i="11" s="1"/>
  <c r="H29" i="11"/>
  <c r="N28" i="11"/>
  <c r="J28" i="11"/>
  <c r="I28" i="11"/>
  <c r="K28" i="11" s="1"/>
  <c r="H28" i="11"/>
  <c r="N27" i="11"/>
  <c r="J27" i="11"/>
  <c r="I27" i="11"/>
  <c r="K27" i="11" s="1"/>
  <c r="H27" i="11"/>
  <c r="N26" i="11"/>
  <c r="J26" i="11"/>
  <c r="I26" i="11"/>
  <c r="K26" i="11" s="1"/>
  <c r="H26" i="11"/>
  <c r="N25" i="11"/>
  <c r="J25" i="11"/>
  <c r="I25" i="11"/>
  <c r="K25" i="11" s="1"/>
  <c r="H25" i="11"/>
  <c r="N24" i="11"/>
  <c r="J24" i="11"/>
  <c r="I24" i="11"/>
  <c r="K24" i="11" s="1"/>
  <c r="H24" i="11"/>
  <c r="N23" i="11"/>
  <c r="J23" i="11"/>
  <c r="I23" i="11"/>
  <c r="K23" i="11" s="1"/>
  <c r="H23" i="11"/>
  <c r="N22" i="11"/>
  <c r="J22" i="11"/>
  <c r="I22" i="11"/>
  <c r="K22" i="11" s="1"/>
  <c r="H22" i="11"/>
  <c r="N21" i="11"/>
  <c r="J21" i="11"/>
  <c r="I21" i="11"/>
  <c r="K21" i="11" s="1"/>
  <c r="H21" i="11"/>
  <c r="N20" i="11"/>
  <c r="J20" i="11"/>
  <c r="I20" i="11"/>
  <c r="K20" i="11" s="1"/>
  <c r="H20" i="11"/>
  <c r="N19" i="11"/>
  <c r="J19" i="11"/>
  <c r="I19" i="11"/>
  <c r="K19" i="11" s="1"/>
  <c r="H19" i="11"/>
  <c r="M19" i="11" s="1"/>
  <c r="B16" i="11"/>
  <c r="J50" i="16"/>
  <c r="I50" i="16"/>
  <c r="K50" i="16" s="1"/>
  <c r="E48" i="16"/>
  <c r="D48" i="16"/>
  <c r="G48" i="10" s="1"/>
  <c r="H48" i="10" s="1"/>
  <c r="M47" i="16"/>
  <c r="E47" i="16"/>
  <c r="D47" i="16"/>
  <c r="M46" i="16"/>
  <c r="E46" i="16"/>
  <c r="D46" i="16"/>
  <c r="G46" i="10" s="1"/>
  <c r="H46" i="10" s="1"/>
  <c r="M45" i="16"/>
  <c r="E45" i="16"/>
  <c r="D45" i="16"/>
  <c r="M44" i="16"/>
  <c r="E44" i="16"/>
  <c r="D44" i="16"/>
  <c r="G44" i="10" s="1"/>
  <c r="H44" i="10" s="1"/>
  <c r="M43" i="16"/>
  <c r="E43" i="16"/>
  <c r="D43" i="16"/>
  <c r="M42" i="16"/>
  <c r="E42" i="16"/>
  <c r="D42" i="16"/>
  <c r="G42" i="10" s="1"/>
  <c r="H42" i="10" s="1"/>
  <c r="M41" i="16"/>
  <c r="E41" i="16"/>
  <c r="D41" i="16"/>
  <c r="M40" i="16"/>
  <c r="E40" i="16"/>
  <c r="D40" i="16"/>
  <c r="G40" i="10" s="1"/>
  <c r="H40" i="10" s="1"/>
  <c r="M39" i="16"/>
  <c r="E39" i="16"/>
  <c r="D39" i="16"/>
  <c r="M38" i="16"/>
  <c r="E38" i="16"/>
  <c r="D38" i="16"/>
  <c r="G38" i="10" s="1"/>
  <c r="H38" i="10" s="1"/>
  <c r="M37" i="16"/>
  <c r="E37" i="16"/>
  <c r="D37" i="16"/>
  <c r="M36" i="16"/>
  <c r="E36" i="16"/>
  <c r="M35" i="16"/>
  <c r="E35" i="16"/>
  <c r="D35" i="16"/>
  <c r="G36" i="10" s="1"/>
  <c r="H36" i="10" s="1"/>
  <c r="M34" i="16"/>
  <c r="E34" i="16"/>
  <c r="D34" i="16"/>
  <c r="M33" i="16"/>
  <c r="E33" i="16"/>
  <c r="D33" i="16"/>
  <c r="G34" i="10" s="1"/>
  <c r="H34" i="10" s="1"/>
  <c r="M32" i="16"/>
  <c r="E32" i="16"/>
  <c r="D32" i="16"/>
  <c r="M31" i="16"/>
  <c r="E31" i="16"/>
  <c r="D31" i="16"/>
  <c r="G32" i="10" s="1"/>
  <c r="H32" i="10" s="1"/>
  <c r="O30" i="16"/>
  <c r="M30" i="16"/>
  <c r="E30" i="16"/>
  <c r="D30" i="16"/>
  <c r="M29" i="16"/>
  <c r="E29" i="16"/>
  <c r="D29" i="16"/>
  <c r="O28" i="16"/>
  <c r="M28" i="16"/>
  <c r="E28" i="16"/>
  <c r="D28" i="16"/>
  <c r="M27" i="16"/>
  <c r="E27" i="16"/>
  <c r="D27" i="16"/>
  <c r="G28" i="10" s="1"/>
  <c r="H28" i="10" s="1"/>
  <c r="O26" i="16"/>
  <c r="M26" i="16"/>
  <c r="E26" i="16"/>
  <c r="D26" i="16"/>
  <c r="O25" i="16"/>
  <c r="M25" i="16"/>
  <c r="E25" i="16"/>
  <c r="M24" i="16"/>
  <c r="E24" i="16"/>
  <c r="D24" i="16"/>
  <c r="G26" i="10" s="1"/>
  <c r="H26" i="10" s="1"/>
  <c r="M23" i="16"/>
  <c r="E23" i="16"/>
  <c r="D23" i="16"/>
  <c r="M22" i="16"/>
  <c r="E22" i="16"/>
  <c r="D22" i="16"/>
  <c r="G24" i="10" s="1"/>
  <c r="H24" i="10" s="1"/>
  <c r="M21" i="16"/>
  <c r="E21" i="16"/>
  <c r="D21" i="16"/>
  <c r="M20" i="16"/>
  <c r="E20" i="16"/>
  <c r="D20" i="16"/>
  <c r="G22" i="10" s="1"/>
  <c r="H22" i="10" s="1"/>
  <c r="M19" i="16"/>
  <c r="E19" i="16"/>
  <c r="D19" i="16"/>
  <c r="M18" i="16"/>
  <c r="E18" i="16"/>
  <c r="D18" i="16"/>
  <c r="G20" i="10" s="1"/>
  <c r="H20" i="10" s="1"/>
  <c r="E17" i="16"/>
  <c r="D17" i="16"/>
  <c r="C16" i="16"/>
  <c r="B16" i="16"/>
  <c r="J15" i="16" s="1"/>
  <c r="O15" i="16"/>
  <c r="O14" i="16"/>
  <c r="H52" i="10"/>
  <c r="H51" i="10"/>
  <c r="H50" i="10"/>
  <c r="H49" i="10"/>
  <c r="G47" i="10"/>
  <c r="H47" i="10" s="1"/>
  <c r="G45" i="10"/>
  <c r="H45" i="10" s="1"/>
  <c r="G43" i="10"/>
  <c r="H43" i="10" s="1"/>
  <c r="G41" i="10"/>
  <c r="H41" i="10" s="1"/>
  <c r="G39" i="10"/>
  <c r="H39" i="10" s="1"/>
  <c r="G37" i="10"/>
  <c r="H37" i="10" s="1"/>
  <c r="G35" i="10"/>
  <c r="H35" i="10" s="1"/>
  <c r="G33" i="10"/>
  <c r="H33" i="10" s="1"/>
  <c r="G31" i="10"/>
  <c r="H31" i="10" s="1"/>
  <c r="G30" i="10"/>
  <c r="H30" i="10" s="1"/>
  <c r="G29" i="10"/>
  <c r="H29" i="10" s="1"/>
  <c r="G27" i="10"/>
  <c r="H27" i="10" s="1"/>
  <c r="G25" i="10"/>
  <c r="H25" i="10" s="1"/>
  <c r="G23" i="10"/>
  <c r="H23" i="10" s="1"/>
  <c r="G21" i="10"/>
  <c r="H21" i="10" s="1"/>
  <c r="G19" i="10"/>
  <c r="H19" i="10" s="1"/>
  <c r="D28" i="39"/>
  <c r="D26" i="39"/>
  <c r="D15" i="9" l="1"/>
  <c r="B9" i="9" s="1"/>
  <c r="B49" i="49"/>
  <c r="B15" i="49"/>
  <c r="B24" i="49"/>
  <c r="H50" i="33" s="1"/>
  <c r="F15" i="19"/>
  <c r="D15" i="19"/>
  <c r="B9" i="19" s="1"/>
  <c r="I15" i="19"/>
  <c r="K21" i="12"/>
  <c r="K47" i="12"/>
  <c r="J20" i="12"/>
  <c r="J22" i="12"/>
  <c r="J19" i="12"/>
  <c r="K20" i="12"/>
  <c r="J21" i="12"/>
  <c r="K22" i="12"/>
  <c r="J23" i="12"/>
  <c r="K24" i="12"/>
  <c r="J25" i="12"/>
  <c r="K26" i="12"/>
  <c r="J27" i="12"/>
  <c r="K28" i="12"/>
  <c r="J29" i="12"/>
  <c r="K30" i="12"/>
  <c r="J31" i="12"/>
  <c r="K32" i="12"/>
  <c r="J33" i="12"/>
  <c r="K34" i="12"/>
  <c r="J35" i="12"/>
  <c r="K36" i="12"/>
  <c r="J37" i="12"/>
  <c r="K38" i="12"/>
  <c r="J39" i="12"/>
  <c r="K40" i="12"/>
  <c r="J41" i="12"/>
  <c r="K42" i="12"/>
  <c r="J43" i="12"/>
  <c r="K44" i="12"/>
  <c r="J45" i="12"/>
  <c r="K46" i="12"/>
  <c r="J47" i="12"/>
  <c r="K52" i="12"/>
  <c r="I18" i="5"/>
  <c r="K19" i="12"/>
  <c r="K23" i="12"/>
  <c r="J24" i="12"/>
  <c r="K25" i="12"/>
  <c r="J26" i="12"/>
  <c r="K27" i="12"/>
  <c r="J28" i="12"/>
  <c r="K29" i="12"/>
  <c r="J30" i="12"/>
  <c r="K31" i="12"/>
  <c r="J32" i="12"/>
  <c r="K33" i="12"/>
  <c r="J34" i="12"/>
  <c r="K35" i="12"/>
  <c r="J36" i="12"/>
  <c r="K37" i="12"/>
  <c r="J38" i="12"/>
  <c r="K39" i="12"/>
  <c r="J40" i="12"/>
  <c r="K41" i="12"/>
  <c r="J42" i="12"/>
  <c r="K43" i="12"/>
  <c r="J44" i="12"/>
  <c r="K45" i="12"/>
  <c r="J46" i="12"/>
  <c r="J52" i="12"/>
  <c r="D16" i="5"/>
  <c r="B15" i="23"/>
  <c r="K15" i="16"/>
  <c r="D16" i="16"/>
  <c r="B49" i="23"/>
  <c r="B48" i="23"/>
  <c r="I52" i="11"/>
  <c r="K52" i="11" s="1"/>
  <c r="K50" i="11"/>
  <c r="K51" i="11"/>
  <c r="H52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50" i="11"/>
  <c r="M51" i="11"/>
  <c r="G17" i="6"/>
  <c r="G9" i="6"/>
  <c r="B10" i="6"/>
  <c r="J49" i="10"/>
  <c r="J25" i="10"/>
  <c r="J27" i="10"/>
  <c r="J33" i="10"/>
  <c r="J21" i="10"/>
  <c r="J23" i="10"/>
  <c r="J29" i="10"/>
  <c r="J31" i="10"/>
  <c r="J35" i="10"/>
  <c r="J39" i="10"/>
  <c r="J43" i="10"/>
  <c r="J47" i="10"/>
  <c r="B10" i="16"/>
  <c r="B15" i="10" s="1"/>
  <c r="J37" i="10"/>
  <c r="J41" i="10"/>
  <c r="J45" i="10"/>
  <c r="J22" i="10"/>
  <c r="J24" i="10"/>
  <c r="J30" i="10"/>
  <c r="J34" i="10"/>
  <c r="J36" i="10"/>
  <c r="J38" i="10"/>
  <c r="J40" i="10"/>
  <c r="J44" i="10"/>
  <c r="J46" i="10"/>
  <c r="J48" i="10"/>
  <c r="J19" i="10"/>
  <c r="J20" i="10"/>
  <c r="J26" i="10"/>
  <c r="J28" i="10"/>
  <c r="J32" i="10"/>
  <c r="J42" i="10"/>
  <c r="H21" i="13"/>
  <c r="H23" i="13"/>
  <c r="H25" i="13"/>
  <c r="H27" i="13"/>
  <c r="H29" i="13"/>
  <c r="H31" i="13"/>
  <c r="H33" i="13"/>
  <c r="H35" i="13"/>
  <c r="H37" i="13"/>
  <c r="H39" i="13"/>
  <c r="H41" i="13"/>
  <c r="H43" i="13"/>
  <c r="H47" i="13"/>
  <c r="H49" i="13"/>
  <c r="H20" i="13"/>
  <c r="H22" i="13"/>
  <c r="H24" i="13"/>
  <c r="H26" i="13"/>
  <c r="H28" i="13"/>
  <c r="H30" i="13"/>
  <c r="H32" i="13"/>
  <c r="H34" i="13"/>
  <c r="H36" i="13"/>
  <c r="H38" i="13"/>
  <c r="H40" i="13"/>
  <c r="H42" i="13"/>
  <c r="H44" i="13"/>
  <c r="H46" i="13"/>
  <c r="H48" i="13"/>
  <c r="H50" i="13"/>
  <c r="H52" i="13"/>
  <c r="K18" i="51"/>
  <c r="K19" i="51"/>
  <c r="K20" i="51"/>
  <c r="K21" i="51"/>
  <c r="K22" i="51"/>
  <c r="K23" i="51"/>
  <c r="K24" i="51"/>
  <c r="K25" i="51"/>
  <c r="K26" i="51"/>
  <c r="K27" i="51"/>
  <c r="K28" i="51"/>
  <c r="K29" i="51"/>
  <c r="K30" i="51"/>
  <c r="K31" i="51"/>
  <c r="K32" i="51"/>
  <c r="K33" i="51"/>
  <c r="K34" i="51"/>
  <c r="K35" i="51"/>
  <c r="K36" i="51"/>
  <c r="K37" i="51"/>
  <c r="K38" i="51"/>
  <c r="K39" i="51"/>
  <c r="K40" i="51"/>
  <c r="K41" i="51"/>
  <c r="K42" i="51"/>
  <c r="K43" i="51"/>
  <c r="K44" i="51"/>
  <c r="K45" i="51"/>
  <c r="K46" i="51"/>
  <c r="I48" i="51"/>
  <c r="I49" i="51"/>
  <c r="I50" i="51"/>
  <c r="I51" i="51"/>
  <c r="G49" i="4"/>
  <c r="F14" i="4" s="1"/>
  <c r="J49" i="4"/>
  <c r="F15" i="4" s="1"/>
  <c r="M49" i="4"/>
  <c r="B17" i="14" s="1"/>
  <c r="B15" i="15"/>
  <c r="B15" i="33" l="1"/>
  <c r="B16" i="33" s="1"/>
  <c r="B9" i="49"/>
  <c r="B15" i="18"/>
  <c r="B16" i="18" s="1"/>
  <c r="B10" i="5"/>
  <c r="B16" i="12" s="1"/>
  <c r="D9" i="5"/>
  <c r="D10" i="5" s="1"/>
  <c r="B9" i="23"/>
  <c r="B15" i="24"/>
  <c r="B16" i="24" s="1"/>
  <c r="G10" i="6"/>
  <c r="G11" i="6"/>
  <c r="B16" i="10"/>
  <c r="H51" i="13"/>
  <c r="K50" i="13"/>
  <c r="D9" i="8"/>
  <c r="D10" i="8" s="1"/>
  <c r="B10" i="8"/>
  <c r="K46" i="13"/>
  <c r="K40" i="13"/>
  <c r="K36" i="13"/>
  <c r="K32" i="13"/>
  <c r="K28" i="13"/>
  <c r="K24" i="13"/>
  <c r="K20" i="13"/>
  <c r="K45" i="13"/>
  <c r="K44" i="13"/>
  <c r="K41" i="13"/>
  <c r="K37" i="13"/>
  <c r="K33" i="13"/>
  <c r="K29" i="13"/>
  <c r="K25" i="13"/>
  <c r="K21" i="13"/>
  <c r="B16" i="15"/>
  <c r="B16" i="13" l="1"/>
  <c r="K19" i="13"/>
  <c r="K23" i="13"/>
  <c r="K27" i="13"/>
  <c r="K31" i="13"/>
  <c r="K35" i="13"/>
  <c r="K39" i="13"/>
  <c r="K43" i="13"/>
  <c r="H45" i="13"/>
  <c r="J51" i="13" s="1"/>
  <c r="K47" i="13"/>
  <c r="K22" i="13"/>
  <c r="K26" i="13"/>
  <c r="K30" i="13"/>
  <c r="K34" i="13"/>
  <c r="K38" i="13"/>
  <c r="K42" i="13"/>
  <c r="K48" i="13"/>
  <c r="K51" i="13"/>
  <c r="J45" i="13"/>
  <c r="J25" i="13" l="1"/>
  <c r="J36" i="13"/>
  <c r="J33" i="13"/>
  <c r="J46" i="13"/>
  <c r="J24" i="13"/>
  <c r="J42" i="13"/>
  <c r="J32" i="13"/>
  <c r="J50" i="13"/>
  <c r="J41" i="13"/>
  <c r="J31" i="13"/>
  <c r="J38" i="13"/>
  <c r="J47" i="13"/>
  <c r="J37" i="13"/>
  <c r="J26" i="13"/>
  <c r="J23" i="13"/>
  <c r="J48" i="13"/>
  <c r="J43" i="13"/>
  <c r="J39" i="13"/>
  <c r="J34" i="13"/>
  <c r="J28" i="13"/>
  <c r="J20" i="13"/>
  <c r="J30" i="13"/>
  <c r="J21" i="13"/>
  <c r="J44" i="13"/>
  <c r="J40" i="13"/>
  <c r="J35" i="13"/>
  <c r="J29" i="13"/>
  <c r="J22" i="13"/>
  <c r="J27" i="13"/>
  <c r="J19" i="13"/>
</calcChain>
</file>

<file path=xl/comments1.xml><?xml version="1.0" encoding="utf-8"?>
<comments xmlns="http://schemas.openxmlformats.org/spreadsheetml/2006/main">
  <authors>
    <author>CONALEP</author>
  </authors>
  <commentList>
    <comment ref="C15" authorId="0" shapeId="0">
      <text>
        <r>
          <rPr>
            <b/>
            <sz val="8"/>
            <color indexed="81"/>
            <rFont val="Tahoma"/>
            <family val="2"/>
          </rPr>
          <t>ESTE DATO LO INTEGRARÁ LA DIRECCIÓN DE EVALUACIÓN INSTITUCIONAL</t>
        </r>
      </text>
    </comment>
  </commentList>
</comments>
</file>

<file path=xl/comments2.xml><?xml version="1.0" encoding="utf-8"?>
<comments xmlns="http://schemas.openxmlformats.org/spreadsheetml/2006/main">
  <authors>
    <author>Willy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>Este dato lo integrará  la Dirección de Evaluación institucional</t>
        </r>
      </text>
    </comment>
    <comment ref="D14" authorId="0" shapeId="0">
      <text>
        <r>
          <rPr>
            <b/>
            <sz val="8"/>
            <color indexed="81"/>
            <rFont val="Tahoma"/>
            <family val="2"/>
          </rPr>
          <t>Se calcula mediante el total de aulas (CAPFCE) por 40 mesabancos por dos turnos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Para los 30 Colegios Estatales Federalizados anotar el Presupuesto transferido vía FAETA durante el año 2008. Para el Distrito Federal y Oaxaca el presupuesto ejercido total para el mismo año.</t>
        </r>
      </text>
    </comment>
  </commentList>
</comments>
</file>

<file path=xl/comments4.xml><?xml version="1.0" encoding="utf-8"?>
<comments xmlns="http://schemas.openxmlformats.org/spreadsheetml/2006/main">
  <authors>
    <author>GUILLERMO GONZALEZ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Este dato lo integrará la Dirección de Evaluación Institucional
</t>
        </r>
      </text>
    </comment>
  </commentList>
</comments>
</file>

<file path=xl/comments5.xml><?xml version="1.0" encoding="utf-8"?>
<comments xmlns="http://schemas.openxmlformats.org/spreadsheetml/2006/main">
  <authors>
    <author>CONALEP</author>
  </authors>
  <commentList>
    <comment ref="B14" authorId="0" shapeId="0">
      <text>
        <r>
          <rPr>
            <b/>
            <sz val="8"/>
            <color indexed="81"/>
            <rFont val="Tahoma"/>
            <family val="2"/>
          </rPr>
          <t xml:space="preserve">Este dato lo 
integrará la Dirección de Evaluación Institucional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CONALEP</author>
  </authors>
  <commentList>
    <comment ref="C14" authorId="0" shapeId="0">
      <text>
        <r>
          <rPr>
            <b/>
            <sz val="8"/>
            <color indexed="81"/>
            <rFont val="Tahoma"/>
            <family val="2"/>
          </rPr>
          <t xml:space="preserve">Capturar el total de alumnos becados por gestión externa correspondientes al 4° Trimestre del 2013
</t>
        </r>
      </text>
    </comment>
  </commentList>
</comments>
</file>

<file path=xl/sharedStrings.xml><?xml version="1.0" encoding="utf-8"?>
<sst xmlns="http://schemas.openxmlformats.org/spreadsheetml/2006/main" count="1746" uniqueCount="316">
  <si>
    <t>Dirección de Servicios Tecnológicos y Capacitación</t>
  </si>
  <si>
    <t>Meta programada 2009</t>
  </si>
  <si>
    <t>Resultado alcanzado 2009</t>
  </si>
  <si>
    <t>Cumplimiento de la meta (%)</t>
  </si>
  <si>
    <t xml:space="preserve">Variación </t>
  </si>
  <si>
    <t>Nombre del indicador :</t>
  </si>
  <si>
    <t>Capacitación laboral</t>
  </si>
  <si>
    <t>Tipo:</t>
  </si>
  <si>
    <t>Estratégico</t>
  </si>
  <si>
    <t>X</t>
  </si>
  <si>
    <t>Gestión</t>
  </si>
  <si>
    <t>Estado</t>
  </si>
  <si>
    <t>Capacitados en el trabajo</t>
  </si>
  <si>
    <t>Total</t>
  </si>
  <si>
    <t>Aguascalientes</t>
  </si>
  <si>
    <t>Baja California</t>
  </si>
  <si>
    <t>Baja California Sur</t>
  </si>
  <si>
    <t>Campeche</t>
  </si>
  <si>
    <t>Chiapas</t>
  </si>
  <si>
    <t>Chihuahua</t>
  </si>
  <si>
    <t>Coahuila</t>
  </si>
  <si>
    <t>Colima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</si>
  <si>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</si>
  <si>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</si>
  <si>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</si>
  <si>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</si>
  <si>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</si>
  <si>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</si>
  <si>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</si>
  <si>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</si>
  <si>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</si>
  <si>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</si>
  <si>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</si>
  <si>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</si>
  <si>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</si>
  <si>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</si>
  <si>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</si>
  <si>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</si>
  <si>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</si>
  <si>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</si>
  <si>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</si>
  <si>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</si>
  <si>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</si>
  <si>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</si>
  <si>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</si>
  <si>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</si>
  <si>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Observaciones:</t>
  </si>
  <si>
    <t>PERSONAS CAPACITADAS</t>
  </si>
  <si>
    <t>Ciclo Escolar</t>
  </si>
  <si>
    <t>Entidad Federativa</t>
  </si>
  <si>
    <t>% de cumplimiento de la meta</t>
  </si>
  <si>
    <t>Dirección de Servicios Educativos</t>
  </si>
  <si>
    <t>Anexo del oficio DSE/032/2010</t>
  </si>
  <si>
    <t>Cobertura de becados por el CONALEP</t>
  </si>
  <si>
    <t>1er. Sem.</t>
  </si>
  <si>
    <t>Meta Programada 2009</t>
  </si>
  <si>
    <t>2do. Sem.</t>
  </si>
  <si>
    <t>Cobertura en el 1er. semestre</t>
  </si>
  <si>
    <t>Becados en el 2do. semestre</t>
  </si>
  <si>
    <t>Cobertura en el 2do. semestre</t>
  </si>
  <si>
    <t>Con datos de la Dirección de Servicios Educativos.</t>
  </si>
  <si>
    <t>Variación (%)</t>
  </si>
  <si>
    <t>Eficiencia terminal</t>
  </si>
  <si>
    <t>Eficiencia terminal (%)</t>
  </si>
  <si>
    <t>Observaciones</t>
  </si>
  <si>
    <t>Variación 2008-2009</t>
  </si>
  <si>
    <t>Tasa de crecimiento de la matrícula</t>
  </si>
  <si>
    <t>Crecimiento de la matrícula</t>
  </si>
  <si>
    <t>Total nacional</t>
  </si>
  <si>
    <t>Absorción de egresados (%)</t>
  </si>
  <si>
    <t>Eficiencia de Titulación</t>
  </si>
  <si>
    <t>Eficiencia de titulación
(%)</t>
  </si>
  <si>
    <t>Dirección de Vinculación Social</t>
  </si>
  <si>
    <t>Cobertura de becados externos</t>
  </si>
  <si>
    <t xml:space="preserve">Observaciones: </t>
  </si>
  <si>
    <t>ABSORCIÓN DE EGRESADOS DE SECUNDARIA</t>
  </si>
  <si>
    <t>EFICIENCIA TERMINAL</t>
  </si>
  <si>
    <t>TITULACIÓN POR GENERACIÓN</t>
  </si>
  <si>
    <t>ALUMNO BECADO</t>
  </si>
  <si>
    <t>2008</t>
  </si>
  <si>
    <t>2006-2009</t>
  </si>
  <si>
    <t>Absorción de egresados de secundaria</t>
  </si>
  <si>
    <t>2009</t>
  </si>
  <si>
    <t>COSTO POR ALUMNO</t>
  </si>
  <si>
    <t>Dirección de Administración Financiera</t>
  </si>
  <si>
    <t>Costo por alumno</t>
  </si>
  <si>
    <t>Los recursos ejercidos de los estados (excepto D.F. y Oaxaca) se refieren exclusivamente al presupuesto modificado del Ramo 33 (FAETA), sin considerar el ejercicio de los recursos propios, debido a que no son reportados a esta Dirección.</t>
  </si>
  <si>
    <t>Nombre del proceso</t>
  </si>
  <si>
    <t>Alumnos en programas de calidad</t>
  </si>
  <si>
    <t>Dirección de Modernización Administrativa y Calidad</t>
  </si>
  <si>
    <t>ALUMNOS EN PROGRAMAS DE CALIDAD</t>
  </si>
  <si>
    <t>Dirección de Infraestructura y Adquisiciones</t>
  </si>
  <si>
    <t>Aprovechamiento de la capacidad instalada</t>
  </si>
  <si>
    <t>Capacidad Instalada (AULAS CAPFCE)</t>
  </si>
  <si>
    <t>Aulas
CAPFCE</t>
  </si>
  <si>
    <t>Talleres</t>
  </si>
  <si>
    <t>Laboratorios</t>
  </si>
  <si>
    <t>Aulas prefabricadas</t>
  </si>
  <si>
    <t>Espacios adaptados</t>
  </si>
  <si>
    <t>Espacios construidos</t>
  </si>
  <si>
    <t>Espacios sin uso</t>
  </si>
  <si>
    <t>Alumnos atendidos en programas de calidad</t>
  </si>
  <si>
    <t>Dirección de Formación Académica</t>
  </si>
  <si>
    <t>Alumno por PSP</t>
  </si>
  <si>
    <t>Licenciatura</t>
  </si>
  <si>
    <t>Otros</t>
  </si>
  <si>
    <t>Dirección Corporativa de Informática y Comunicaciones</t>
  </si>
  <si>
    <t xml:space="preserve">Meta programada 2008 </t>
  </si>
  <si>
    <t xml:space="preserve">Resultado alcanzado 2008 </t>
  </si>
  <si>
    <t xml:space="preserve">Alumnos por computadora </t>
  </si>
  <si>
    <t>Número de Computadoras de uso educativo</t>
  </si>
  <si>
    <t xml:space="preserve"> Administrativo por PC</t>
  </si>
  <si>
    <t>Personal Administrativo</t>
  </si>
  <si>
    <t>Computadoras de uso administrativo</t>
  </si>
  <si>
    <t xml:space="preserve">Administrativo por computadora </t>
  </si>
  <si>
    <t>No.</t>
  </si>
  <si>
    <t>INDICADOR</t>
  </si>
  <si>
    <t>Absorción de Egresados de Secundaria</t>
  </si>
  <si>
    <t>Egresados de secundaria</t>
  </si>
  <si>
    <t xml:space="preserve">Capacidad Instalada </t>
  </si>
  <si>
    <t>Titulados</t>
  </si>
  <si>
    <t>Egresados</t>
  </si>
  <si>
    <t>Personas Capacitadas</t>
  </si>
  <si>
    <t>Alumnos becados externos</t>
  </si>
  <si>
    <t>2007-2010</t>
  </si>
  <si>
    <t>2010</t>
  </si>
  <si>
    <t>Resultado Nacional 2010 (%)</t>
  </si>
  <si>
    <t>Para el indicador de Eficiencia Terminal, los datos de "Alumnos Inscritos" únicamente considera alumnos de nuevo ingreso a 1er semestre con Matrícula 07.</t>
  </si>
  <si>
    <t>Fecha de corte 31 de diciembre 2010</t>
  </si>
  <si>
    <t>En congruencia con el Programa Institucional vigente del Conalep, los resultados de los servicios de capacitación laboral en el ejercicio 2010 mostraron un incremento del 3% respecto del año inmediato anterior. Estos resultados son consecuencia de la intensificación en las acciones de promoción y concertación por parte de las unidades administrativas en su ámbito de influencia.
Durante el 2010 se concertaron convenios con cobertura nacional por un monto superior a los 43 millones de pesos con la STPS, SEP, DICONSA, SECTUR, SEGOB, CFE, INFONAVIT, FARMACIAS SIMILARES y NESTLÉ, programas que contribuyeron en gran medida al logro de los resultados obtenidos.</t>
  </si>
  <si>
    <t xml:space="preserve">Resultado Nacional 2010 </t>
  </si>
  <si>
    <t>Alumno atendido 2010-2011.1</t>
  </si>
  <si>
    <t>Resultado Nacional 2010</t>
  </si>
  <si>
    <t>Meta programada 2010 (%)</t>
  </si>
  <si>
    <t>Resultado alcanzado 2010(%)</t>
  </si>
  <si>
    <t>Resultado Nacional 2010(%)</t>
  </si>
  <si>
    <t>Resultado alcanzado 2010 (%)</t>
  </si>
  <si>
    <t>Matrícula 
2011-2012.1</t>
  </si>
  <si>
    <t>Resultado Nacional 2011</t>
  </si>
  <si>
    <t>2008-2011</t>
  </si>
  <si>
    <t>2011-1</t>
  </si>
  <si>
    <t>2011</t>
  </si>
  <si>
    <t>Matrícula Total</t>
  </si>
  <si>
    <t>Promedio</t>
  </si>
  <si>
    <t xml:space="preserve">Resultado Nacional 2011 </t>
  </si>
  <si>
    <t>Presupuesto 2011 Planeación</t>
  </si>
  <si>
    <t>FAETA 2007</t>
  </si>
  <si>
    <t>ALUMNO POR COMPUTADORA</t>
  </si>
  <si>
    <t>Alumnos inscritos 
2012-2013.1</t>
  </si>
  <si>
    <t>Resultado Nacional 2012(%)</t>
  </si>
  <si>
    <t>Alumnos reinscritos 
2012-2013.1</t>
  </si>
  <si>
    <t xml:space="preserve">Resultado Nacional 2012 </t>
  </si>
  <si>
    <t>Meta programada 2012</t>
  </si>
  <si>
    <t>Resultado alcanzado 2012</t>
  </si>
  <si>
    <t>Alumno atendido 2012-2013.1</t>
  </si>
  <si>
    <t>Resultado Nacional 2012</t>
  </si>
  <si>
    <t>2009-2012</t>
  </si>
  <si>
    <t>2011-2</t>
  </si>
  <si>
    <t>Becados en el 1er.  semestre</t>
  </si>
  <si>
    <t>2012</t>
  </si>
  <si>
    <t>Los datos de "Alumnos Inscritos" únicamente considera alumnos de nuevo ingreso a 1er semestre con Matrícula 12.</t>
  </si>
  <si>
    <t>egresados 2004-2007</t>
  </si>
  <si>
    <t>egresados 2008-2011</t>
  </si>
  <si>
    <t>Alumno atendido 2012-2011.1</t>
  </si>
  <si>
    <t>Variación 2007-2012</t>
  </si>
  <si>
    <t>Variación 2011-2012</t>
  </si>
  <si>
    <t>Valor</t>
  </si>
  <si>
    <t>APROVECHAMIENTO DE LA CAPACIDAD INSTALADA</t>
  </si>
  <si>
    <t>ADMINISTRATIVO POR COMPUTADORA</t>
  </si>
  <si>
    <t>Nuevo Ingreso</t>
  </si>
  <si>
    <t>Reinscripción</t>
  </si>
  <si>
    <t>Matrícula total</t>
  </si>
  <si>
    <t>Eficiencia Terminal</t>
  </si>
  <si>
    <t>Titulación</t>
  </si>
  <si>
    <t>Computadoras uso educativo</t>
  </si>
  <si>
    <t>Computadoras uso admistrativo</t>
  </si>
  <si>
    <t>Datos</t>
  </si>
  <si>
    <t>2013</t>
  </si>
  <si>
    <t>Entidad</t>
  </si>
  <si>
    <t>Var. 2012-2013</t>
  </si>
  <si>
    <t>ALUMNO POR DOCENTE</t>
  </si>
  <si>
    <t>Variación
2012-2013</t>
  </si>
  <si>
    <t>2010-2013</t>
  </si>
  <si>
    <t>Coahuila de Zaragoza</t>
  </si>
  <si>
    <t>Michoacán de Ocampo</t>
  </si>
  <si>
    <t>Querétaro de Arteaga</t>
  </si>
  <si>
    <t>Veracruz Llave</t>
  </si>
  <si>
    <t>Matrícula 
2013-2014.1</t>
  </si>
  <si>
    <t>Alumno por Docente</t>
  </si>
  <si>
    <t>Alumno Atendido 2013-2014-I</t>
  </si>
  <si>
    <t>Total de Docentes</t>
  </si>
  <si>
    <t>Doctorado</t>
  </si>
  <si>
    <t>Pasante de Doctorado</t>
  </si>
  <si>
    <t>Maestría</t>
  </si>
  <si>
    <t>Pasante de Maestría</t>
  </si>
  <si>
    <t>Pasante de Licenciatura</t>
  </si>
  <si>
    <t>Técnico</t>
  </si>
  <si>
    <t>Bachillerato General Terminado</t>
  </si>
  <si>
    <t>Bachillerato General Incompleto</t>
  </si>
  <si>
    <t>2do. Sem</t>
  </si>
  <si>
    <t>1er. Sem</t>
  </si>
  <si>
    <t xml:space="preserve"> 1er. Sem.</t>
  </si>
  <si>
    <t xml:space="preserve"> 2do. Sem.</t>
  </si>
  <si>
    <t>1er.  Sem.</t>
  </si>
  <si>
    <t xml:space="preserve">2do.  Sem. </t>
  </si>
  <si>
    <t xml:space="preserve"> 1er.  Sem. </t>
  </si>
  <si>
    <t>Becados en el 2do semestre 2012</t>
  </si>
  <si>
    <t>Becados en el 1er semestre 2013</t>
  </si>
  <si>
    <t>Matrícula total 2012-2013-1</t>
  </si>
  <si>
    <t>Matrícula total 2012-2013-2</t>
  </si>
  <si>
    <t>Resultado Nacional 2013 (%)</t>
  </si>
  <si>
    <t>Alumnos becados externos al 4° trimestre del 2013</t>
  </si>
  <si>
    <t>Matrícula 2013-2014.1</t>
  </si>
  <si>
    <t>Alumnos Inscritos en Planteles en Proyectos de Calidad (ISO 9000; Acreditación de Programas; SNB)</t>
  </si>
  <si>
    <t>Estado de México</t>
  </si>
  <si>
    <t xml:space="preserve">Var. 2012-2013 </t>
  </si>
  <si>
    <t>Alumnos por Docente</t>
  </si>
  <si>
    <t>Pendiente</t>
  </si>
  <si>
    <t>TMCA</t>
  </si>
  <si>
    <t>Capacitación laboral 2013</t>
  </si>
  <si>
    <t>Resultado Nacional 2013</t>
  </si>
  <si>
    <t>Presupuesto ejercido 2013 ($)</t>
  </si>
  <si>
    <t>Presupuesto FAETA</t>
  </si>
  <si>
    <t>|</t>
  </si>
  <si>
    <t>XCIX Sesión Ordinaria de la H. Junta Directiva</t>
  </si>
  <si>
    <t>COBERTURA DE BECAS EXTERNAS</t>
  </si>
  <si>
    <t>Cobertura de becas externas</t>
  </si>
  <si>
    <t>Administrativos por computadora</t>
  </si>
  <si>
    <t>Becados en el 2o semestre 2013</t>
  </si>
  <si>
    <t>Matrícula total 2013-2014-1</t>
  </si>
  <si>
    <t>Becados en el 2o  semestre</t>
  </si>
  <si>
    <t>2013-2</t>
  </si>
  <si>
    <t>2013-1</t>
  </si>
  <si>
    <t xml:space="preserve">2do.  Sem.  </t>
  </si>
  <si>
    <t>Planteles</t>
  </si>
  <si>
    <t>Matrícula</t>
  </si>
  <si>
    <t>ALUMNOS EN PROGRAMAS DE CALIDAD. Sistema Nacional de Bachillerato (SNB)</t>
  </si>
  <si>
    <t>Alumnos en Programas de Calidad (Sistema Nacional de Bachillerato)</t>
  </si>
  <si>
    <t>Alumnos en planteles incoporados al Sistema Nacional de Bachillerato</t>
  </si>
  <si>
    <t>Alumnos becados (segundo semestre)</t>
  </si>
  <si>
    <t>Cobertura en el 2er. semestre</t>
  </si>
  <si>
    <t>Semestre</t>
  </si>
  <si>
    <t>Alumnos por computadora</t>
  </si>
  <si>
    <t>2014</t>
  </si>
  <si>
    <t>Var. 2013-2014</t>
  </si>
  <si>
    <t>2014-1</t>
  </si>
  <si>
    <t>2014-2</t>
  </si>
  <si>
    <t xml:space="preserve"> Sesión Ordinaria de la H. Junta Directiva</t>
  </si>
  <si>
    <t>Sesión Ordinaria de la H. Junta Directiva</t>
  </si>
  <si>
    <t>Abandono Escolar</t>
  </si>
  <si>
    <t>2010-2011</t>
  </si>
  <si>
    <t>2011-2012</t>
  </si>
  <si>
    <t>2012-2013</t>
  </si>
  <si>
    <t>2013-2014</t>
  </si>
  <si>
    <t>2013-2014*</t>
  </si>
  <si>
    <t>2014-2015</t>
  </si>
  <si>
    <t>i</t>
  </si>
  <si>
    <t>r</t>
  </si>
  <si>
    <t>Egresados de la generación 2010-2013</t>
  </si>
  <si>
    <t xml:space="preserve"> Egresados titulados de la generación 2010-2013</t>
  </si>
  <si>
    <t>Generación</t>
  </si>
  <si>
    <t>Columna1</t>
  </si>
  <si>
    <t xml:space="preserve"> Egresados de la generación 2011-2014</t>
  </si>
  <si>
    <t>Alumnos inscritos a primer semestre de la Generación 2011-2014</t>
  </si>
  <si>
    <t>Inscritos</t>
  </si>
  <si>
    <t>Variación
último año</t>
  </si>
  <si>
    <t>MATRÍCULA TOTAL*</t>
  </si>
  <si>
    <t>* Información preliminar con corte al 22 de octubre de 2014. Cálculo realizado con la fórmula para el Abandono Escolar de la Secretaría de Educación Pública.</t>
  </si>
  <si>
    <t>TOTAL COLEGIOS ESTATALES</t>
  </si>
  <si>
    <t>TOTAL UODDF Y RCEO</t>
  </si>
  <si>
    <t>NACIONAL</t>
  </si>
  <si>
    <t>Rank</t>
  </si>
  <si>
    <t>Variación último año</t>
  </si>
  <si>
    <t>jerarquia var</t>
  </si>
  <si>
    <t>jerarquia_valor</t>
  </si>
  <si>
    <t>Colegios Estatales</t>
  </si>
  <si>
    <t>Planteles Federales</t>
  </si>
  <si>
    <t>Part.</t>
  </si>
  <si>
    <t>federales</t>
  </si>
  <si>
    <t>2011-2014</t>
  </si>
  <si>
    <t>2do.  Sem.</t>
  </si>
  <si>
    <t>La Titulación por generación se reporta un año después de haber egresado los alumnos, que es el tiempo que tardan en realizar su servicio social los egresados del área de salud.</t>
  </si>
  <si>
    <t>Alumnos Becados (segundo Semestre)</t>
  </si>
  <si>
    <t>Variación
 último año</t>
  </si>
  <si>
    <t>-</t>
  </si>
  <si>
    <t>% SNB 2013</t>
  </si>
  <si>
    <t>% SNB 2014</t>
  </si>
  <si>
    <t>Matrícula total 2011-2012-2</t>
  </si>
  <si>
    <t>Becados en el 1er semestre 2012</t>
  </si>
  <si>
    <t>MATRICULA TOTAL
2013-2014-2</t>
  </si>
  <si>
    <t>ALUMNOS BECADOS</t>
  </si>
  <si>
    <t>Becados en el 1er semestre 2014</t>
  </si>
  <si>
    <t>Becados en el 2do semestre 2014</t>
  </si>
  <si>
    <t>MATRICULA TOTAL
2014-2015-1</t>
  </si>
  <si>
    <t>Cobertura en el 1er. Semestre</t>
  </si>
  <si>
    <t>Cobertura en el 2do. Semestre</t>
  </si>
  <si>
    <t>Colegios E.</t>
  </si>
  <si>
    <t>Nacional</t>
  </si>
  <si>
    <t>Matrícula Colegios Estatales</t>
  </si>
  <si>
    <t>2015-2016</t>
  </si>
  <si>
    <t>Var. 2014-2015</t>
  </si>
  <si>
    <t>Alumnos inscritos 
2015-2016.1</t>
  </si>
  <si>
    <t>Egresados de secundaria 2014-2015</t>
  </si>
  <si>
    <t>* Matrícula total al inicio de cursos del periodo escolar 2015-2016-I. Incluye alumnos inscritos, reinscritos y asesorías complementarias sin carga horaria. No incluye alumnos en ProCEIES</t>
  </si>
  <si>
    <t>2015</t>
  </si>
  <si>
    <t>2012-2015*</t>
  </si>
  <si>
    <t>INDICADORES DEL SISTEMA CONALEP 2014-2015</t>
  </si>
  <si>
    <t>Var. 2015-2016</t>
  </si>
  <si>
    <t>2012-2015</t>
  </si>
  <si>
    <t>Variación
 2014-2015</t>
  </si>
  <si>
    <t>2015-1</t>
  </si>
  <si>
    <t>2015-2</t>
  </si>
  <si>
    <t>var. 2014-2015</t>
  </si>
  <si>
    <t>% SNB 2015</t>
  </si>
  <si>
    <t xml:space="preserve"> -</t>
  </si>
  <si>
    <t>TOTALES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</si>
</sst>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\-#,##0\ "/>
    <numFmt numFmtId="165" formatCode="0.0"/>
    <numFmt numFmtId="166" formatCode="#,##0.000"/>
    <numFmt numFmtId="167" formatCode="#,##0.0"/>
    <numFmt numFmtId="168" formatCode="0.0%"/>
    <numFmt numFmtId="169" formatCode="&quot;$&quot;#,##0.00"/>
    <numFmt numFmtId="170" formatCode="_-* #,##0.00\ [$€]_-;\-* #,##0.00\ [$€]_-;_-* &quot;-&quot;??\ [$€]_-;_-@_-"/>
    <numFmt numFmtId="171" formatCode="_-* #,##0.00\ &quot;Pts&quot;_-;\-* #,##0.00\ &quot;Pts&quot;_-;_-* &quot;-&quot;??\ &quot;Pts&quot;_-;_-@_-"/>
    <numFmt numFmtId="172" formatCode="_-&quot;$&quot;* #,##0_-;\-&quot;$&quot;* #,##0_-;_-&quot;$&quot;* &quot;-&quot;??_-;_-@_-"/>
    <numFmt numFmtId="173" formatCode="&quot;$&quot;#,##0"/>
  </numFmts>
  <fonts count="6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7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1"/>
      <color indexed="8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b/>
      <sz val="8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8"/>
      <name val="Arial"/>
      <family val="2"/>
    </font>
    <font>
      <b/>
      <sz val="8"/>
      <color indexed="81"/>
      <name val="Tahoma"/>
      <family val="2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7"/>
      <color theme="1"/>
      <name val="Arial"/>
      <family val="2"/>
    </font>
    <font>
      <b/>
      <sz val="7"/>
      <name val="Arial"/>
      <family val="2"/>
    </font>
    <font>
      <sz val="8"/>
      <color rgb="FFFF0000"/>
      <name val="Arial"/>
      <family val="2"/>
    </font>
    <font>
      <sz val="7"/>
      <color rgb="FFFF000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8"/>
      <color rgb="FFFF0000"/>
      <name val="Calibri"/>
      <family val="2"/>
      <scheme val="minor"/>
    </font>
    <font>
      <sz val="11"/>
      <name val="Arial"/>
      <family val="2"/>
    </font>
    <font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i/>
      <sz val="10"/>
      <color indexed="57"/>
      <name val="Arial"/>
      <family val="2"/>
    </font>
    <font>
      <b/>
      <sz val="12"/>
      <color theme="1"/>
      <name val="Arial"/>
      <family val="2"/>
    </font>
    <font>
      <b/>
      <sz val="11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9"/>
      <name val="Arial"/>
      <family val="2"/>
    </font>
    <font>
      <i/>
      <sz val="10"/>
      <color indexed="8"/>
      <name val="Arial"/>
      <family val="2"/>
    </font>
    <font>
      <i/>
      <sz val="9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i/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Calibri"/>
      <family val="2"/>
      <scheme val="minor"/>
    </font>
    <font>
      <b/>
      <sz val="8"/>
      <color rgb="FFFF0000"/>
      <name val="Arial"/>
      <family val="2"/>
    </font>
    <font>
      <b/>
      <sz val="12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6"/>
        <bgColor theme="6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CCCCFF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3" fillId="0" borderId="0"/>
    <xf numFmtId="0" fontId="14" fillId="0" borderId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4" fillId="13" borderId="0" applyNumberFormat="0" applyBorder="0" applyAlignment="0" applyProtection="0"/>
    <xf numFmtId="9" fontId="12" fillId="0" borderId="0" applyFont="0" applyFill="0" applyBorder="0" applyAlignment="0" applyProtection="0"/>
    <xf numFmtId="0" fontId="24" fillId="14" borderId="0" applyNumberFormat="0" applyBorder="0" applyAlignment="0" applyProtection="0"/>
    <xf numFmtId="0" fontId="1" fillId="15" borderId="0" applyNumberFormat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7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44" fontId="1" fillId="0" borderId="0" applyFont="0" applyFill="0" applyBorder="0" applyAlignment="0" applyProtection="0"/>
    <xf numFmtId="0" fontId="13" fillId="0" borderId="0"/>
  </cellStyleXfs>
  <cellXfs count="586">
    <xf numFmtId="0" fontId="0" fillId="0" borderId="0" xfId="0"/>
    <xf numFmtId="0" fontId="2" fillId="0" borderId="0" xfId="0" applyFont="1" applyAlignment="1" applyProtection="1">
      <protection locked="0"/>
    </xf>
    <xf numFmtId="0" fontId="2" fillId="0" borderId="0" xfId="0" applyFont="1" applyAlignment="1" applyProtection="1">
      <alignment horizontal="centerContinuous" vertical="center" wrapText="1"/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left"/>
      <protection locked="0"/>
    </xf>
    <xf numFmtId="0" fontId="4" fillId="0" borderId="0" xfId="0" applyFont="1" applyAlignment="1" applyProtection="1">
      <alignment horizontal="right"/>
      <protection locked="0"/>
    </xf>
    <xf numFmtId="0" fontId="3" fillId="0" borderId="0" xfId="0" applyFont="1" applyAlignment="1" applyProtection="1">
      <alignment horizontal="right"/>
      <protection locked="0"/>
    </xf>
    <xf numFmtId="0" fontId="5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Alignment="1" applyProtection="1">
      <alignment horizontal="left" vertical="top" wrapText="1"/>
      <protection locked="0"/>
    </xf>
    <xf numFmtId="3" fontId="7" fillId="0" borderId="1" xfId="0" applyNumberFormat="1" applyFont="1" applyBorder="1" applyAlignment="1" applyProtection="1">
      <alignment horizontal="center" vertical="center" wrapText="1"/>
    </xf>
    <xf numFmtId="0" fontId="10" fillId="0" borderId="0" xfId="0" applyFont="1" applyProtection="1">
      <protection locked="0"/>
    </xf>
    <xf numFmtId="43" fontId="10" fillId="0" borderId="0" xfId="1" applyFont="1" applyProtection="1"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3" fontId="7" fillId="0" borderId="2" xfId="0" applyNumberFormat="1" applyFont="1" applyBorder="1" applyAlignment="1" applyProtection="1">
      <alignment horizontal="center" vertical="center" wrapText="1"/>
    </xf>
    <xf numFmtId="164" fontId="7" fillId="0" borderId="1" xfId="1" applyNumberFormat="1" applyFont="1" applyBorder="1" applyAlignment="1" applyProtection="1">
      <alignment horizontal="center" vertical="center" wrapText="1"/>
    </xf>
    <xf numFmtId="0" fontId="8" fillId="0" borderId="0" xfId="0" applyFont="1" applyProtection="1">
      <protection locked="0"/>
    </xf>
    <xf numFmtId="3" fontId="7" fillId="0" borderId="2" xfId="2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9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</xf>
    <xf numFmtId="3" fontId="7" fillId="3" borderId="1" xfId="0" applyNumberFormat="1" applyFont="1" applyFill="1" applyBorder="1" applyAlignment="1" applyProtection="1">
      <alignment horizontal="center" vertical="center" wrapText="1"/>
    </xf>
    <xf numFmtId="2" fontId="7" fillId="3" borderId="10" xfId="0" applyNumberFormat="1" applyFont="1" applyFill="1" applyBorder="1" applyAlignment="1" applyProtection="1">
      <alignment horizontal="center" vertical="top" wrapText="1"/>
    </xf>
    <xf numFmtId="0" fontId="5" fillId="0" borderId="1" xfId="0" applyFont="1" applyBorder="1" applyAlignment="1" applyProtection="1"/>
    <xf numFmtId="3" fontId="8" fillId="0" borderId="1" xfId="0" applyNumberFormat="1" applyFont="1" applyBorder="1" applyAlignment="1" applyProtection="1">
      <alignment horizontal="center" vertical="top" wrapText="1"/>
      <protection locked="0"/>
    </xf>
    <xf numFmtId="3" fontId="7" fillId="4" borderId="1" xfId="0" applyNumberFormat="1" applyFont="1" applyFill="1" applyBorder="1" applyAlignment="1" applyProtection="1">
      <alignment horizontal="center"/>
    </xf>
    <xf numFmtId="3" fontId="7" fillId="3" borderId="1" xfId="0" applyNumberFormat="1" applyFont="1" applyFill="1" applyBorder="1" applyAlignment="1" applyProtection="1">
      <alignment horizontal="center"/>
    </xf>
    <xf numFmtId="1" fontId="7" fillId="4" borderId="1" xfId="0" applyNumberFormat="1" applyFont="1" applyFill="1" applyBorder="1" applyAlignment="1" applyProtection="1">
      <alignment horizontal="center" vertical="top" wrapText="1"/>
    </xf>
    <xf numFmtId="0" fontId="5" fillId="5" borderId="11" xfId="0" applyFont="1" applyFill="1" applyBorder="1" applyAlignment="1" applyProtection="1"/>
    <xf numFmtId="0" fontId="8" fillId="5" borderId="11" xfId="0" applyFont="1" applyFill="1" applyBorder="1" applyAlignment="1" applyProtection="1">
      <alignment horizontal="center" vertical="top" wrapText="1"/>
      <protection locked="0"/>
    </xf>
    <xf numFmtId="0" fontId="7" fillId="5" borderId="11" xfId="0" applyFont="1" applyFill="1" applyBorder="1" applyAlignment="1" applyProtection="1">
      <alignment horizontal="center"/>
    </xf>
    <xf numFmtId="3" fontId="7" fillId="5" borderId="11" xfId="0" applyNumberFormat="1" applyFont="1" applyFill="1" applyBorder="1" applyAlignment="1" applyProtection="1">
      <alignment horizontal="center"/>
    </xf>
    <xf numFmtId="1" fontId="7" fillId="5" borderId="11" xfId="0" applyNumberFormat="1" applyFont="1" applyFill="1" applyBorder="1" applyAlignment="1" applyProtection="1">
      <alignment horizontal="center" vertical="top" wrapText="1"/>
    </xf>
    <xf numFmtId="0" fontId="0" fillId="5" borderId="0" xfId="0" applyFill="1" applyProtection="1">
      <protection locked="0"/>
    </xf>
    <xf numFmtId="0" fontId="0" fillId="0" borderId="0" xfId="0" applyAlignment="1" applyProtection="1">
      <alignment horizontal="left" vertical="top" wrapText="1"/>
      <protection locked="0"/>
    </xf>
    <xf numFmtId="165" fontId="0" fillId="0" borderId="0" xfId="0" applyNumberFormat="1"/>
    <xf numFmtId="0" fontId="7" fillId="0" borderId="1" xfId="0" applyFont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8" borderId="1" xfId="0" applyFont="1" applyFill="1" applyBorder="1" applyAlignment="1" applyProtection="1">
      <alignment horizontal="center" vertical="center" wrapText="1"/>
    </xf>
    <xf numFmtId="3" fontId="7" fillId="8" borderId="9" xfId="0" applyNumberFormat="1" applyFont="1" applyFill="1" applyBorder="1" applyAlignment="1" applyProtection="1">
      <alignment horizontal="center" vertical="center" wrapText="1"/>
    </xf>
    <xf numFmtId="3" fontId="8" fillId="0" borderId="1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Protection="1">
      <protection locked="0"/>
    </xf>
    <xf numFmtId="0" fontId="5" fillId="0" borderId="0" xfId="0" applyFont="1" applyAlignment="1" applyProtection="1">
      <protection locked="0"/>
    </xf>
    <xf numFmtId="0" fontId="1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center" wrapText="1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0" xfId="0" applyFont="1" applyProtection="1"/>
    <xf numFmtId="0" fontId="7" fillId="0" borderId="0" xfId="0" applyFont="1" applyAlignment="1" applyProtection="1">
      <alignment horizontal="right" vertical="center"/>
      <protection locked="0"/>
    </xf>
    <xf numFmtId="0" fontId="7" fillId="2" borderId="9" xfId="0" applyFont="1" applyFill="1" applyBorder="1" applyAlignment="1" applyProtection="1">
      <alignment horizontal="left" vertical="top"/>
    </xf>
    <xf numFmtId="0" fontId="7" fillId="2" borderId="11" xfId="0" applyFont="1" applyFill="1" applyBorder="1" applyAlignment="1" applyProtection="1">
      <alignment horizontal="left" vertical="center"/>
    </xf>
    <xf numFmtId="0" fontId="7" fillId="2" borderId="11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 wrapText="1"/>
    </xf>
    <xf numFmtId="0" fontId="7" fillId="2" borderId="2" xfId="0" applyFont="1" applyFill="1" applyBorder="1" applyAlignment="1" applyProtection="1">
      <alignment vertical="center" wrapText="1"/>
    </xf>
    <xf numFmtId="0" fontId="8" fillId="0" borderId="0" xfId="0" applyFont="1" applyAlignment="1" applyProtection="1">
      <alignment horizontal="left" vertical="top" wrapText="1"/>
    </xf>
    <xf numFmtId="4" fontId="7" fillId="2" borderId="1" xfId="0" applyNumberFormat="1" applyFont="1" applyFill="1" applyBorder="1" applyAlignment="1" applyProtection="1">
      <alignment horizontal="center" vertical="center" wrapText="1"/>
    </xf>
    <xf numFmtId="0" fontId="16" fillId="0" borderId="12" xfId="0" applyFont="1" applyBorder="1" applyProtection="1">
      <protection locked="0"/>
    </xf>
    <xf numFmtId="10" fontId="7" fillId="2" borderId="1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8" fillId="2" borderId="9" xfId="0" applyFont="1" applyFill="1" applyBorder="1" applyAlignment="1" applyProtection="1">
      <alignment horizontal="centerContinuous" vertical="center"/>
    </xf>
    <xf numFmtId="0" fontId="8" fillId="2" borderId="11" xfId="0" applyFont="1" applyFill="1" applyBorder="1" applyAlignment="1" applyProtection="1">
      <alignment horizontal="centerContinuous" vertical="center"/>
    </xf>
    <xf numFmtId="0" fontId="8" fillId="2" borderId="2" xfId="0" applyFont="1" applyFill="1" applyBorder="1" applyAlignment="1" applyProtection="1">
      <alignment horizontal="centerContinuous" vertical="center"/>
    </xf>
    <xf numFmtId="0" fontId="8" fillId="2" borderId="9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/>
    </xf>
    <xf numFmtId="3" fontId="18" fillId="0" borderId="1" xfId="0" applyNumberFormat="1" applyFont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 wrapText="1"/>
    </xf>
    <xf numFmtId="0" fontId="16" fillId="0" borderId="0" xfId="0" applyFont="1" applyAlignment="1" applyProtection="1">
      <alignment horizontal="left" vertical="top" wrapText="1"/>
      <protection locked="0"/>
    </xf>
    <xf numFmtId="166" fontId="7" fillId="0" borderId="1" xfId="0" applyNumberFormat="1" applyFont="1" applyBorder="1" applyAlignment="1" applyProtection="1">
      <alignment horizontal="center" vertical="center" wrapText="1"/>
    </xf>
    <xf numFmtId="4" fontId="7" fillId="0" borderId="1" xfId="0" applyNumberFormat="1" applyFont="1" applyBorder="1" applyAlignment="1" applyProtection="1">
      <alignment horizontal="center" vertical="center" wrapText="1"/>
    </xf>
    <xf numFmtId="166" fontId="7" fillId="0" borderId="1" xfId="1" applyNumberFormat="1" applyFont="1" applyBorder="1" applyAlignment="1" applyProtection="1">
      <alignment horizontal="center" vertical="center" wrapText="1"/>
    </xf>
    <xf numFmtId="9" fontId="7" fillId="0" borderId="0" xfId="0" applyNumberFormat="1" applyFont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 vertical="top" wrapText="1"/>
    </xf>
    <xf numFmtId="3" fontId="7" fillId="0" borderId="1" xfId="0" applyNumberFormat="1" applyFont="1" applyBorder="1" applyAlignment="1" applyProtection="1">
      <alignment horizontal="center" vertical="center"/>
    </xf>
    <xf numFmtId="164" fontId="19" fillId="0" borderId="1" xfId="1" applyNumberFormat="1" applyFont="1" applyBorder="1" applyAlignment="1" applyProtection="1">
      <alignment horizontal="center" vertical="top" wrapText="1"/>
    </xf>
    <xf numFmtId="9" fontId="17" fillId="0" borderId="0" xfId="0" applyNumberFormat="1" applyFont="1" applyAlignment="1" applyProtection="1">
      <alignment horizontal="center" vertical="top" wrapText="1"/>
      <protection locked="0"/>
    </xf>
    <xf numFmtId="3" fontId="7" fillId="0" borderId="0" xfId="0" applyNumberFormat="1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Continuous" vertical="center" wrapText="1"/>
    </xf>
    <xf numFmtId="0" fontId="5" fillId="9" borderId="1" xfId="0" applyFont="1" applyFill="1" applyBorder="1" applyAlignment="1" applyProtection="1">
      <alignment horizontal="centerContinuous" vertical="center" wrapText="1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9" fontId="7" fillId="3" borderId="1" xfId="2" applyFont="1" applyFill="1" applyBorder="1" applyAlignment="1" applyProtection="1">
      <alignment horizontal="center"/>
    </xf>
    <xf numFmtId="3" fontId="8" fillId="10" borderId="1" xfId="0" applyNumberFormat="1" applyFont="1" applyFill="1" applyBorder="1" applyAlignment="1" applyProtection="1">
      <alignment horizontal="center" vertical="center" wrapText="1"/>
    </xf>
    <xf numFmtId="3" fontId="7" fillId="2" borderId="1" xfId="0" applyNumberFormat="1" applyFont="1" applyFill="1" applyBorder="1" applyAlignment="1" applyProtection="1">
      <alignment horizontal="center" vertical="center"/>
    </xf>
    <xf numFmtId="9" fontId="8" fillId="9" borderId="1" xfId="2" applyFont="1" applyFill="1" applyBorder="1" applyAlignment="1" applyProtection="1">
      <alignment horizontal="center"/>
    </xf>
    <xf numFmtId="0" fontId="20" fillId="0" borderId="0" xfId="0" applyFont="1" applyProtection="1">
      <protection locked="0"/>
    </xf>
    <xf numFmtId="0" fontId="22" fillId="0" borderId="0" xfId="0" applyFont="1" applyAlignment="1" applyProtection="1">
      <alignment horizontal="left" vertical="top" wrapText="1"/>
    </xf>
    <xf numFmtId="0" fontId="11" fillId="0" borderId="0" xfId="0" applyFont="1" applyAlignment="1" applyProtection="1">
      <alignment horizontal="center" vertical="top" wrapText="1"/>
      <protection locked="0"/>
    </xf>
    <xf numFmtId="0" fontId="22" fillId="0" borderId="0" xfId="0" applyFont="1" applyProtection="1">
      <protection locked="0"/>
    </xf>
    <xf numFmtId="0" fontId="11" fillId="7" borderId="1" xfId="0" applyFont="1" applyFill="1" applyBorder="1" applyAlignment="1" applyProtection="1">
      <alignment horizontal="center" vertical="center" wrapText="1"/>
    </xf>
    <xf numFmtId="165" fontId="11" fillId="0" borderId="1" xfId="0" applyNumberFormat="1" applyFont="1" applyBorder="1" applyAlignment="1" applyProtection="1">
      <alignment horizontal="center" vertical="center"/>
    </xf>
    <xf numFmtId="9" fontId="11" fillId="0" borderId="0" xfId="0" applyNumberFormat="1" applyFont="1" applyAlignment="1" applyProtection="1">
      <alignment horizontal="center" vertical="top" wrapText="1"/>
      <protection locked="0"/>
    </xf>
    <xf numFmtId="0" fontId="22" fillId="0" borderId="0" xfId="0" applyFont="1" applyProtection="1"/>
    <xf numFmtId="0" fontId="11" fillId="0" borderId="1" xfId="0" applyFont="1" applyBorder="1" applyAlignment="1" applyProtection="1">
      <alignment horizontal="center"/>
    </xf>
    <xf numFmtId="0" fontId="22" fillId="0" borderId="0" xfId="0" applyFont="1" applyAlignment="1" applyProtection="1">
      <alignment horizontal="left" vertical="top" wrapText="1"/>
      <protection locked="0"/>
    </xf>
    <xf numFmtId="0" fontId="11" fillId="6" borderId="1" xfId="0" applyFont="1" applyFill="1" applyBorder="1" applyAlignment="1" applyProtection="1">
      <alignment horizontal="center" vertical="center" wrapText="1"/>
    </xf>
    <xf numFmtId="165" fontId="11" fillId="6" borderId="1" xfId="0" applyNumberFormat="1" applyFont="1" applyFill="1" applyBorder="1" applyAlignment="1" applyProtection="1">
      <alignment horizontal="center" vertical="center" wrapText="1"/>
    </xf>
    <xf numFmtId="165" fontId="11" fillId="11" borderId="1" xfId="0" applyNumberFormat="1" applyFont="1" applyFill="1" applyBorder="1" applyAlignment="1" applyProtection="1">
      <alignment horizontal="center"/>
    </xf>
    <xf numFmtId="0" fontId="11" fillId="0" borderId="0" xfId="0" applyFont="1" applyAlignment="1" applyProtection="1">
      <alignment horizontal="right" vertical="top" wrapText="1"/>
    </xf>
    <xf numFmtId="0" fontId="20" fillId="0" borderId="0" xfId="0" applyFont="1" applyAlignment="1" applyProtection="1">
      <alignment horizontal="left" vertical="top" wrapText="1"/>
      <protection locked="0"/>
    </xf>
    <xf numFmtId="4" fontId="7" fillId="0" borderId="1" xfId="0" applyNumberFormat="1" applyFont="1" applyBorder="1" applyAlignment="1" applyProtection="1">
      <alignment horizontal="center" vertical="center"/>
    </xf>
    <xf numFmtId="3" fontId="7" fillId="3" borderId="9" xfId="0" applyNumberFormat="1" applyFont="1" applyFill="1" applyBorder="1" applyAlignment="1" applyProtection="1">
      <alignment horizontal="center" vertical="center" wrapText="1"/>
    </xf>
    <xf numFmtId="2" fontId="7" fillId="3" borderId="1" xfId="0" applyNumberFormat="1" applyFont="1" applyFill="1" applyBorder="1" applyAlignment="1" applyProtection="1">
      <alignment horizontal="center"/>
    </xf>
    <xf numFmtId="0" fontId="18" fillId="0" borderId="1" xfId="0" applyFont="1" applyBorder="1" applyAlignment="1" applyProtection="1"/>
    <xf numFmtId="3" fontId="18" fillId="12" borderId="9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67" fontId="7" fillId="3" borderId="1" xfId="0" applyNumberFormat="1" applyFont="1" applyFill="1" applyBorder="1" applyAlignment="1" applyProtection="1">
      <alignment horizontal="center"/>
    </xf>
    <xf numFmtId="0" fontId="5" fillId="0" borderId="1" xfId="0" applyFont="1" applyBorder="1" applyAlignment="1" applyProtection="1">
      <protection locked="0"/>
    </xf>
    <xf numFmtId="3" fontId="18" fillId="0" borderId="1" xfId="0" applyNumberFormat="1" applyFont="1" applyBorder="1" applyAlignment="1" applyProtection="1">
      <alignment horizontal="center"/>
      <protection locked="0"/>
    </xf>
    <xf numFmtId="167" fontId="7" fillId="4" borderId="1" xfId="0" applyNumberFormat="1" applyFont="1" applyFill="1" applyBorder="1" applyAlignment="1" applyProtection="1">
      <alignment horizontal="center"/>
    </xf>
    <xf numFmtId="0" fontId="7" fillId="0" borderId="0" xfId="0" applyFont="1" applyAlignment="1" applyProtection="1">
      <alignment horizontal="left" vertical="top" wrapText="1"/>
      <protection locked="0"/>
    </xf>
    <xf numFmtId="0" fontId="0" fillId="0" borderId="0" xfId="0" applyBorder="1"/>
    <xf numFmtId="0" fontId="15" fillId="0" borderId="0" xfId="0" applyFont="1" applyAlignment="1"/>
    <xf numFmtId="2" fontId="0" fillId="0" borderId="0" xfId="0" applyNumberFormat="1"/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3" fontId="22" fillId="0" borderId="9" xfId="0" applyNumberFormat="1" applyFont="1" applyBorder="1" applyAlignment="1" applyProtection="1">
      <alignment horizontal="center" vertical="center" wrapText="1"/>
      <protection locked="0"/>
    </xf>
    <xf numFmtId="3" fontId="11" fillId="6" borderId="9" xfId="0" applyNumberFormat="1" applyFont="1" applyFill="1" applyBorder="1" applyAlignment="1" applyProtection="1">
      <alignment horizontal="center" vertical="center" wrapText="1"/>
    </xf>
    <xf numFmtId="0" fontId="11" fillId="7" borderId="9" xfId="0" applyFont="1" applyFill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top" wrapText="1"/>
      <protection locked="0"/>
    </xf>
    <xf numFmtId="3" fontId="16" fillId="0" borderId="0" xfId="0" applyNumberFormat="1" applyFont="1" applyProtection="1">
      <protection locked="0"/>
    </xf>
    <xf numFmtId="0" fontId="7" fillId="0" borderId="4" xfId="0" applyFont="1" applyFill="1" applyBorder="1" applyAlignment="1" applyProtection="1">
      <alignment vertical="center"/>
    </xf>
    <xf numFmtId="3" fontId="7" fillId="0" borderId="4" xfId="0" applyNumberFormat="1" applyFont="1" applyFill="1" applyBorder="1" applyAlignment="1" applyProtection="1">
      <alignment vertical="center"/>
    </xf>
    <xf numFmtId="165" fontId="22" fillId="0" borderId="0" xfId="0" applyNumberFormat="1" applyFont="1" applyProtection="1">
      <protection locked="0"/>
    </xf>
    <xf numFmtId="3" fontId="0" fillId="0" borderId="0" xfId="0" applyNumberFormat="1"/>
    <xf numFmtId="3" fontId="25" fillId="0" borderId="0" xfId="0" applyNumberFormat="1" applyFont="1"/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8" fillId="0" borderId="4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3" fontId="18" fillId="0" borderId="9" xfId="0" applyNumberFormat="1" applyFont="1" applyBorder="1" applyAlignment="1" applyProtection="1">
      <alignment horizontal="center"/>
      <protection locked="0"/>
    </xf>
    <xf numFmtId="9" fontId="16" fillId="0" borderId="0" xfId="2" applyFont="1" applyProtection="1"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9" fillId="0" borderId="0" xfId="0" applyFont="1" applyAlignment="1" applyProtection="1">
      <alignment horizontal="left" vertical="top" wrapText="1"/>
      <protection locked="0"/>
    </xf>
    <xf numFmtId="0" fontId="27" fillId="0" borderId="1" xfId="0" applyFont="1" applyBorder="1" applyAlignment="1" applyProtection="1"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0" borderId="0" xfId="0" applyFont="1" applyProtection="1"/>
    <xf numFmtId="0" fontId="10" fillId="0" borderId="0" xfId="0" applyFont="1" applyAlignment="1" applyProtection="1">
      <alignment horizontal="left" vertical="top" wrapText="1"/>
    </xf>
    <xf numFmtId="0" fontId="9" fillId="0" borderId="1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vertical="center" wrapText="1"/>
      <protection locked="0"/>
    </xf>
    <xf numFmtId="0" fontId="28" fillId="2" borderId="1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" vertical="center" wrapText="1"/>
    </xf>
    <xf numFmtId="0" fontId="29" fillId="2" borderId="1" xfId="0" applyFont="1" applyFill="1" applyBorder="1" applyAlignment="1" applyProtection="1">
      <alignment horizontal="centerContinuous" vertical="center" wrapText="1"/>
    </xf>
    <xf numFmtId="167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10" borderId="3" xfId="0" applyNumberFormat="1" applyFont="1" applyFill="1" applyBorder="1" applyAlignment="1" applyProtection="1">
      <alignment horizontal="center" vertical="center" wrapText="1"/>
    </xf>
    <xf numFmtId="167" fontId="5" fillId="10" borderId="1" xfId="0" applyNumberFormat="1" applyFont="1" applyFill="1" applyBorder="1" applyAlignment="1" applyProtection="1">
      <alignment horizontal="center" vertical="center" wrapText="1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Protection="1">
      <protection locked="0"/>
    </xf>
    <xf numFmtId="0" fontId="9" fillId="0" borderId="0" xfId="0" applyFont="1" applyAlignment="1" applyProtection="1">
      <alignment horizontal="right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11" fillId="7" borderId="1" xfId="0" applyFont="1" applyFill="1" applyBorder="1" applyAlignment="1" applyProtection="1">
      <alignment horizontal="center" vertical="center" wrapText="1"/>
      <protection locked="0"/>
    </xf>
    <xf numFmtId="3" fontId="11" fillId="0" borderId="1" xfId="0" applyNumberFormat="1" applyFont="1" applyBorder="1" applyAlignment="1" applyProtection="1">
      <alignment horizontal="center" vertical="center"/>
    </xf>
    <xf numFmtId="0" fontId="11" fillId="0" borderId="0" xfId="0" applyFont="1" applyAlignment="1" applyProtection="1">
      <alignment horizontal="left" vertical="top" wrapText="1"/>
      <protection locked="0"/>
    </xf>
    <xf numFmtId="3" fontId="11" fillId="0" borderId="1" xfId="0" applyNumberFormat="1" applyFont="1" applyBorder="1" applyAlignment="1" applyProtection="1">
      <alignment horizontal="center" vertical="center" wrapText="1"/>
    </xf>
    <xf numFmtId="164" fontId="11" fillId="0" borderId="1" xfId="3" applyNumberFormat="1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horizontal="center" vertical="center"/>
    </xf>
    <xf numFmtId="167" fontId="11" fillId="6" borderId="1" xfId="0" applyNumberFormat="1" applyFont="1" applyFill="1" applyBorder="1" applyAlignment="1" applyProtection="1">
      <alignment horizontal="center"/>
    </xf>
    <xf numFmtId="167" fontId="11" fillId="11" borderId="1" xfId="0" applyNumberFormat="1" applyFont="1" applyFill="1" applyBorder="1" applyAlignment="1" applyProtection="1">
      <alignment horizontal="center"/>
    </xf>
    <xf numFmtId="0" fontId="11" fillId="0" borderId="1" xfId="0" applyFont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>
      <alignment horizontal="center" wrapText="1"/>
    </xf>
    <xf numFmtId="0" fontId="2" fillId="0" borderId="19" xfId="0" applyFont="1" applyFill="1" applyBorder="1" applyAlignment="1">
      <alignment horizontal="center" wrapText="1"/>
    </xf>
    <xf numFmtId="3" fontId="22" fillId="0" borderId="1" xfId="0" applyNumberFormat="1" applyFont="1" applyBorder="1" applyAlignment="1" applyProtection="1">
      <alignment horizontal="center" vertical="top" wrapText="1"/>
      <protection locked="0"/>
    </xf>
    <xf numFmtId="3" fontId="30" fillId="0" borderId="1" xfId="0" applyNumberFormat="1" applyFont="1" applyBorder="1" applyAlignment="1" applyProtection="1">
      <alignment horizontal="center" vertical="top" wrapText="1"/>
      <protection locked="0"/>
    </xf>
    <xf numFmtId="0" fontId="31" fillId="0" borderId="19" xfId="0" applyFont="1" applyFill="1" applyBorder="1" applyAlignment="1">
      <alignment horizontal="center" wrapText="1"/>
    </xf>
    <xf numFmtId="0" fontId="33" fillId="0" borderId="0" xfId="12" applyFont="1"/>
    <xf numFmtId="0" fontId="7" fillId="2" borderId="9" xfId="0" applyFont="1" applyFill="1" applyBorder="1" applyAlignment="1" applyProtection="1">
      <alignment horizontal="center" vertical="center" wrapText="1"/>
    </xf>
    <xf numFmtId="3" fontId="11" fillId="6" borderId="1" xfId="0" applyNumberFormat="1" applyFont="1" applyFill="1" applyBorder="1" applyAlignment="1" applyProtection="1">
      <alignment horizontal="center"/>
    </xf>
    <xf numFmtId="3" fontId="11" fillId="11" borderId="1" xfId="0" applyNumberFormat="1" applyFont="1" applyFill="1" applyBorder="1" applyAlignment="1" applyProtection="1">
      <alignment horizontal="center"/>
    </xf>
    <xf numFmtId="3" fontId="22" fillId="0" borderId="0" xfId="0" applyNumberFormat="1" applyFont="1" applyProtection="1">
      <protection locked="0"/>
    </xf>
    <xf numFmtId="9" fontId="22" fillId="0" borderId="0" xfId="2" applyFont="1" applyProtection="1">
      <protection locked="0"/>
    </xf>
    <xf numFmtId="168" fontId="22" fillId="0" borderId="0" xfId="2" applyNumberFormat="1" applyFont="1" applyProtection="1">
      <protection locked="0"/>
    </xf>
    <xf numFmtId="9" fontId="0" fillId="0" borderId="0" xfId="2" applyFont="1"/>
    <xf numFmtId="168" fontId="0" fillId="0" borderId="0" xfId="2" applyNumberFormat="1" applyFont="1" applyProtection="1">
      <protection locked="0"/>
    </xf>
    <xf numFmtId="43" fontId="0" fillId="0" borderId="0" xfId="1" applyFont="1" applyProtection="1">
      <protection locked="0"/>
    </xf>
    <xf numFmtId="0" fontId="34" fillId="0" borderId="0" xfId="0" applyFont="1"/>
    <xf numFmtId="9" fontId="0" fillId="0" borderId="0" xfId="2" applyFont="1" applyProtection="1">
      <protection locked="0"/>
    </xf>
    <xf numFmtId="9" fontId="0" fillId="0" borderId="0" xfId="2" applyNumberFormat="1" applyFont="1" applyProtection="1">
      <protection locked="0"/>
    </xf>
    <xf numFmtId="0" fontId="0" fillId="0" borderId="0" xfId="0" applyAlignment="1">
      <alignment horizontal="center"/>
    </xf>
    <xf numFmtId="0" fontId="35" fillId="0" borderId="0" xfId="0" applyFont="1" applyBorder="1" applyAlignment="1">
      <alignment horizontal="center"/>
    </xf>
    <xf numFmtId="0" fontId="35" fillId="0" borderId="0" xfId="0" applyFont="1" applyAlignment="1">
      <alignment horizontal="center"/>
    </xf>
    <xf numFmtId="2" fontId="8" fillId="4" borderId="1" xfId="0" applyNumberFormat="1" applyFont="1" applyFill="1" applyBorder="1" applyAlignment="1" applyProtection="1">
      <alignment horizontal="center"/>
    </xf>
    <xf numFmtId="3" fontId="8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0" borderId="1" xfId="0" applyFont="1" applyBorder="1" applyAlignment="1">
      <alignment horizontal="center" vertical="center"/>
    </xf>
    <xf numFmtId="9" fontId="34" fillId="0" borderId="0" xfId="2" applyFont="1"/>
    <xf numFmtId="0" fontId="36" fillId="0" borderId="0" xfId="0" applyFont="1"/>
    <xf numFmtId="9" fontId="36" fillId="0" borderId="0" xfId="2" applyFont="1"/>
    <xf numFmtId="0" fontId="7" fillId="2" borderId="1" xfId="0" applyFont="1" applyFill="1" applyBorder="1" applyAlignment="1" applyProtection="1">
      <alignment horizontal="center" vertical="center" wrapText="1"/>
    </xf>
    <xf numFmtId="3" fontId="8" fillId="16" borderId="1" xfId="0" applyNumberFormat="1" applyFont="1" applyFill="1" applyBorder="1" applyAlignment="1" applyProtection="1">
      <alignment horizontal="center" vertical="top" wrapText="1"/>
      <protection locked="0"/>
    </xf>
    <xf numFmtId="9" fontId="16" fillId="16" borderId="0" xfId="2" applyFont="1" applyFill="1" applyProtection="1">
      <protection locked="0"/>
    </xf>
    <xf numFmtId="9" fontId="0" fillId="0" borderId="0" xfId="2" applyFont="1" applyAlignment="1">
      <alignment horizontal="center"/>
    </xf>
    <xf numFmtId="0" fontId="7" fillId="2" borderId="9" xfId="0" applyFont="1" applyFill="1" applyBorder="1" applyAlignment="1" applyProtection="1">
      <alignment horizontal="center" vertical="center" wrapText="1"/>
    </xf>
    <xf numFmtId="0" fontId="38" fillId="0" borderId="0" xfId="0" applyFont="1"/>
    <xf numFmtId="2" fontId="38" fillId="0" borderId="0" xfId="0" applyNumberFormat="1" applyFont="1"/>
    <xf numFmtId="0" fontId="39" fillId="0" borderId="0" xfId="0" applyFont="1" applyFill="1" applyBorder="1" applyAlignment="1">
      <alignment horizontal="center" vertical="center" wrapText="1"/>
    </xf>
    <xf numFmtId="0" fontId="40" fillId="0" borderId="0" xfId="0" applyFont="1" applyFill="1" applyBorder="1"/>
    <xf numFmtId="3" fontId="40" fillId="0" borderId="0" xfId="0" applyNumberFormat="1" applyFont="1" applyFill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167" fontId="40" fillId="0" borderId="0" xfId="0" applyNumberFormat="1" applyFont="1" applyFill="1" applyBorder="1" applyAlignment="1">
      <alignment horizontal="center"/>
    </xf>
    <xf numFmtId="167" fontId="40" fillId="0" borderId="0" xfId="0" applyNumberFormat="1" applyFont="1" applyFill="1" applyAlignment="1">
      <alignment horizontal="center"/>
    </xf>
    <xf numFmtId="3" fontId="38" fillId="0" borderId="0" xfId="0" applyNumberFormat="1" applyFont="1"/>
    <xf numFmtId="0" fontId="40" fillId="0" borderId="0" xfId="0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horizontal="center" vertical="center"/>
    </xf>
    <xf numFmtId="9" fontId="38" fillId="0" borderId="0" xfId="2" applyFont="1"/>
    <xf numFmtId="167" fontId="40" fillId="0" borderId="0" xfId="0" applyNumberFormat="1" applyFont="1" applyFill="1" applyBorder="1" applyAlignment="1">
      <alignment horizontal="center" vertical="center"/>
    </xf>
    <xf numFmtId="165" fontId="40" fillId="0" borderId="0" xfId="0" applyNumberFormat="1" applyFont="1" applyFill="1" applyBorder="1" applyAlignment="1">
      <alignment horizontal="center" vertical="center"/>
    </xf>
    <xf numFmtId="10" fontId="40" fillId="0" borderId="0" xfId="0" applyNumberFormat="1" applyFont="1" applyFill="1" applyBorder="1" applyAlignment="1">
      <alignment horizontal="center" vertical="center"/>
    </xf>
    <xf numFmtId="0" fontId="42" fillId="0" borderId="0" xfId="12" applyFont="1"/>
    <xf numFmtId="0" fontId="43" fillId="0" borderId="0" xfId="12" applyFont="1"/>
    <xf numFmtId="0" fontId="37" fillId="0" borderId="20" xfId="10" applyFont="1" applyFill="1" applyBorder="1" applyAlignment="1">
      <alignment vertical="center" wrapText="1"/>
    </xf>
    <xf numFmtId="3" fontId="37" fillId="0" borderId="20" xfId="10" applyNumberFormat="1" applyFont="1" applyFill="1" applyBorder="1" applyAlignment="1">
      <alignment vertical="center"/>
    </xf>
    <xf numFmtId="0" fontId="37" fillId="17" borderId="20" xfId="11" applyFont="1" applyFill="1" applyBorder="1" applyAlignment="1">
      <alignment vertical="center" wrapText="1"/>
    </xf>
    <xf numFmtId="3" fontId="37" fillId="17" borderId="20" xfId="11" applyNumberFormat="1" applyFont="1" applyFill="1" applyBorder="1" applyAlignment="1">
      <alignment vertical="center"/>
    </xf>
    <xf numFmtId="0" fontId="38" fillId="0" borderId="0" xfId="0" applyFont="1" applyAlignment="1">
      <alignment horizontal="center"/>
    </xf>
    <xf numFmtId="165" fontId="39" fillId="0" borderId="0" xfId="0" applyNumberFormat="1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165" fontId="39" fillId="0" borderId="0" xfId="0" applyNumberFormat="1" applyFont="1" applyFill="1" applyBorder="1" applyAlignment="1">
      <alignment horizontal="center"/>
    </xf>
    <xf numFmtId="168" fontId="39" fillId="0" borderId="0" xfId="9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43" fillId="0" borderId="0" xfId="12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0" fontId="34" fillId="0" borderId="0" xfId="0" applyFont="1" applyAlignment="1">
      <alignment vertical="center"/>
    </xf>
    <xf numFmtId="0" fontId="35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2" fontId="39" fillId="0" borderId="0" xfId="0" applyNumberFormat="1" applyFont="1" applyFill="1" applyBorder="1" applyAlignment="1">
      <alignment horizontal="center"/>
    </xf>
    <xf numFmtId="165" fontId="40" fillId="0" borderId="0" xfId="0" applyNumberFormat="1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3" fontId="40" fillId="0" borderId="0" xfId="0" applyNumberFormat="1" applyFont="1" applyFill="1" applyAlignment="1">
      <alignment horizontal="center" vertical="center"/>
    </xf>
    <xf numFmtId="3" fontId="40" fillId="0" borderId="0" xfId="0" applyNumberFormat="1" applyFont="1" applyFill="1" applyAlignment="1">
      <alignment horizontal="center"/>
    </xf>
    <xf numFmtId="9" fontId="0" fillId="0" borderId="0" xfId="2" applyNumberFormat="1" applyFont="1"/>
    <xf numFmtId="0" fontId="39" fillId="0" borderId="0" xfId="0" applyFont="1" applyFill="1" applyBorder="1" applyAlignment="1">
      <alignment horizontal="center" vertical="center" wrapText="1"/>
    </xf>
    <xf numFmtId="167" fontId="7" fillId="0" borderId="1" xfId="0" applyNumberFormat="1" applyFont="1" applyBorder="1" applyAlignment="1" applyProtection="1">
      <alignment horizontal="center" vertical="center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" vertical="center" wrapText="1"/>
    </xf>
    <xf numFmtId="0" fontId="29" fillId="4" borderId="1" xfId="0" applyFont="1" applyFill="1" applyBorder="1" applyAlignment="1" applyProtection="1">
      <alignment horizontal="centerContinuous" vertical="center" wrapText="1"/>
    </xf>
    <xf numFmtId="167" fontId="8" fillId="4" borderId="1" xfId="0" applyNumberFormat="1" applyFont="1" applyFill="1" applyBorder="1" applyAlignment="1" applyProtection="1">
      <alignment horizontal="center" vertical="center" wrapText="1"/>
    </xf>
    <xf numFmtId="3" fontId="5" fillId="4" borderId="1" xfId="0" applyNumberFormat="1" applyFont="1" applyFill="1" applyBorder="1" applyAlignment="1" applyProtection="1">
      <alignment horizontal="center" vertical="center" wrapText="1"/>
    </xf>
    <xf numFmtId="3" fontId="7" fillId="4" borderId="1" xfId="0" applyNumberFormat="1" applyFont="1" applyFill="1" applyBorder="1" applyAlignment="1">
      <alignment horizontal="center" vertical="center"/>
    </xf>
    <xf numFmtId="3" fontId="7" fillId="1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vertical="center" wrapText="1"/>
    </xf>
    <xf numFmtId="0" fontId="46" fillId="0" borderId="0" xfId="0" applyFont="1" applyFill="1" applyBorder="1" applyAlignment="1">
      <alignment horizontal="center"/>
    </xf>
    <xf numFmtId="165" fontId="47" fillId="0" borderId="0" xfId="0" applyNumberFormat="1" applyFont="1" applyFill="1" applyBorder="1" applyAlignment="1">
      <alignment horizontal="center"/>
    </xf>
    <xf numFmtId="3" fontId="48" fillId="18" borderId="23" xfId="0" applyNumberFormat="1" applyFont="1" applyFill="1" applyBorder="1" applyAlignment="1">
      <alignment horizontal="center"/>
    </xf>
    <xf numFmtId="2" fontId="47" fillId="0" borderId="0" xfId="0" applyNumberFormat="1" applyFont="1" applyFill="1" applyAlignment="1">
      <alignment horizontal="center"/>
    </xf>
    <xf numFmtId="3" fontId="9" fillId="10" borderId="1" xfId="0" applyNumberFormat="1" applyFont="1" applyFill="1" applyBorder="1" applyAlignment="1" applyProtection="1">
      <alignment horizontal="center" vertical="center" wrapText="1"/>
    </xf>
    <xf numFmtId="167" fontId="9" fillId="10" borderId="1" xfId="0" applyNumberFormat="1" applyFont="1" applyFill="1" applyBorder="1" applyAlignment="1" applyProtection="1">
      <alignment horizontal="center" vertical="center" wrapText="1"/>
    </xf>
    <xf numFmtId="3" fontId="10" fillId="0" borderId="1" xfId="0" applyNumberFormat="1" applyFont="1" applyBorder="1" applyAlignment="1" applyProtection="1">
      <alignment horizontal="center" vertical="center" wrapText="1"/>
      <protection locked="0"/>
    </xf>
    <xf numFmtId="3" fontId="48" fillId="0" borderId="1" xfId="0" applyNumberFormat="1" applyFont="1" applyBorder="1" applyAlignment="1" applyProtection="1">
      <alignment horizontal="center"/>
      <protection locked="0"/>
    </xf>
    <xf numFmtId="167" fontId="9" fillId="3" borderId="1" xfId="0" applyNumberFormat="1" applyFont="1" applyFill="1" applyBorder="1" applyAlignment="1" applyProtection="1">
      <alignment horizontal="center" vertical="center" wrapText="1"/>
    </xf>
    <xf numFmtId="1" fontId="10" fillId="0" borderId="1" xfId="0" applyNumberFormat="1" applyFont="1" applyBorder="1" applyAlignment="1" applyProtection="1">
      <alignment horizontal="center" vertical="center" wrapText="1"/>
      <protection locked="0"/>
    </xf>
    <xf numFmtId="167" fontId="46" fillId="0" borderId="0" xfId="0" applyNumberFormat="1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vertical="center"/>
    </xf>
    <xf numFmtId="0" fontId="49" fillId="0" borderId="0" xfId="0" applyFont="1" applyFill="1"/>
    <xf numFmtId="0" fontId="16" fillId="0" borderId="0" xfId="0" applyFont="1"/>
    <xf numFmtId="3" fontId="46" fillId="0" borderId="1" xfId="0" applyNumberFormat="1" applyFont="1" applyFill="1" applyBorder="1" applyAlignment="1">
      <alignment horizontal="center" vertical="center"/>
    </xf>
    <xf numFmtId="3" fontId="46" fillId="0" borderId="0" xfId="0" applyNumberFormat="1" applyFont="1" applyFill="1" applyAlignment="1">
      <alignment horizontal="center" vertical="center"/>
    </xf>
    <xf numFmtId="0" fontId="47" fillId="0" borderId="1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0" fontId="38" fillId="0" borderId="0" xfId="0" applyFont="1" applyAlignment="1">
      <alignment horizontal="center" vertical="center"/>
    </xf>
    <xf numFmtId="168" fontId="38" fillId="0" borderId="0" xfId="2" applyNumberFormat="1" applyFont="1" applyAlignment="1">
      <alignment horizontal="center" vertical="center"/>
    </xf>
    <xf numFmtId="9" fontId="38" fillId="0" borderId="0" xfId="2" applyFont="1" applyAlignment="1">
      <alignment horizontal="center" vertical="center"/>
    </xf>
    <xf numFmtId="0" fontId="47" fillId="0" borderId="0" xfId="0" applyFont="1" applyFill="1" applyAlignment="1">
      <alignment horizontal="center" vertical="center" wrapText="1"/>
    </xf>
    <xf numFmtId="1" fontId="51" fillId="0" borderId="0" xfId="0" applyNumberFormat="1" applyFont="1" applyFill="1" applyAlignment="1">
      <alignment horizontal="center" vertical="center"/>
    </xf>
    <xf numFmtId="1" fontId="52" fillId="0" borderId="0" xfId="2" applyNumberFormat="1" applyFont="1" applyAlignment="1">
      <alignment horizontal="center" vertical="center"/>
    </xf>
    <xf numFmtId="168" fontId="46" fillId="0" borderId="1" xfId="2" applyNumberFormat="1" applyFont="1" applyFill="1" applyBorder="1" applyAlignment="1">
      <alignment horizontal="center" vertical="center"/>
    </xf>
    <xf numFmtId="168" fontId="46" fillId="0" borderId="0" xfId="2" applyNumberFormat="1" applyFont="1" applyFill="1" applyAlignment="1">
      <alignment horizontal="center" vertical="center"/>
    </xf>
    <xf numFmtId="3" fontId="46" fillId="0" borderId="0" xfId="0" applyNumberFormat="1" applyFont="1" applyFill="1" applyBorder="1" applyAlignment="1">
      <alignment horizontal="center" vertical="center"/>
    </xf>
    <xf numFmtId="168" fontId="46" fillId="0" borderId="0" xfId="2" applyNumberFormat="1" applyFont="1" applyFill="1" applyBorder="1" applyAlignment="1">
      <alignment horizontal="center" vertical="center"/>
    </xf>
    <xf numFmtId="0" fontId="53" fillId="0" borderId="0" xfId="0" applyFont="1"/>
    <xf numFmtId="0" fontId="54" fillId="0" borderId="0" xfId="0" applyFont="1"/>
    <xf numFmtId="0" fontId="43" fillId="0" borderId="0" xfId="12" applyFont="1" applyBorder="1" applyAlignment="1">
      <alignment vertical="center"/>
    </xf>
    <xf numFmtId="0" fontId="43" fillId="0" borderId="0" xfId="12" applyFont="1" applyBorder="1"/>
    <xf numFmtId="0" fontId="0" fillId="0" borderId="0" xfId="0" applyBorder="1" applyAlignment="1">
      <alignment horizontal="center" vertical="center"/>
    </xf>
    <xf numFmtId="0" fontId="43" fillId="0" borderId="0" xfId="12" applyFont="1" applyBorder="1" applyAlignment="1"/>
    <xf numFmtId="0" fontId="0" fillId="0" borderId="0" xfId="0" applyAlignment="1"/>
    <xf numFmtId="0" fontId="43" fillId="0" borderId="0" xfId="12" applyFont="1" applyAlignment="1"/>
    <xf numFmtId="0" fontId="0" fillId="0" borderId="15" xfId="0" applyBorder="1" applyAlignment="1"/>
    <xf numFmtId="0" fontId="33" fillId="0" borderId="0" xfId="12" applyFont="1" applyBorder="1" applyAlignment="1">
      <alignment vertical="center"/>
    </xf>
    <xf numFmtId="0" fontId="33" fillId="0" borderId="0" xfId="12" applyFont="1" applyAlignment="1">
      <alignment vertical="center"/>
    </xf>
    <xf numFmtId="0" fontId="37" fillId="0" borderId="24" xfId="10" applyFont="1" applyFill="1" applyBorder="1" applyAlignment="1">
      <alignment vertical="center" wrapText="1"/>
    </xf>
    <xf numFmtId="3" fontId="37" fillId="0" borderId="24" xfId="10" applyNumberFormat="1" applyFont="1" applyFill="1" applyBorder="1" applyAlignment="1">
      <alignment vertical="center"/>
    </xf>
    <xf numFmtId="168" fontId="0" fillId="0" borderId="0" xfId="2" applyNumberFormat="1" applyFont="1"/>
    <xf numFmtId="0" fontId="21" fillId="0" borderId="1" xfId="0" applyFont="1" applyFill="1" applyBorder="1" applyAlignment="1">
      <alignment horizontal="center" vertical="center" wrapText="1"/>
    </xf>
    <xf numFmtId="0" fontId="41" fillId="13" borderId="16" xfId="8" applyFont="1" applyBorder="1" applyAlignment="1">
      <alignment vertical="center"/>
    </xf>
    <xf numFmtId="0" fontId="39" fillId="0" borderId="6" xfId="0" applyFont="1" applyFill="1" applyBorder="1" applyAlignment="1">
      <alignment horizontal="center" vertical="center" wrapText="1"/>
    </xf>
    <xf numFmtId="167" fontId="55" fillId="0" borderId="0" xfId="0" applyNumberFormat="1" applyFont="1" applyFill="1" applyAlignment="1">
      <alignment horizontal="center"/>
    </xf>
    <xf numFmtId="0" fontId="5" fillId="0" borderId="0" xfId="0" applyFont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21" fillId="0" borderId="0" xfId="0" applyFont="1" applyFill="1" applyBorder="1" applyAlignment="1">
      <alignment horizontal="center" vertical="center" wrapText="1"/>
    </xf>
    <xf numFmtId="0" fontId="21" fillId="19" borderId="25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/>
    </xf>
    <xf numFmtId="167" fontId="20" fillId="0" borderId="0" xfId="0" applyNumberFormat="1" applyFont="1" applyFill="1" applyBorder="1" applyAlignment="1">
      <alignment horizontal="center" vertical="center"/>
    </xf>
    <xf numFmtId="0" fontId="16" fillId="0" borderId="0" xfId="0" applyFont="1" applyAlignment="1" applyProtection="1">
      <alignment horizontal="center"/>
      <protection locked="0"/>
    </xf>
    <xf numFmtId="4" fontId="20" fillId="0" borderId="0" xfId="0" applyNumberFormat="1" applyFont="1" applyFill="1" applyBorder="1" applyAlignment="1">
      <alignment horizontal="center" vertical="center"/>
    </xf>
    <xf numFmtId="0" fontId="45" fillId="13" borderId="1" xfId="8" applyFont="1" applyBorder="1" applyAlignment="1">
      <alignment vertical="center" wrapText="1"/>
    </xf>
    <xf numFmtId="0" fontId="49" fillId="0" borderId="0" xfId="0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0" fontId="21" fillId="0" borderId="0" xfId="0" applyFont="1" applyFill="1" applyAlignment="1">
      <alignment horizontal="center" vertical="center" wrapText="1"/>
    </xf>
    <xf numFmtId="3" fontId="20" fillId="0" borderId="0" xfId="0" applyNumberFormat="1" applyFont="1" applyFill="1" applyBorder="1" applyAlignment="1">
      <alignment horizontal="center" vertical="center"/>
    </xf>
    <xf numFmtId="3" fontId="20" fillId="0" borderId="0" xfId="0" applyNumberFormat="1" applyFont="1" applyFill="1" applyAlignment="1">
      <alignment horizontal="center" vertical="center"/>
    </xf>
    <xf numFmtId="168" fontId="20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68" fontId="21" fillId="0" borderId="0" xfId="9" applyNumberFormat="1" applyFont="1" applyFill="1" applyBorder="1" applyAlignment="1">
      <alignment horizontal="center" vertical="center"/>
    </xf>
    <xf numFmtId="1" fontId="0" fillId="0" borderId="0" xfId="2" applyNumberFormat="1" applyFont="1" applyAlignment="1">
      <alignment horizontal="center"/>
    </xf>
    <xf numFmtId="0" fontId="38" fillId="0" borderId="0" xfId="0" applyFont="1" applyFill="1" applyAlignment="1">
      <alignment horizontal="center"/>
    </xf>
    <xf numFmtId="2" fontId="38" fillId="0" borderId="0" xfId="0" applyNumberFormat="1" applyFont="1" applyFill="1" applyAlignment="1">
      <alignment horizontal="center"/>
    </xf>
    <xf numFmtId="0" fontId="42" fillId="0" borderId="0" xfId="0" applyFont="1" applyFill="1" applyAlignment="1">
      <alignment horizontal="center" vertical="center"/>
    </xf>
    <xf numFmtId="3" fontId="40" fillId="0" borderId="0" xfId="2" applyNumberFormat="1" applyFont="1" applyFill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67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167" fontId="21" fillId="0" borderId="0" xfId="0" applyNumberFormat="1" applyFont="1" applyFill="1" applyAlignment="1">
      <alignment horizontal="center" vertical="center"/>
    </xf>
    <xf numFmtId="165" fontId="21" fillId="0" borderId="0" xfId="0" applyNumberFormat="1" applyFont="1" applyFill="1" applyAlignment="1">
      <alignment horizontal="center" vertical="center"/>
    </xf>
    <xf numFmtId="0" fontId="2" fillId="0" borderId="0" xfId="0" applyFont="1" applyAlignment="1" applyProtection="1">
      <alignment horizont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20" fillId="0" borderId="0" xfId="0" applyFont="1" applyFill="1" applyBorder="1" applyAlignment="1">
      <alignment horizontal="center"/>
    </xf>
    <xf numFmtId="165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165" fontId="20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wrapText="1"/>
    </xf>
    <xf numFmtId="165" fontId="20" fillId="20" borderId="0" xfId="0" applyNumberFormat="1" applyFont="1" applyFill="1" applyBorder="1" applyAlignment="1">
      <alignment horizontal="center"/>
    </xf>
    <xf numFmtId="165" fontId="20" fillId="0" borderId="0" xfId="0" applyNumberFormat="1" applyFont="1" applyBorder="1" applyAlignment="1">
      <alignment horizontal="center"/>
    </xf>
    <xf numFmtId="3" fontId="21" fillId="0" borderId="0" xfId="0" applyNumberFormat="1" applyFont="1" applyFill="1" applyAlignment="1">
      <alignment horizontal="center" vertical="center"/>
    </xf>
    <xf numFmtId="10" fontId="21" fillId="0" borderId="0" xfId="0" applyNumberFormat="1" applyFont="1" applyFill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10" fontId="21" fillId="0" borderId="0" xfId="0" applyNumberFormat="1" applyFont="1" applyFill="1" applyBorder="1" applyAlignment="1">
      <alignment horizontal="center" vertical="center"/>
    </xf>
    <xf numFmtId="165" fontId="21" fillId="0" borderId="0" xfId="0" applyNumberFormat="1" applyFont="1" applyFill="1" applyBorder="1" applyAlignment="1">
      <alignment horizontal="center"/>
    </xf>
    <xf numFmtId="165" fontId="21" fillId="0" borderId="0" xfId="0" applyNumberFormat="1" applyFont="1" applyFill="1" applyAlignment="1">
      <alignment horizontal="center"/>
    </xf>
    <xf numFmtId="0" fontId="57" fillId="0" borderId="0" xfId="0" applyFont="1"/>
    <xf numFmtId="0" fontId="16" fillId="0" borderId="0" xfId="0" applyFont="1" applyFill="1" applyBorder="1"/>
    <xf numFmtId="0" fontId="20" fillId="0" borderId="0" xfId="0" applyFont="1" applyFill="1" applyBorder="1"/>
    <xf numFmtId="167" fontId="20" fillId="0" borderId="0" xfId="0" applyNumberFormat="1" applyFont="1" applyFill="1" applyBorder="1" applyAlignment="1">
      <alignment horizontal="center"/>
    </xf>
    <xf numFmtId="0" fontId="21" fillId="0" borderId="0" xfId="0" applyFont="1" applyFill="1" applyBorder="1"/>
    <xf numFmtId="167" fontId="21" fillId="0" borderId="0" xfId="0" applyNumberFormat="1" applyFont="1" applyFill="1" applyBorder="1" applyAlignment="1">
      <alignment horizontal="center"/>
    </xf>
    <xf numFmtId="0" fontId="21" fillId="0" borderId="0" xfId="0" applyFont="1" applyFill="1"/>
    <xf numFmtId="167" fontId="21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 vertical="center"/>
    </xf>
    <xf numFmtId="165" fontId="21" fillId="0" borderId="0" xfId="9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/>
    </xf>
    <xf numFmtId="0" fontId="10" fillId="0" borderId="0" xfId="0" applyFont="1" applyBorder="1" applyAlignment="1" applyProtection="1">
      <alignment vertical="top" wrapText="1"/>
      <protection locked="0"/>
    </xf>
    <xf numFmtId="1" fontId="10" fillId="0" borderId="0" xfId="0" applyNumberFormat="1" applyFont="1" applyBorder="1" applyAlignment="1" applyProtection="1">
      <alignment vertical="top" wrapText="1"/>
      <protection locked="0"/>
    </xf>
    <xf numFmtId="2" fontId="16" fillId="0" borderId="0" xfId="0" applyNumberFormat="1" applyFont="1"/>
    <xf numFmtId="165" fontId="16" fillId="0" borderId="0" xfId="0" applyNumberFormat="1" applyFont="1"/>
    <xf numFmtId="1" fontId="21" fillId="0" borderId="0" xfId="0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/>
    </xf>
    <xf numFmtId="0" fontId="16" fillId="0" borderId="10" xfId="0" applyFont="1" applyBorder="1" applyAlignment="1" applyProtection="1">
      <alignment vertical="top" wrapText="1"/>
      <protection locked="0"/>
    </xf>
    <xf numFmtId="0" fontId="16" fillId="0" borderId="4" xfId="0" applyFont="1" applyBorder="1" applyAlignment="1" applyProtection="1">
      <alignment vertical="top" wrapText="1"/>
      <protection locked="0"/>
    </xf>
    <xf numFmtId="0" fontId="16" fillId="0" borderId="12" xfId="0" applyFont="1" applyBorder="1" applyAlignment="1" applyProtection="1">
      <alignment vertical="top" wrapText="1"/>
      <protection locked="0"/>
    </xf>
    <xf numFmtId="0" fontId="16" fillId="0" borderId="0" xfId="0" applyFont="1" applyBorder="1" applyAlignment="1" applyProtection="1">
      <alignment vertical="top" wrapText="1"/>
      <protection locked="0"/>
    </xf>
    <xf numFmtId="0" fontId="16" fillId="0" borderId="13" xfId="0" applyFont="1" applyBorder="1" applyAlignment="1" applyProtection="1">
      <alignment vertical="top" wrapText="1"/>
      <protection locked="0"/>
    </xf>
    <xf numFmtId="0" fontId="16" fillId="0" borderId="14" xfId="0" applyFont="1" applyBorder="1" applyAlignment="1" applyProtection="1">
      <alignment vertical="top" wrapText="1"/>
      <protection locked="0"/>
    </xf>
    <xf numFmtId="0" fontId="16" fillId="0" borderId="7" xfId="0" applyFont="1" applyBorder="1" applyAlignment="1" applyProtection="1">
      <alignment vertical="top" wrapText="1"/>
      <protection locked="0"/>
    </xf>
    <xf numFmtId="0" fontId="16" fillId="0" borderId="8" xfId="0" applyFont="1" applyBorder="1" applyAlignment="1" applyProtection="1">
      <alignment vertical="top" wrapText="1"/>
      <protection locked="0"/>
    </xf>
    <xf numFmtId="3" fontId="16" fillId="0" borderId="0" xfId="0" applyNumberFormat="1" applyFont="1" applyBorder="1" applyAlignment="1" applyProtection="1">
      <alignment vertical="top" wrapText="1"/>
      <protection locked="0"/>
    </xf>
    <xf numFmtId="3" fontId="8" fillId="0" borderId="4" xfId="0" applyNumberFormat="1" applyFont="1" applyBorder="1" applyAlignment="1" applyProtection="1">
      <alignment horizontal="center" vertical="top" wrapText="1"/>
      <protection locked="0"/>
    </xf>
    <xf numFmtId="1" fontId="20" fillId="0" borderId="0" xfId="0" applyNumberFormat="1" applyFont="1" applyFill="1" applyBorder="1" applyAlignment="1">
      <alignment horizontal="center"/>
    </xf>
    <xf numFmtId="0" fontId="16" fillId="0" borderId="0" xfId="0" applyFont="1" applyBorder="1" applyAlignment="1"/>
    <xf numFmtId="1" fontId="20" fillId="0" borderId="0" xfId="0" applyNumberFormat="1" applyFont="1" applyFill="1" applyAlignment="1">
      <alignment horizontal="center"/>
    </xf>
    <xf numFmtId="4" fontId="21" fillId="0" borderId="0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0" fontId="20" fillId="0" borderId="10" xfId="0" applyFont="1" applyBorder="1" applyAlignment="1" applyProtection="1">
      <alignment vertical="top" wrapText="1"/>
      <protection locked="0"/>
    </xf>
    <xf numFmtId="0" fontId="20" fillId="0" borderId="4" xfId="0" applyFont="1" applyBorder="1" applyAlignment="1" applyProtection="1">
      <alignment vertical="top" wrapText="1"/>
      <protection locked="0"/>
    </xf>
    <xf numFmtId="0" fontId="20" fillId="0" borderId="12" xfId="0" applyFont="1" applyBorder="1" applyAlignment="1" applyProtection="1">
      <alignment vertical="top" wrapText="1"/>
      <protection locked="0"/>
    </xf>
    <xf numFmtId="0" fontId="20" fillId="0" borderId="0" xfId="0" applyFont="1" applyBorder="1" applyAlignment="1" applyProtection="1">
      <alignment vertical="top" wrapText="1"/>
      <protection locked="0"/>
    </xf>
    <xf numFmtId="0" fontId="20" fillId="0" borderId="13" xfId="0" applyFont="1" applyBorder="1" applyAlignment="1" applyProtection="1">
      <alignment vertical="top" wrapText="1"/>
      <protection locked="0"/>
    </xf>
    <xf numFmtId="0" fontId="20" fillId="0" borderId="14" xfId="0" applyFont="1" applyBorder="1" applyAlignment="1" applyProtection="1">
      <alignment vertical="top" wrapText="1"/>
      <protection locked="0"/>
    </xf>
    <xf numFmtId="0" fontId="20" fillId="0" borderId="7" xfId="0" applyFont="1" applyBorder="1" applyAlignment="1" applyProtection="1">
      <alignment vertical="top" wrapText="1"/>
      <protection locked="0"/>
    </xf>
    <xf numFmtId="0" fontId="20" fillId="0" borderId="8" xfId="0" applyFont="1" applyBorder="1" applyAlignment="1" applyProtection="1">
      <alignment vertical="top" wrapText="1"/>
      <protection locked="0"/>
    </xf>
    <xf numFmtId="3" fontId="20" fillId="0" borderId="4" xfId="0" applyNumberFormat="1" applyFont="1" applyBorder="1" applyAlignment="1" applyProtection="1">
      <alignment vertical="top" wrapText="1"/>
      <protection locked="0"/>
    </xf>
    <xf numFmtId="3" fontId="21" fillId="0" borderId="0" xfId="0" applyNumberFormat="1" applyFont="1" applyFill="1" applyAlignment="1">
      <alignment horizontal="center"/>
    </xf>
    <xf numFmtId="3" fontId="22" fillId="0" borderId="4" xfId="0" applyNumberFormat="1" applyFont="1" applyBorder="1" applyAlignment="1" applyProtection="1">
      <alignment horizontal="center" vertical="top" wrapText="1"/>
      <protection locked="0"/>
    </xf>
    <xf numFmtId="0" fontId="58" fillId="0" borderId="0" xfId="0" applyFont="1"/>
    <xf numFmtId="1" fontId="21" fillId="0" borderId="0" xfId="0" applyNumberFormat="1" applyFont="1" applyFill="1" applyBorder="1" applyAlignment="1">
      <alignment horizontal="center" vertical="center" wrapText="1"/>
    </xf>
    <xf numFmtId="3" fontId="21" fillId="0" borderId="0" xfId="0" applyNumberFormat="1" applyFont="1" applyFill="1" applyBorder="1" applyAlignment="1">
      <alignment horizontal="center"/>
    </xf>
    <xf numFmtId="3" fontId="16" fillId="0" borderId="0" xfId="0" applyNumberFormat="1" applyFont="1" applyAlignment="1" applyProtection="1">
      <alignment horizontal="left" vertical="top" wrapText="1"/>
      <protection locked="0"/>
    </xf>
    <xf numFmtId="0" fontId="10" fillId="0" borderId="4" xfId="0" applyFont="1" applyBorder="1" applyAlignment="1" applyProtection="1">
      <alignment vertical="top" wrapText="1"/>
      <protection locked="0"/>
    </xf>
    <xf numFmtId="2" fontId="20" fillId="0" borderId="0" xfId="0" applyNumberFormat="1" applyFont="1" applyFill="1" applyAlignment="1">
      <alignment horizontal="center"/>
    </xf>
    <xf numFmtId="3" fontId="8" fillId="0" borderId="4" xfId="0" applyNumberFormat="1" applyFont="1" applyBorder="1" applyAlignment="1" applyProtection="1">
      <alignment horizontal="center" vertical="top" wrapText="1"/>
    </xf>
    <xf numFmtId="3" fontId="16" fillId="0" borderId="0" xfId="0" applyNumberFormat="1" applyFont="1"/>
    <xf numFmtId="3" fontId="20" fillId="0" borderId="0" xfId="0" applyNumberFormat="1" applyFont="1" applyFill="1" applyAlignment="1">
      <alignment horizontal="center"/>
    </xf>
    <xf numFmtId="9" fontId="21" fillId="0" borderId="0" xfId="2" applyFont="1" applyFill="1" applyBorder="1" applyAlignment="1">
      <alignment horizontal="center" vertical="center" wrapText="1"/>
    </xf>
    <xf numFmtId="168" fontId="21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/>
    </xf>
    <xf numFmtId="0" fontId="20" fillId="20" borderId="0" xfId="0" applyFont="1" applyFill="1" applyBorder="1" applyAlignment="1">
      <alignment horizontal="center"/>
    </xf>
    <xf numFmtId="165" fontId="21" fillId="20" borderId="0" xfId="0" applyNumberFormat="1" applyFont="1" applyFill="1" applyBorder="1" applyAlignment="1">
      <alignment horizontal="center"/>
    </xf>
    <xf numFmtId="165" fontId="21" fillId="0" borderId="0" xfId="0" applyNumberFormat="1" applyFont="1" applyBorder="1" applyAlignment="1">
      <alignment horizontal="center"/>
    </xf>
    <xf numFmtId="0" fontId="21" fillId="20" borderId="26" xfId="0" applyFont="1" applyFill="1" applyBorder="1" applyAlignment="1">
      <alignment horizontal="center"/>
    </xf>
    <xf numFmtId="165" fontId="21" fillId="20" borderId="26" xfId="0" applyNumberFormat="1" applyFont="1" applyFill="1" applyBorder="1" applyAlignment="1">
      <alignment horizontal="center"/>
    </xf>
    <xf numFmtId="0" fontId="1" fillId="0" borderId="0" xfId="0" applyFont="1"/>
    <xf numFmtId="0" fontId="16" fillId="0" borderId="0" xfId="0" applyFont="1" applyAlignment="1">
      <alignment horizontal="center"/>
    </xf>
    <xf numFmtId="0" fontId="45" fillId="0" borderId="1" xfId="0" applyFont="1" applyFill="1" applyBorder="1" applyAlignment="1">
      <alignment vertical="center" wrapText="1"/>
    </xf>
    <xf numFmtId="0" fontId="45" fillId="0" borderId="2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 vertical="center" wrapText="1"/>
    </xf>
    <xf numFmtId="0" fontId="20" fillId="0" borderId="17" xfId="0" applyFont="1" applyFill="1" applyBorder="1"/>
    <xf numFmtId="0" fontId="16" fillId="0" borderId="0" xfId="0" applyFont="1" applyFill="1" applyBorder="1" applyAlignment="1">
      <alignment horizontal="center" vertical="center"/>
    </xf>
    <xf numFmtId="167" fontId="16" fillId="0" borderId="12" xfId="0" applyNumberFormat="1" applyFont="1" applyFill="1" applyBorder="1" applyAlignment="1">
      <alignment horizontal="center"/>
    </xf>
    <xf numFmtId="165" fontId="16" fillId="0" borderId="13" xfId="0" applyNumberFormat="1" applyFont="1" applyFill="1" applyBorder="1" applyAlignment="1">
      <alignment horizontal="center"/>
    </xf>
    <xf numFmtId="0" fontId="16" fillId="0" borderId="17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center"/>
    </xf>
    <xf numFmtId="165" fontId="59" fillId="0" borderId="13" xfId="0" applyNumberFormat="1" applyFont="1" applyFill="1" applyBorder="1" applyAlignment="1">
      <alignment horizontal="center"/>
    </xf>
    <xf numFmtId="0" fontId="21" fillId="0" borderId="17" xfId="0" applyFont="1" applyFill="1" applyBorder="1"/>
    <xf numFmtId="0" fontId="17" fillId="0" borderId="0" xfId="0" applyFont="1" applyFill="1" applyBorder="1" applyAlignment="1">
      <alignment horizontal="center" vertical="center"/>
    </xf>
    <xf numFmtId="167" fontId="17" fillId="0" borderId="12" xfId="0" applyNumberFormat="1" applyFont="1" applyFill="1" applyBorder="1" applyAlignment="1">
      <alignment horizontal="center"/>
    </xf>
    <xf numFmtId="165" fontId="17" fillId="0" borderId="13" xfId="0" applyNumberFormat="1" applyFont="1" applyFill="1" applyBorder="1" applyAlignment="1">
      <alignment horizontal="center"/>
    </xf>
    <xf numFmtId="0" fontId="17" fillId="0" borderId="17" xfId="0" applyFont="1" applyFill="1" applyBorder="1" applyAlignment="1">
      <alignment horizontal="left" vertical="center"/>
    </xf>
    <xf numFmtId="0" fontId="37" fillId="0" borderId="0" xfId="12" applyFont="1"/>
    <xf numFmtId="0" fontId="60" fillId="13" borderId="20" xfId="8" applyFont="1" applyBorder="1" applyAlignment="1">
      <alignment horizontal="center" vertical="center" wrapText="1"/>
    </xf>
    <xf numFmtId="173" fontId="37" fillId="17" borderId="20" xfId="20" applyNumberFormat="1" applyFont="1" applyFill="1" applyBorder="1" applyAlignment="1">
      <alignment vertical="center"/>
    </xf>
    <xf numFmtId="0" fontId="37" fillId="0" borderId="20" xfId="10" applyFont="1" applyFill="1" applyBorder="1" applyAlignment="1">
      <alignment horizontal="center" vertical="center"/>
    </xf>
    <xf numFmtId="0" fontId="37" fillId="0" borderId="20" xfId="10" applyFont="1" applyFill="1" applyBorder="1" applyAlignment="1">
      <alignment horizontal="left" vertical="center" wrapText="1"/>
    </xf>
    <xf numFmtId="0" fontId="37" fillId="0" borderId="24" xfId="10" applyFont="1" applyFill="1" applyBorder="1" applyAlignment="1">
      <alignment vertical="center"/>
    </xf>
    <xf numFmtId="168" fontId="37" fillId="0" borderId="24" xfId="2" applyNumberFormat="1" applyFont="1" applyFill="1" applyBorder="1" applyAlignment="1">
      <alignment vertical="center"/>
    </xf>
    <xf numFmtId="165" fontId="37" fillId="0" borderId="24" xfId="10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center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vertical="center" wrapText="1"/>
    </xf>
    <xf numFmtId="0" fontId="8" fillId="2" borderId="0" xfId="0" applyFont="1" applyFill="1" applyBorder="1" applyAlignment="1" applyProtection="1">
      <alignment horizontal="center" vertical="center" wrapText="1"/>
    </xf>
    <xf numFmtId="167" fontId="61" fillId="8" borderId="1" xfId="0" applyNumberFormat="1" applyFont="1" applyFill="1" applyBorder="1" applyAlignment="1" applyProtection="1">
      <alignment horizontal="center" vertical="center"/>
    </xf>
    <xf numFmtId="167" fontId="18" fillId="0" borderId="1" xfId="0" applyNumberFormat="1" applyFont="1" applyBorder="1" applyAlignment="1" applyProtection="1">
      <alignment horizontal="center" vertical="center"/>
    </xf>
    <xf numFmtId="167" fontId="18" fillId="0" borderId="0" xfId="0" applyNumberFormat="1" applyFont="1" applyBorder="1" applyAlignment="1" applyProtection="1">
      <alignment horizontal="center" vertical="center"/>
    </xf>
    <xf numFmtId="0" fontId="8" fillId="21" borderId="14" xfId="0" applyFont="1" applyFill="1" applyBorder="1" applyAlignment="1" applyProtection="1">
      <alignment horizontal="center" vertical="center" wrapText="1"/>
    </xf>
    <xf numFmtId="0" fontId="8" fillId="21" borderId="0" xfId="0" applyFont="1" applyFill="1" applyBorder="1" applyAlignment="1" applyProtection="1">
      <alignment horizontal="center" vertical="center" wrapText="1"/>
    </xf>
    <xf numFmtId="0" fontId="37" fillId="0" borderId="20" xfId="10" applyFont="1" applyFill="1" applyBorder="1" applyAlignment="1">
      <alignment vertical="center" wrapText="1"/>
    </xf>
    <xf numFmtId="0" fontId="42" fillId="0" borderId="0" xfId="12" applyFont="1" applyFill="1"/>
    <xf numFmtId="0" fontId="33" fillId="0" borderId="0" xfId="12" applyFont="1" applyFill="1"/>
    <xf numFmtId="3" fontId="37" fillId="0" borderId="20" xfId="10" applyNumberFormat="1" applyFont="1" applyFill="1" applyBorder="1" applyAlignment="1">
      <alignment horizontal="right" vertical="center"/>
    </xf>
    <xf numFmtId="10" fontId="8" fillId="0" borderId="0" xfId="2" applyNumberFormat="1" applyFont="1" applyProtection="1">
      <protection locked="0"/>
    </xf>
    <xf numFmtId="2" fontId="21" fillId="0" borderId="0" xfId="0" applyNumberFormat="1" applyFont="1" applyFill="1" applyAlignment="1">
      <alignment horizontal="center"/>
    </xf>
    <xf numFmtId="3" fontId="62" fillId="22" borderId="30" xfId="0" applyNumberFormat="1" applyFont="1" applyFill="1" applyBorder="1" applyAlignment="1">
      <alignment horizontal="center"/>
    </xf>
    <xf numFmtId="0" fontId="60" fillId="13" borderId="27" xfId="8" applyFont="1" applyBorder="1" applyAlignment="1">
      <alignment horizontal="center" vertical="center" wrapText="1"/>
    </xf>
    <xf numFmtId="0" fontId="60" fillId="13" borderId="28" xfId="8" applyFont="1" applyBorder="1" applyAlignment="1">
      <alignment horizontal="center" vertical="center" wrapText="1"/>
    </xf>
    <xf numFmtId="0" fontId="60" fillId="13" borderId="29" xfId="8" applyFont="1" applyBorder="1" applyAlignment="1">
      <alignment horizontal="center" vertical="center" wrapText="1"/>
    </xf>
    <xf numFmtId="168" fontId="37" fillId="0" borderId="20" xfId="2" applyNumberFormat="1" applyFont="1" applyFill="1" applyBorder="1" applyAlignment="1">
      <alignment horizontal="center" vertical="center"/>
    </xf>
    <xf numFmtId="0" fontId="37" fillId="0" borderId="20" xfId="10" applyFont="1" applyFill="1" applyBorder="1" applyAlignment="1">
      <alignment horizontal="center" vertical="center"/>
    </xf>
    <xf numFmtId="0" fontId="37" fillId="0" borderId="20" xfId="10" applyFont="1" applyFill="1" applyBorder="1" applyAlignment="1">
      <alignment vertical="center"/>
    </xf>
    <xf numFmtId="0" fontId="37" fillId="0" borderId="20" xfId="10" applyFont="1" applyFill="1" applyBorder="1" applyAlignment="1">
      <alignment horizontal="left" vertical="center" wrapText="1"/>
    </xf>
    <xf numFmtId="0" fontId="37" fillId="0" borderId="20" xfId="10" applyFont="1" applyFill="1" applyBorder="1" applyAlignment="1">
      <alignment vertical="center" wrapText="1"/>
    </xf>
    <xf numFmtId="168" fontId="37" fillId="0" borderId="20" xfId="2" applyNumberFormat="1" applyFont="1" applyFill="1" applyBorder="1" applyAlignment="1">
      <alignment vertical="center"/>
    </xf>
    <xf numFmtId="0" fontId="37" fillId="17" borderId="20" xfId="11" applyFont="1" applyFill="1" applyBorder="1" applyAlignment="1">
      <alignment horizontal="center" vertical="center"/>
    </xf>
    <xf numFmtId="0" fontId="37" fillId="17" borderId="20" xfId="11" applyFont="1" applyFill="1" applyBorder="1" applyAlignment="1">
      <alignment horizontal="left" vertical="center" wrapText="1"/>
    </xf>
    <xf numFmtId="168" fontId="37" fillId="17" borderId="20" xfId="2" applyNumberFormat="1" applyFont="1" applyFill="1" applyBorder="1" applyAlignment="1">
      <alignment horizontal="center" vertical="center"/>
    </xf>
    <xf numFmtId="167" fontId="37" fillId="17" borderId="20" xfId="11" applyNumberFormat="1" applyFont="1" applyFill="1" applyBorder="1" applyAlignment="1">
      <alignment horizontal="center" vertical="center"/>
    </xf>
    <xf numFmtId="1" fontId="37" fillId="0" borderId="20" xfId="10" applyNumberFormat="1" applyFont="1" applyFill="1" applyBorder="1" applyAlignment="1">
      <alignment horizontal="center" vertical="center"/>
    </xf>
    <xf numFmtId="168" fontId="37" fillId="17" borderId="21" xfId="2" applyNumberFormat="1" applyFont="1" applyFill="1" applyBorder="1" applyAlignment="1">
      <alignment horizontal="center" vertical="center"/>
    </xf>
    <xf numFmtId="168" fontId="37" fillId="17" borderId="22" xfId="2" applyNumberFormat="1" applyFont="1" applyFill="1" applyBorder="1" applyAlignment="1">
      <alignment horizontal="center" vertical="center"/>
    </xf>
    <xf numFmtId="1" fontId="37" fillId="0" borderId="20" xfId="10" applyNumberFormat="1" applyFont="1" applyFill="1" applyBorder="1" applyAlignment="1">
      <alignment vertical="center"/>
    </xf>
    <xf numFmtId="10" fontId="37" fillId="17" borderId="20" xfId="2" applyNumberFormat="1" applyFont="1" applyFill="1" applyBorder="1" applyAlignment="1">
      <alignment horizontal="center" vertical="center"/>
    </xf>
    <xf numFmtId="10" fontId="37" fillId="0" borderId="20" xfId="2" applyNumberFormat="1" applyFont="1" applyFill="1" applyBorder="1" applyAlignment="1">
      <alignment horizontal="center" vertical="center"/>
    </xf>
    <xf numFmtId="172" fontId="37" fillId="17" borderId="20" xfId="20" applyNumberFormat="1" applyFont="1" applyFill="1" applyBorder="1" applyAlignment="1">
      <alignment horizontal="center" vertical="center"/>
    </xf>
    <xf numFmtId="3" fontId="37" fillId="17" borderId="20" xfId="11" applyNumberFormat="1" applyFont="1" applyFill="1" applyBorder="1" applyAlignment="1">
      <alignment horizontal="center" vertical="center"/>
    </xf>
    <xf numFmtId="168" fontId="37" fillId="0" borderId="21" xfId="1" applyNumberFormat="1" applyFont="1" applyFill="1" applyBorder="1" applyAlignment="1">
      <alignment horizontal="center" vertical="center"/>
    </xf>
    <xf numFmtId="168" fontId="37" fillId="0" borderId="22" xfId="1" applyNumberFormat="1" applyFont="1" applyFill="1" applyBorder="1" applyAlignment="1">
      <alignment horizontal="center" vertical="center"/>
    </xf>
    <xf numFmtId="0" fontId="44" fillId="13" borderId="16" xfId="8" applyFont="1" applyBorder="1" applyAlignment="1">
      <alignment horizontal="center" vertical="center"/>
    </xf>
    <xf numFmtId="0" fontId="50" fillId="0" borderId="0" xfId="0" applyFont="1" applyFill="1" applyBorder="1" applyAlignment="1">
      <alignment horizontal="left" vertical="center" wrapText="1"/>
    </xf>
    <xf numFmtId="0" fontId="22" fillId="0" borderId="10" xfId="0" applyFont="1" applyBorder="1" applyAlignment="1" applyProtection="1">
      <alignment horizontal="center" vertical="top" wrapText="1"/>
      <protection locked="0"/>
    </xf>
    <xf numFmtId="0" fontId="22" fillId="0" borderId="4" xfId="0" applyFont="1" applyBorder="1" applyAlignment="1" applyProtection="1">
      <alignment horizontal="center" vertical="top" wrapText="1"/>
      <protection locked="0"/>
    </xf>
    <xf numFmtId="0" fontId="22" fillId="0" borderId="5" xfId="0" applyFont="1" applyBorder="1" applyAlignment="1" applyProtection="1">
      <alignment horizontal="center" vertical="top" wrapText="1"/>
      <protection locked="0"/>
    </xf>
    <xf numFmtId="0" fontId="22" fillId="0" borderId="12" xfId="0" applyFont="1" applyBorder="1" applyAlignment="1" applyProtection="1">
      <alignment horizontal="center" vertical="top" wrapText="1"/>
      <protection locked="0"/>
    </xf>
    <xf numFmtId="0" fontId="22" fillId="0" borderId="0" xfId="0" applyFont="1" applyBorder="1" applyAlignment="1" applyProtection="1">
      <alignment horizontal="center" vertical="top" wrapText="1"/>
      <protection locked="0"/>
    </xf>
    <xf numFmtId="0" fontId="22" fillId="0" borderId="13" xfId="0" applyFont="1" applyBorder="1" applyAlignment="1" applyProtection="1">
      <alignment horizontal="center" vertical="top" wrapText="1"/>
      <protection locked="0"/>
    </xf>
    <xf numFmtId="0" fontId="22" fillId="0" borderId="14" xfId="0" applyFont="1" applyBorder="1" applyAlignment="1" applyProtection="1">
      <alignment horizontal="center" vertical="top" wrapText="1"/>
      <protection locked="0"/>
    </xf>
    <xf numFmtId="0" fontId="22" fillId="0" borderId="7" xfId="0" applyFont="1" applyBorder="1" applyAlignment="1" applyProtection="1">
      <alignment horizontal="center" vertical="top" wrapText="1"/>
      <protection locked="0"/>
    </xf>
    <xf numFmtId="0" fontId="22" fillId="0" borderId="8" xfId="0" applyFont="1" applyBorder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/>
      <protection locked="0"/>
    </xf>
    <xf numFmtId="0" fontId="21" fillId="0" borderId="0" xfId="0" applyFont="1" applyAlignment="1" applyProtection="1">
      <alignment horizontal="center" vertical="top" wrapText="1"/>
      <protection locked="0"/>
    </xf>
    <xf numFmtId="0" fontId="22" fillId="7" borderId="3" xfId="0" applyFont="1" applyFill="1" applyBorder="1" applyAlignment="1" applyProtection="1">
      <alignment horizontal="center" vertical="center" wrapText="1"/>
    </xf>
    <xf numFmtId="0" fontId="22" fillId="7" borderId="6" xfId="0" applyFont="1" applyFill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center" vertical="center" wrapText="1"/>
    </xf>
    <xf numFmtId="0" fontId="17" fillId="13" borderId="16" xfId="8" applyFont="1" applyBorder="1" applyAlignment="1">
      <alignment horizontal="center" vertical="center"/>
    </xf>
    <xf numFmtId="0" fontId="45" fillId="13" borderId="16" xfId="8" applyFont="1" applyBorder="1" applyAlignment="1">
      <alignment horizontal="center" vertic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top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Border="1" applyAlignment="1" applyProtection="1">
      <alignment horizontal="center" vertical="center" wrapText="1"/>
      <protection locked="0"/>
    </xf>
    <xf numFmtId="0" fontId="5" fillId="0" borderId="5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 applyProtection="1">
      <alignment horizontal="center" vertical="center" wrapText="1"/>
      <protection locked="0"/>
    </xf>
    <xf numFmtId="0" fontId="5" fillId="0" borderId="8" xfId="0" applyFont="1" applyBorder="1" applyAlignment="1" applyProtection="1">
      <alignment horizontal="center" vertical="center" wrapText="1"/>
      <protection locked="0"/>
    </xf>
    <xf numFmtId="0" fontId="41" fillId="13" borderId="16" xfId="8" applyFont="1" applyBorder="1" applyAlignment="1">
      <alignment horizontal="center" vertical="center"/>
    </xf>
    <xf numFmtId="0" fontId="8" fillId="0" borderId="0" xfId="0" applyFont="1" applyBorder="1" applyAlignment="1" applyProtection="1">
      <alignment horizontal="left" vertical="top" wrapText="1"/>
      <protection locked="0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6" xfId="0" applyFont="1" applyFill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8" xfId="0" applyFont="1" applyBorder="1" applyAlignment="1" applyProtection="1">
      <alignment horizontal="center" vertical="center" wrapText="1"/>
    </xf>
    <xf numFmtId="0" fontId="8" fillId="2" borderId="3" xfId="0" applyFont="1" applyFill="1" applyBorder="1" applyAlignment="1" applyProtection="1">
      <alignment horizontal="center" vertical="center" wrapText="1"/>
    </xf>
    <xf numFmtId="0" fontId="8" fillId="2" borderId="6" xfId="0" applyFont="1" applyFill="1" applyBorder="1" applyAlignment="1" applyProtection="1">
      <alignment horizontal="center" vertical="center" wrapText="1"/>
    </xf>
    <xf numFmtId="0" fontId="5" fillId="0" borderId="9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9" xfId="0" applyFont="1" applyFill="1" applyBorder="1" applyAlignment="1" applyProtection="1">
      <alignment horizontal="center" vertical="center" wrapText="1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2" borderId="2" xfId="0" applyFont="1" applyFill="1" applyBorder="1" applyAlignment="1" applyProtection="1">
      <alignment horizontal="center" vertical="center" wrapText="1"/>
    </xf>
    <xf numFmtId="0" fontId="8" fillId="0" borderId="10" xfId="0" applyFont="1" applyBorder="1" applyAlignment="1" applyProtection="1">
      <alignment horizontal="left" vertical="top" wrapText="1"/>
      <protection locked="0"/>
    </xf>
    <xf numFmtId="0" fontId="8" fillId="0" borderId="4" xfId="0" applyFont="1" applyBorder="1" applyAlignment="1" applyProtection="1">
      <alignment horizontal="left" vertical="top" wrapText="1"/>
      <protection locked="0"/>
    </xf>
    <xf numFmtId="0" fontId="8" fillId="0" borderId="5" xfId="0" applyFont="1" applyBorder="1" applyAlignment="1" applyProtection="1">
      <alignment horizontal="left" vertical="top" wrapText="1"/>
      <protection locked="0"/>
    </xf>
    <xf numFmtId="0" fontId="8" fillId="0" borderId="12" xfId="0" applyFont="1" applyBorder="1" applyAlignment="1" applyProtection="1">
      <alignment horizontal="left" vertical="top" wrapText="1"/>
      <protection locked="0"/>
    </xf>
    <xf numFmtId="0" fontId="8" fillId="0" borderId="13" xfId="0" applyFont="1" applyBorder="1" applyAlignment="1" applyProtection="1">
      <alignment horizontal="left" vertical="top" wrapText="1"/>
      <protection locked="0"/>
    </xf>
    <xf numFmtId="0" fontId="50" fillId="0" borderId="0" xfId="0" applyFont="1" applyFill="1" applyAlignment="1">
      <alignment horizontal="left" vertical="center" wrapText="1"/>
    </xf>
    <xf numFmtId="169" fontId="40" fillId="0" borderId="0" xfId="0" applyNumberFormat="1" applyFont="1" applyFill="1" applyBorder="1" applyAlignment="1">
      <alignment horizontal="left" wrapText="1"/>
    </xf>
    <xf numFmtId="0" fontId="16" fillId="0" borderId="10" xfId="0" applyFont="1" applyBorder="1" applyAlignment="1" applyProtection="1">
      <alignment horizontal="center" vertical="top" wrapText="1"/>
      <protection locked="0"/>
    </xf>
    <xf numFmtId="0" fontId="16" fillId="0" borderId="4" xfId="0" applyFont="1" applyBorder="1" applyAlignment="1" applyProtection="1">
      <alignment horizontal="center" vertical="top" wrapText="1"/>
      <protection locked="0"/>
    </xf>
    <xf numFmtId="0" fontId="16" fillId="0" borderId="5" xfId="0" applyFont="1" applyBorder="1" applyAlignment="1" applyProtection="1">
      <alignment horizontal="center" vertical="top" wrapText="1"/>
      <protection locked="0"/>
    </xf>
    <xf numFmtId="0" fontId="16" fillId="0" borderId="12" xfId="0" applyFont="1" applyBorder="1" applyAlignment="1" applyProtection="1">
      <alignment horizontal="center" vertical="top" wrapText="1"/>
      <protection locked="0"/>
    </xf>
    <xf numFmtId="0" fontId="16" fillId="0" borderId="0" xfId="0" applyFont="1" applyBorder="1" applyAlignment="1" applyProtection="1">
      <alignment horizontal="center" vertical="top" wrapText="1"/>
      <protection locked="0"/>
    </xf>
    <xf numFmtId="0" fontId="16" fillId="0" borderId="13" xfId="0" applyFont="1" applyBorder="1" applyAlignment="1" applyProtection="1">
      <alignment horizontal="center" vertical="top" wrapText="1"/>
      <protection locked="0"/>
    </xf>
    <xf numFmtId="0" fontId="16" fillId="0" borderId="14" xfId="0" applyFont="1" applyBorder="1" applyAlignment="1" applyProtection="1">
      <alignment horizontal="center" vertical="top" wrapText="1"/>
      <protection locked="0"/>
    </xf>
    <xf numFmtId="0" fontId="16" fillId="0" borderId="7" xfId="0" applyFont="1" applyBorder="1" applyAlignment="1" applyProtection="1">
      <alignment horizontal="center" vertical="top" wrapText="1"/>
      <protection locked="0"/>
    </xf>
    <xf numFmtId="0" fontId="16" fillId="0" borderId="8" xfId="0" applyFont="1" applyBorder="1" applyAlignment="1" applyProtection="1">
      <alignment horizontal="center" vertical="top" wrapText="1"/>
      <protection locked="0"/>
    </xf>
    <xf numFmtId="0" fontId="0" fillId="0" borderId="10" xfId="0" applyBorder="1" applyAlignment="1" applyProtection="1">
      <alignment horizontal="justify" vertical="top" wrapText="1"/>
      <protection locked="0"/>
    </xf>
    <xf numFmtId="0" fontId="0" fillId="0" borderId="4" xfId="0" applyBorder="1" applyAlignment="1" applyProtection="1">
      <alignment horizontal="justify" vertical="top" wrapText="1"/>
      <protection locked="0"/>
    </xf>
    <xf numFmtId="0" fontId="0" fillId="0" borderId="5" xfId="0" applyBorder="1" applyAlignment="1" applyProtection="1">
      <alignment horizontal="justify" vertical="top" wrapText="1"/>
      <protection locked="0"/>
    </xf>
    <xf numFmtId="0" fontId="0" fillId="0" borderId="12" xfId="0" applyBorder="1" applyAlignment="1" applyProtection="1">
      <alignment horizontal="justify" vertical="top" wrapText="1"/>
      <protection locked="0"/>
    </xf>
    <xf numFmtId="0" fontId="0" fillId="0" borderId="0" xfId="0" applyBorder="1" applyAlignment="1" applyProtection="1">
      <alignment horizontal="justify" vertical="top" wrapText="1"/>
      <protection locked="0"/>
    </xf>
    <xf numFmtId="0" fontId="0" fillId="0" borderId="13" xfId="0" applyBorder="1" applyAlignment="1" applyProtection="1">
      <alignment horizontal="justify" vertical="top" wrapText="1"/>
      <protection locked="0"/>
    </xf>
    <xf numFmtId="0" fontId="0" fillId="0" borderId="14" xfId="0" applyBorder="1" applyAlignment="1" applyProtection="1">
      <alignment horizontal="justify" vertical="top" wrapText="1"/>
      <protection locked="0"/>
    </xf>
    <xf numFmtId="0" fontId="0" fillId="0" borderId="7" xfId="0" applyBorder="1" applyAlignment="1" applyProtection="1">
      <alignment horizontal="justify" vertical="top" wrapText="1"/>
      <protection locked="0"/>
    </xf>
    <xf numFmtId="0" fontId="0" fillId="0" borderId="8" xfId="0" applyBorder="1" applyAlignment="1" applyProtection="1">
      <alignment horizontal="justify" vertical="top" wrapText="1"/>
      <protection locked="0"/>
    </xf>
    <xf numFmtId="0" fontId="10" fillId="0" borderId="4" xfId="0" applyFont="1" applyBorder="1" applyAlignment="1" applyProtection="1">
      <alignment horizontal="center" vertical="top" wrapText="1"/>
      <protection locked="0"/>
    </xf>
    <xf numFmtId="0" fontId="45" fillId="13" borderId="1" xfId="8" applyFont="1" applyBorder="1" applyAlignment="1">
      <alignment horizontal="center" vertical="center" wrapText="1"/>
    </xf>
    <xf numFmtId="0" fontId="45" fillId="13" borderId="9" xfId="8" applyFont="1" applyBorder="1" applyAlignment="1">
      <alignment horizontal="center" vertical="center" wrapText="1"/>
    </xf>
    <xf numFmtId="0" fontId="45" fillId="13" borderId="2" xfId="8" applyFont="1" applyBorder="1" applyAlignment="1">
      <alignment horizontal="center" vertical="center" wrapText="1"/>
    </xf>
    <xf numFmtId="0" fontId="45" fillId="13" borderId="12" xfId="8" applyFont="1" applyBorder="1" applyAlignment="1">
      <alignment horizontal="center" vertical="center" wrapText="1"/>
    </xf>
    <xf numFmtId="0" fontId="45" fillId="13" borderId="13" xfId="8" applyFont="1" applyBorder="1" applyAlignment="1">
      <alignment horizontal="center" vertical="center" wrapText="1"/>
    </xf>
    <xf numFmtId="0" fontId="8" fillId="2" borderId="12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11" xfId="0" applyFont="1" applyFill="1" applyBorder="1" applyAlignment="1" applyProtection="1">
      <alignment horizontal="center" vertical="center"/>
    </xf>
    <xf numFmtId="0" fontId="8" fillId="2" borderId="2" xfId="0" applyFont="1" applyFill="1" applyBorder="1" applyAlignment="1" applyProtection="1">
      <alignment horizontal="center" vertical="center"/>
    </xf>
    <xf numFmtId="0" fontId="45" fillId="13" borderId="0" xfId="8" applyFont="1" applyBorder="1" applyAlignment="1">
      <alignment horizontal="center" vertical="center"/>
    </xf>
    <xf numFmtId="0" fontId="22" fillId="7" borderId="3" xfId="0" applyFont="1" applyFill="1" applyBorder="1" applyAlignment="1" applyProtection="1">
      <alignment horizontal="center" vertical="center" wrapText="1"/>
      <protection locked="0"/>
    </xf>
    <xf numFmtId="0" fontId="22" fillId="7" borderId="6" xfId="0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Border="1" applyAlignment="1" applyProtection="1">
      <alignment horizontal="distributed" vertical="top" wrapText="1"/>
      <protection locked="0"/>
    </xf>
    <xf numFmtId="0" fontId="7" fillId="0" borderId="4" xfId="0" applyFont="1" applyBorder="1" applyAlignment="1" applyProtection="1">
      <alignment horizontal="distributed" vertical="top" wrapText="1"/>
      <protection locked="0"/>
    </xf>
    <xf numFmtId="0" fontId="7" fillId="0" borderId="5" xfId="0" applyFont="1" applyBorder="1" applyAlignment="1" applyProtection="1">
      <alignment horizontal="distributed" vertical="top" wrapText="1"/>
      <protection locked="0"/>
    </xf>
    <xf numFmtId="0" fontId="7" fillId="0" borderId="12" xfId="0" applyFont="1" applyBorder="1" applyAlignment="1" applyProtection="1">
      <alignment horizontal="distributed" vertical="top" wrapText="1"/>
      <protection locked="0"/>
    </xf>
    <xf numFmtId="0" fontId="7" fillId="0" borderId="0" xfId="0" applyFont="1" applyBorder="1" applyAlignment="1" applyProtection="1">
      <alignment horizontal="distributed" vertical="top" wrapText="1"/>
      <protection locked="0"/>
    </xf>
    <xf numFmtId="0" fontId="7" fillId="0" borderId="13" xfId="0" applyFont="1" applyBorder="1" applyAlignment="1" applyProtection="1">
      <alignment horizontal="distributed" vertical="top" wrapText="1"/>
      <protection locked="0"/>
    </xf>
    <xf numFmtId="0" fontId="7" fillId="0" borderId="14" xfId="0" applyFont="1" applyBorder="1" applyAlignment="1" applyProtection="1">
      <alignment horizontal="distributed" vertical="top" wrapText="1"/>
      <protection locked="0"/>
    </xf>
    <xf numFmtId="0" fontId="7" fillId="0" borderId="7" xfId="0" applyFont="1" applyBorder="1" applyAlignment="1" applyProtection="1">
      <alignment horizontal="distributed" vertical="top" wrapText="1"/>
      <protection locked="0"/>
    </xf>
    <xf numFmtId="0" fontId="7" fillId="0" borderId="8" xfId="0" applyFont="1" applyBorder="1" applyAlignment="1" applyProtection="1">
      <alignment horizontal="distributed" vertical="top" wrapText="1"/>
      <protection locked="0"/>
    </xf>
    <xf numFmtId="0" fontId="6" fillId="0" borderId="0" xfId="0" applyFont="1" applyAlignment="1" applyProtection="1">
      <alignment horizontal="center" vertical="top" wrapText="1"/>
      <protection locked="0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6" xfId="0" applyFont="1" applyFill="1" applyBorder="1" applyAlignment="1" applyProtection="1">
      <alignment horizontal="center" vertical="center" wrapText="1"/>
    </xf>
    <xf numFmtId="0" fontId="27" fillId="0" borderId="4" xfId="0" applyFont="1" applyBorder="1" applyAlignment="1" applyProtection="1">
      <alignment horizontal="center" vertical="center" wrapText="1"/>
    </xf>
    <xf numFmtId="0" fontId="27" fillId="0" borderId="7" xfId="0" applyFont="1" applyBorder="1" applyAlignment="1" applyProtection="1">
      <alignment horizontal="center" vertical="center" wrapText="1"/>
    </xf>
    <xf numFmtId="0" fontId="45" fillId="13" borderId="1" xfId="8" applyFont="1" applyBorder="1" applyAlignment="1">
      <alignment horizontal="center" vertical="center"/>
    </xf>
    <xf numFmtId="165" fontId="7" fillId="8" borderId="1" xfId="0" applyNumberFormat="1" applyFont="1" applyFill="1" applyBorder="1" applyAlignment="1" applyProtection="1">
      <alignment horizontal="center" vertical="center" wrapText="1"/>
    </xf>
    <xf numFmtId="165" fontId="40" fillId="0" borderId="26" xfId="0" applyNumberFormat="1" applyFont="1" applyBorder="1" applyAlignment="1">
      <alignment horizontal="center"/>
    </xf>
    <xf numFmtId="165" fontId="16" fillId="0" borderId="0" xfId="0" applyNumberFormat="1" applyFont="1" applyFill="1" applyBorder="1" applyAlignment="1">
      <alignment horizontal="center"/>
    </xf>
    <xf numFmtId="165" fontId="59" fillId="0" borderId="0" xfId="0" applyNumberFormat="1" applyFon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0" fontId="17" fillId="0" borderId="31" xfId="0" applyFont="1" applyFill="1" applyBorder="1" applyAlignment="1">
      <alignment horizontal="left" vertical="center"/>
    </xf>
    <xf numFmtId="0" fontId="17" fillId="0" borderId="3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0" fontId="17" fillId="0" borderId="33" xfId="0" applyFont="1" applyFill="1" applyBorder="1" applyAlignment="1">
      <alignment horizontal="center" vertical="center"/>
    </xf>
    <xf numFmtId="168" fontId="17" fillId="0" borderId="31" xfId="2" applyNumberFormat="1" applyFont="1" applyFill="1" applyBorder="1" applyAlignment="1">
      <alignment horizontal="center"/>
    </xf>
    <xf numFmtId="168" fontId="17" fillId="0" borderId="13" xfId="2" applyNumberFormat="1" applyFont="1" applyFill="1" applyBorder="1" applyAlignment="1">
      <alignment horizontal="center"/>
    </xf>
    <xf numFmtId="168" fontId="17" fillId="0" borderId="0" xfId="2" applyNumberFormat="1" applyFont="1" applyFill="1" applyAlignment="1">
      <alignment horizontal="center"/>
    </xf>
  </cellXfs>
  <cellStyles count="22">
    <cellStyle name="20% - Énfasis1" xfId="11" builtinId="30"/>
    <cellStyle name="Énfasis1" xfId="10" builtinId="29"/>
    <cellStyle name="Énfasis3" xfId="8" builtinId="37"/>
    <cellStyle name="Euro" xfId="15"/>
    <cellStyle name="Euro 2" xfId="16"/>
    <cellStyle name="Millares" xfId="1" builtinId="3"/>
    <cellStyle name="Millares 2" xfId="3"/>
    <cellStyle name="Moneda" xfId="20" builtinId="4"/>
    <cellStyle name="Moneda 2" xfId="17"/>
    <cellStyle name="Normal" xfId="0" builtinId="0"/>
    <cellStyle name="Normal 2" xfId="4"/>
    <cellStyle name="Normal 3" xfId="5"/>
    <cellStyle name="Normal 3 2" xfId="12"/>
    <cellStyle name="Normal 3 2 2" xfId="21"/>
    <cellStyle name="Normal 4" xfId="18"/>
    <cellStyle name="Normal 4 2" xfId="19"/>
    <cellStyle name="Porcentaje" xfId="2" builtinId="5"/>
    <cellStyle name="Porcentaje 2" xfId="14"/>
    <cellStyle name="Porcentual 2" xfId="6"/>
    <cellStyle name="Porcentual 3" xfId="7"/>
    <cellStyle name="Porcentual 3 2" xfId="13"/>
    <cellStyle name="Porcentual 4" xfId="9"/>
  </cellStyles>
  <dxfs count="245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7" formatCode="#,##0.0"/>
      <fill>
        <patternFill patternType="none">
          <bgColor auto="1"/>
        </patternFill>
      </fill>
      <alignment horizontal="center" textRotation="0" indent="0" justifyLastLine="0" shrinkToFit="0" readingOrder="0"/>
      <border diagonalUp="0" diagonalDown="0" outline="0">
        <left style="thin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fill>
        <patternFill patternType="none">
          <bgColor auto="1"/>
        </patternFill>
      </fill>
    </dxf>
    <dxf>
      <border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Arial"/>
        <scheme val="none"/>
      </font>
      <fill>
        <patternFill patternType="none">
          <bgColor auto="1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8" formatCode="0.0%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5" formatCode="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165" formatCode="0.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Arial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4" formatCode="0.00%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relative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relativeIndent="0" justifyLastLine="0" shrinkToFit="0" readingOrder="0"/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numFmt numFmtId="167" formatCode="#,##0.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7"/>
        <color indexed="8"/>
        <name val="Calibri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indexed="8"/>
        <name val="Arial"/>
        <scheme val="none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Arial"/>
        <scheme val="none"/>
      </font>
      <fill>
        <patternFill patternType="solid">
          <fgColor indexed="62"/>
          <bgColor indexed="62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colors>
    <mruColors>
      <color rgb="FFFF6600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0290675334863"/>
          <c:y val="0.14778782436768195"/>
          <c:w val="0.84566826467939693"/>
          <c:h val="0.73050046710262917"/>
        </c:manualLayout>
      </c:layout>
      <c:lineChart>
        <c:grouping val="standard"/>
        <c:varyColors val="0"/>
        <c:ser>
          <c:idx val="1"/>
          <c:order val="0"/>
          <c:tx>
            <c:strRef>
              <c:f>ABS!$A$7</c:f>
              <c:strCache>
                <c:ptCount val="1"/>
                <c:pt idx="0">
                  <c:v>ABSORCIÓN DE EGRESADOS DE SECUNDARIA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ABS!$A$10:$A$15</c:f>
              <c:strCache>
                <c:ptCount val="6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</c:strCache>
            </c:strRef>
          </c:cat>
          <c:val>
            <c:numRef>
              <c:f>ABS!$B$10:$B$15</c:f>
              <c:numCache>
                <c:formatCode>0.0</c:formatCode>
                <c:ptCount val="6"/>
                <c:pt idx="0">
                  <c:v>7.3</c:v>
                </c:pt>
                <c:pt idx="1">
                  <c:v>7.1191992123771257</c:v>
                </c:pt>
                <c:pt idx="2">
                  <c:v>7</c:v>
                </c:pt>
                <c:pt idx="3">
                  <c:v>6.7917765054328934</c:v>
                </c:pt>
                <c:pt idx="4">
                  <c:v>6.5755004782569069</c:v>
                </c:pt>
                <c:pt idx="5">
                  <c:v>6.4057953167104937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6266608"/>
        <c:axId val="-1196260080"/>
      </c:lineChart>
      <c:catAx>
        <c:axId val="-119626660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0080"/>
        <c:crosses val="autoZero"/>
        <c:auto val="1"/>
        <c:lblAlgn val="ctr"/>
        <c:lblOffset val="100"/>
        <c:noMultiLvlLbl val="0"/>
      </c:catAx>
      <c:valAx>
        <c:axId val="-1196260080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33" l="0.70000000000000062" r="0.70000000000000062" t="0.75000000000000633" header="0.30000000000000032" footer="0.30000000000000032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46792306699368E-2"/>
          <c:y val="7.1972179133576522E-2"/>
          <c:w val="0.90356189492706862"/>
          <c:h val="0.809017382261179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'A-PC'!$A$7:$H$7</c:f>
              <c:strCache>
                <c:ptCount val="1"/>
                <c:pt idx="0">
                  <c:v>ALUMNO POR COMPUTADORA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'A-PC'!$A$10:$A$15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'A-PC'!$B$10:$B$15</c:f>
              <c:numCache>
                <c:formatCode>0</c:formatCode>
                <c:ptCount val="6"/>
                <c:pt idx="0">
                  <c:v>13</c:v>
                </c:pt>
                <c:pt idx="1">
                  <c:v>11.677455791851679</c:v>
                </c:pt>
                <c:pt idx="2">
                  <c:v>10.828094932649135</c:v>
                </c:pt>
                <c:pt idx="3">
                  <c:v>10.481262736158602</c:v>
                </c:pt>
                <c:pt idx="4">
                  <c:v>10.382111023161373</c:v>
                </c:pt>
                <c:pt idx="5">
                  <c:v>10.382111023161373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6249744"/>
        <c:axId val="-1196250288"/>
      </c:barChart>
      <c:catAx>
        <c:axId val="-119624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0288"/>
        <c:crosses val="autoZero"/>
        <c:auto val="1"/>
        <c:lblAlgn val="ctr"/>
        <c:lblOffset val="100"/>
        <c:noMultiLvlLbl val="0"/>
      </c:catAx>
      <c:valAx>
        <c:axId val="-1196250288"/>
        <c:scaling>
          <c:orientation val="minMax"/>
          <c:max val="18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488" l="0.70000000000000062" r="0.70000000000000062" t="0.75000000000000488" header="0.30000000000000032" footer="0.30000000000000032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90834118329161E-2"/>
          <c:y val="4.7997745367434654E-2"/>
          <c:w val="0.8993078475873616"/>
          <c:h val="0.752331935803622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'ADM-PC'!$B$9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'ADM-PC'!$A$10:$A$15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'ADM-PC'!$B$10:$B$15</c:f>
              <c:numCache>
                <c:formatCode>0.0</c:formatCode>
                <c:ptCount val="6"/>
                <c:pt idx="0">
                  <c:v>1.5</c:v>
                </c:pt>
                <c:pt idx="1">
                  <c:v>1.5</c:v>
                </c:pt>
                <c:pt idx="2">
                  <c:v>1.5</c:v>
                </c:pt>
                <c:pt idx="3">
                  <c:v>1.1191616766467065</c:v>
                </c:pt>
                <c:pt idx="4">
                  <c:v>1.244846389147493</c:v>
                </c:pt>
                <c:pt idx="5">
                  <c:v>1.244846389147493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6247568"/>
        <c:axId val="-1196247024"/>
      </c:barChart>
      <c:catAx>
        <c:axId val="-119624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7024"/>
        <c:crosses val="autoZero"/>
        <c:auto val="1"/>
        <c:lblAlgn val="ctr"/>
        <c:lblOffset val="100"/>
        <c:noMultiLvlLbl val="0"/>
      </c:catAx>
      <c:valAx>
        <c:axId val="-119624702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756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01669151984238"/>
          <c:y val="7.7348274959737784E-2"/>
          <c:w val="0.78164694987193195"/>
          <c:h val="0.7071842282033089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CAP!$A$7</c:f>
              <c:strCache>
                <c:ptCount val="1"/>
                <c:pt idx="0">
                  <c:v>PERSONAS CAPACITADAS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CAP!$A$10:$A$15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CAP!$B$10:$B$15</c:f>
              <c:numCache>
                <c:formatCode>#,##0</c:formatCode>
                <c:ptCount val="6"/>
                <c:pt idx="0">
                  <c:v>199329</c:v>
                </c:pt>
                <c:pt idx="1">
                  <c:v>292866</c:v>
                </c:pt>
                <c:pt idx="2">
                  <c:v>414566</c:v>
                </c:pt>
                <c:pt idx="3">
                  <c:v>321889</c:v>
                </c:pt>
                <c:pt idx="4">
                  <c:v>226675</c:v>
                </c:pt>
                <c:pt idx="5">
                  <c:v>146615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6245936"/>
        <c:axId val="-1196241040"/>
      </c:barChart>
      <c:catAx>
        <c:axId val="-1196245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138000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1040"/>
        <c:crosses val="autoZero"/>
        <c:auto val="1"/>
        <c:lblAlgn val="ctr"/>
        <c:lblOffset val="100"/>
        <c:noMultiLvlLbl val="0"/>
      </c:catAx>
      <c:valAx>
        <c:axId val="-1196241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5936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'B-EXT'!$A$7:$H$7</c:f>
              <c:strCache>
                <c:ptCount val="1"/>
                <c:pt idx="0">
                  <c:v>COBERTURA DE BECAS EXTERNAS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'B-EXT'!$A$10:$A$15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'B-EXT'!$B$10:$B$15</c:f>
              <c:numCache>
                <c:formatCode>0.0</c:formatCode>
                <c:ptCount val="6"/>
                <c:pt idx="0">
                  <c:v>2.9530423280423284</c:v>
                </c:pt>
                <c:pt idx="1">
                  <c:v>5.6593074878171628</c:v>
                </c:pt>
                <c:pt idx="2">
                  <c:v>2</c:v>
                </c:pt>
                <c:pt idx="3">
                  <c:v>9.6996678353939831</c:v>
                </c:pt>
                <c:pt idx="4">
                  <c:v>6.319448817071029</c:v>
                </c:pt>
                <c:pt idx="5">
                  <c:v>3.451314677342209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55750976"/>
        <c:axId val="-1355749344"/>
      </c:barChart>
      <c:catAx>
        <c:axId val="-1355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49344"/>
        <c:crosses val="autoZero"/>
        <c:auto val="1"/>
        <c:lblAlgn val="ctr"/>
        <c:lblOffset val="100"/>
        <c:noMultiLvlLbl val="0"/>
      </c:catAx>
      <c:valAx>
        <c:axId val="-135574934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5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'CAL-1'!$A$7</c:f>
              <c:strCache>
                <c:ptCount val="1"/>
                <c:pt idx="0">
                  <c:v>ALUMNOS EN PROGRAMAS DE CALIDAD</c:v>
                </c:pt>
              </c:strCache>
            </c:strRef>
          </c:tx>
          <c:dPt>
            <c:idx val="0"/>
            <c:bubble3D val="0"/>
            <c:spPr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'CAL-1'!$A$10:$A$15</c:f>
              <c:numCache>
                <c:formatCode>General</c:formatCode>
                <c:ptCount val="6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</c:numCache>
            </c:numRef>
          </c:cat>
          <c:val>
            <c:numRef>
              <c:f>'CAL-1'!$B$10:$B$15</c:f>
              <c:numCache>
                <c:formatCode>0.0</c:formatCode>
                <c:ptCount val="6"/>
                <c:pt idx="0">
                  <c:v>68.599999999999994</c:v>
                </c:pt>
                <c:pt idx="1">
                  <c:v>63.454897964959954</c:v>
                </c:pt>
                <c:pt idx="2">
                  <c:v>76.097766364278527</c:v>
                </c:pt>
                <c:pt idx="3">
                  <c:v>76.527899615419244</c:v>
                </c:pt>
                <c:pt idx="4">
                  <c:v>75.897419025842638</c:v>
                </c:pt>
                <c:pt idx="5" formatCode="0.00">
                  <c:v>76.190586033269184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55745536"/>
        <c:axId val="-1355746080"/>
      </c:lineChart>
      <c:catAx>
        <c:axId val="-135574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46080"/>
        <c:crosses val="autoZero"/>
        <c:auto val="1"/>
        <c:lblAlgn val="ctr"/>
        <c:lblOffset val="100"/>
        <c:noMultiLvlLbl val="0"/>
      </c:catAx>
      <c:valAx>
        <c:axId val="-1355746080"/>
        <c:scaling>
          <c:orientation val="minMax"/>
          <c:min val="6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4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688502630117295E-2"/>
          <c:y val="0.10335118312050894"/>
          <c:w val="0.87909641585258291"/>
          <c:h val="0.7133232481971595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CAL!$A$7</c:f>
              <c:strCache>
                <c:ptCount val="1"/>
                <c:pt idx="0">
                  <c:v>ALUMNOS EN PROGRAMAS DE CALIDAD. Sistema Nacional de Bachillerato (SNB)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CAL!$A$10:$A$12</c:f>
              <c:numCache>
                <c:formatCode>General</c:formatCode>
                <c:ptCount val="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</c:numCache>
            </c:numRef>
          </c:cat>
          <c:val>
            <c:numRef>
              <c:f>CAL!$B$10:$B$12</c:f>
              <c:numCache>
                <c:formatCode>0.0</c:formatCode>
                <c:ptCount val="3"/>
                <c:pt idx="0">
                  <c:v>43.2</c:v>
                </c:pt>
                <c:pt idx="1">
                  <c:v>66.400000000000006</c:v>
                </c:pt>
                <c:pt idx="2">
                  <c:v>80.599999999999994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axId val="-1355748800"/>
        <c:axId val="-1355756416"/>
      </c:barChart>
      <c:catAx>
        <c:axId val="-13557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56416"/>
        <c:crosses val="autoZero"/>
        <c:auto val="1"/>
        <c:lblAlgn val="ctr"/>
        <c:lblOffset val="100"/>
        <c:noMultiLvlLbl val="0"/>
      </c:catAx>
      <c:valAx>
        <c:axId val="-1355756416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35574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38966720389702"/>
          <c:y val="4.6127753459891209E-2"/>
          <c:w val="0.84914756511917455"/>
          <c:h val="0.8524051110822703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MAT!$A$7</c:f>
              <c:strCache>
                <c:ptCount val="1"/>
                <c:pt idx="0">
                  <c:v>MATRÍCULA TOTAL*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MAT!$A$10:$A$15</c:f>
              <c:strCache>
                <c:ptCount val="6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</c:v>
                </c:pt>
                <c:pt idx="4">
                  <c:v>2014-2015</c:v>
                </c:pt>
                <c:pt idx="5">
                  <c:v>2015-2016</c:v>
                </c:pt>
              </c:strCache>
            </c:strRef>
          </c:cat>
          <c:val>
            <c:numRef>
              <c:f>MAT!$B$10:$B$15</c:f>
              <c:numCache>
                <c:formatCode>#,##0</c:formatCode>
                <c:ptCount val="6"/>
                <c:pt idx="0">
                  <c:v>287379</c:v>
                </c:pt>
                <c:pt idx="1">
                  <c:v>299807</c:v>
                </c:pt>
                <c:pt idx="2">
                  <c:v>303955</c:v>
                </c:pt>
                <c:pt idx="3">
                  <c:v>303464</c:v>
                </c:pt>
                <c:pt idx="4">
                  <c:v>301751</c:v>
                </c:pt>
                <c:pt idx="5">
                  <c:v>305246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96267152"/>
        <c:axId val="-1196265520"/>
      </c:barChart>
      <c:catAx>
        <c:axId val="-1196267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5520"/>
        <c:crosses val="autoZero"/>
        <c:auto val="1"/>
        <c:lblAlgn val="ctr"/>
        <c:lblOffset val="100"/>
        <c:noMultiLvlLbl val="0"/>
      </c:catAx>
      <c:valAx>
        <c:axId val="-1196265520"/>
        <c:scaling>
          <c:orientation val="minMax"/>
        </c:scaling>
        <c:delete val="0"/>
        <c:axPos val="l"/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7152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573024900965825E-2"/>
          <c:y val="6.5068986174901186E-2"/>
          <c:w val="0.89427524958463145"/>
          <c:h val="0.76011050326703289"/>
        </c:manualLayout>
      </c:layout>
      <c:lineChart>
        <c:grouping val="standard"/>
        <c:varyColors val="0"/>
        <c:ser>
          <c:idx val="1"/>
          <c:order val="0"/>
          <c:tx>
            <c:strRef>
              <c:f>ACI!$A$7</c:f>
              <c:strCache>
                <c:ptCount val="1"/>
                <c:pt idx="0">
                  <c:v>APROVECHAMIENTO DE LA CAPACIDAD INSTALADA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numRef>
              <c:f>ACI!$A$10:$A$15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ACI!$B$10:$B$15</c:f>
              <c:numCache>
                <c:formatCode>0.0</c:formatCode>
                <c:ptCount val="6"/>
                <c:pt idx="0">
                  <c:v>82.523259820813237</c:v>
                </c:pt>
                <c:pt idx="1">
                  <c:v>84.177616801437566</c:v>
                </c:pt>
                <c:pt idx="2">
                  <c:v>83.984029619805483</c:v>
                </c:pt>
                <c:pt idx="3">
                  <c:v>79.092994161801499</c:v>
                </c:pt>
                <c:pt idx="4">
                  <c:v>78.466559184522566</c:v>
                </c:pt>
                <c:pt idx="5">
                  <c:v>74.912508896360464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6264432"/>
        <c:axId val="-1196263888"/>
      </c:lineChart>
      <c:catAx>
        <c:axId val="-119626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196263888"/>
        <c:crosses val="autoZero"/>
        <c:auto val="1"/>
        <c:lblAlgn val="ctr"/>
        <c:lblOffset val="100"/>
        <c:noMultiLvlLbl val="0"/>
      </c:catAx>
      <c:valAx>
        <c:axId val="-1196263888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50"/>
            </a:pPr>
            <a:endParaRPr lang="es-MX"/>
          </a:p>
        </c:txPr>
        <c:crossAx val="-119626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s-MX"/>
    </a:p>
  </c:txPr>
  <c:printSettings>
    <c:headerFooter/>
    <c:pageMargins b="0.75000000000000511" l="0.70000000000000062" r="0.70000000000000062" t="0.75000000000000511" header="0.30000000000000032" footer="0.30000000000000032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723037461226449E-2"/>
          <c:y val="0.12104769287258783"/>
          <c:w val="0.8908142448103078"/>
          <c:h val="0.7094515430188347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AE!$A$7</c:f>
              <c:strCache>
                <c:ptCount val="1"/>
                <c:pt idx="0">
                  <c:v>Abandono Escolar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strRef>
              <c:f>AE!$A$10:$A$13</c:f>
              <c:strCache>
                <c:ptCount val="4"/>
                <c:pt idx="0">
                  <c:v>2010-2011</c:v>
                </c:pt>
                <c:pt idx="1">
                  <c:v>2011-2012</c:v>
                </c:pt>
                <c:pt idx="2">
                  <c:v>2012-2013</c:v>
                </c:pt>
                <c:pt idx="3">
                  <c:v>2013-2014*</c:v>
                </c:pt>
              </c:strCache>
            </c:strRef>
          </c:cat>
          <c:val>
            <c:numRef>
              <c:f>AE!$B$10:$B$13</c:f>
              <c:numCache>
                <c:formatCode>#,##0.0</c:formatCode>
                <c:ptCount val="4"/>
                <c:pt idx="0">
                  <c:v>19.784901326093763</c:v>
                </c:pt>
                <c:pt idx="1">
                  <c:v>18.977188102147615</c:v>
                </c:pt>
                <c:pt idx="2">
                  <c:v>18.040926327997077</c:v>
                </c:pt>
                <c:pt idx="3">
                  <c:v>17.5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96263344"/>
        <c:axId val="-1196262800"/>
      </c:barChart>
      <c:catAx>
        <c:axId val="-119626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2800"/>
        <c:crosses val="autoZero"/>
        <c:auto val="1"/>
        <c:lblAlgn val="ctr"/>
        <c:lblOffset val="100"/>
        <c:noMultiLvlLbl val="0"/>
      </c:catAx>
      <c:valAx>
        <c:axId val="-1196262800"/>
        <c:scaling>
          <c:orientation val="minMax"/>
        </c:scaling>
        <c:delete val="0"/>
        <c:axPos val="l"/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11" l="0.70000000000000062" r="0.70000000000000062" t="0.75000000000000611" header="0.30000000000000032" footer="0.30000000000000032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1849319083253E-2"/>
          <c:y val="0.11251829004812779"/>
          <c:w val="0.88930267091303417"/>
          <c:h val="0.73753421784047402"/>
        </c:manualLayout>
      </c:layout>
      <c:lineChart>
        <c:grouping val="standard"/>
        <c:varyColors val="0"/>
        <c:ser>
          <c:idx val="1"/>
          <c:order val="0"/>
          <c:tx>
            <c:strRef>
              <c:f>ET!$A$7</c:f>
              <c:strCache>
                <c:ptCount val="1"/>
                <c:pt idx="0">
                  <c:v>EFICIENCIA TERMINAL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ET!$A$10:$A$15</c:f>
              <c:strCache>
                <c:ptCount val="6"/>
                <c:pt idx="0">
                  <c:v>2007-2010</c:v>
                </c:pt>
                <c:pt idx="1">
                  <c:v>2008-2011</c:v>
                </c:pt>
                <c:pt idx="2">
                  <c:v>2009-2012</c:v>
                </c:pt>
                <c:pt idx="3">
                  <c:v>2010-2013</c:v>
                </c:pt>
                <c:pt idx="4">
                  <c:v>2011-2014</c:v>
                </c:pt>
                <c:pt idx="5">
                  <c:v>2012-2015</c:v>
                </c:pt>
              </c:strCache>
            </c:strRef>
          </c:cat>
          <c:val>
            <c:numRef>
              <c:f>ET!$B$10:$B$15</c:f>
              <c:numCache>
                <c:formatCode>0.0</c:formatCode>
                <c:ptCount val="6"/>
                <c:pt idx="0">
                  <c:v>51.1</c:v>
                </c:pt>
                <c:pt idx="1">
                  <c:v>46.144892097175351</c:v>
                </c:pt>
                <c:pt idx="2">
                  <c:v>46.4</c:v>
                </c:pt>
                <c:pt idx="3">
                  <c:v>48.03808424697057</c:v>
                </c:pt>
                <c:pt idx="4">
                  <c:v>48.253539048830923</c:v>
                </c:pt>
                <c:pt idx="5" formatCode="0.00">
                  <c:v>48.87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6258992"/>
        <c:axId val="-1196260624"/>
      </c:lineChart>
      <c:catAx>
        <c:axId val="-119625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60624"/>
        <c:crosses val="autoZero"/>
        <c:auto val="1"/>
        <c:lblAlgn val="ctr"/>
        <c:lblOffset val="100"/>
        <c:noMultiLvlLbl val="0"/>
      </c:catAx>
      <c:valAx>
        <c:axId val="-1196260624"/>
        <c:scaling>
          <c:orientation val="minMax"/>
          <c:min val="42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22" l="0.70000000000000062" r="0.70000000000000062" t="0.75000000000000622" header="0.30000000000000032" footer="0.30000000000000032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356825767149472E-2"/>
          <c:y val="4.7236922394186497E-2"/>
          <c:w val="0.89081779592365773"/>
          <c:h val="0.66507042014195694"/>
        </c:manualLayout>
      </c:layout>
      <c:lineChart>
        <c:grouping val="standard"/>
        <c:varyColors val="0"/>
        <c:ser>
          <c:idx val="1"/>
          <c:order val="0"/>
          <c:tx>
            <c:strRef>
              <c:f>TIT!$A$7</c:f>
              <c:strCache>
                <c:ptCount val="1"/>
                <c:pt idx="0">
                  <c:v>TITULACIÓN POR GENERACIÓN</c:v>
                </c:pt>
              </c:strCache>
            </c:strRef>
          </c:tx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cat>
            <c:strRef>
              <c:f>TIT!$A$10:$A$15</c:f>
              <c:strCache>
                <c:ptCount val="6"/>
                <c:pt idx="0">
                  <c:v>2006-2009</c:v>
                </c:pt>
                <c:pt idx="1">
                  <c:v>2007-2010</c:v>
                </c:pt>
                <c:pt idx="2">
                  <c:v>2008-2011</c:v>
                </c:pt>
                <c:pt idx="3">
                  <c:v>2009-2012</c:v>
                </c:pt>
                <c:pt idx="4">
                  <c:v>2010-2013</c:v>
                </c:pt>
                <c:pt idx="5">
                  <c:v>2011-2014</c:v>
                </c:pt>
              </c:strCache>
            </c:strRef>
          </c:cat>
          <c:val>
            <c:numRef>
              <c:f>TIT!$B$10:$B$15</c:f>
              <c:numCache>
                <c:formatCode>0.0</c:formatCode>
                <c:ptCount val="6"/>
                <c:pt idx="0">
                  <c:v>85.88445745416108</c:v>
                </c:pt>
                <c:pt idx="1">
                  <c:v>87.011229379275022</c:v>
                </c:pt>
                <c:pt idx="2">
                  <c:v>89.2</c:v>
                </c:pt>
                <c:pt idx="3">
                  <c:v>88.165320830077277</c:v>
                </c:pt>
                <c:pt idx="4">
                  <c:v>89.046343640938233</c:v>
                </c:pt>
                <c:pt idx="5" formatCode="0.00">
                  <c:v>88.360747601938229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96257360"/>
        <c:axId val="-1196256816"/>
      </c:lineChart>
      <c:catAx>
        <c:axId val="-119625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/>
        </c:spPr>
        <c:txPr>
          <a:bodyPr rot="-1740000" vert="horz"/>
          <a:lstStyle/>
          <a:p>
            <a:pPr>
              <a:defRPr lang="es-MX" sz="7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6816"/>
        <c:crosses val="autoZero"/>
        <c:auto val="1"/>
        <c:lblAlgn val="ctr"/>
        <c:lblOffset val="100"/>
        <c:noMultiLvlLbl val="0"/>
      </c:catAx>
      <c:valAx>
        <c:axId val="-1196256816"/>
        <c:scaling>
          <c:orientation val="minMax"/>
          <c:max val="90"/>
          <c:min val="70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7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44" l="0.70000000000000062" r="0.70000000000000062" t="0.75000000000000644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83582517772323"/>
          <c:y val="8.3790037342351867E-2"/>
          <c:w val="0.84074544932895523"/>
          <c:h val="0.715221869935883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COSTO!$A$7</c:f>
              <c:strCache>
                <c:ptCount val="1"/>
                <c:pt idx="0">
                  <c:v>COSTO POR ALUMNO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COSTO!$A$10:$A$15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COSTO!$B$10:$B$15</c:f>
              <c:numCache>
                <c:formatCode>#,##0</c:formatCode>
                <c:ptCount val="6"/>
                <c:pt idx="0">
                  <c:v>11961.875801815622</c:v>
                </c:pt>
                <c:pt idx="1">
                  <c:v>12282.596810338238</c:v>
                </c:pt>
                <c:pt idx="2">
                  <c:v>13384.8</c:v>
                </c:pt>
                <c:pt idx="3">
                  <c:v>14177.484265094292</c:v>
                </c:pt>
                <c:pt idx="4">
                  <c:v>14606</c:v>
                </c:pt>
                <c:pt idx="5">
                  <c:v>14927.329292023918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-1196271504"/>
        <c:axId val="-1196254640"/>
      </c:barChart>
      <c:catAx>
        <c:axId val="-11962715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/>
        </c:spPr>
        <c:txPr>
          <a:bodyPr rot="12000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4640"/>
        <c:crosses val="autoZero"/>
        <c:auto val="1"/>
        <c:lblAlgn val="ctr"/>
        <c:lblOffset val="100"/>
        <c:noMultiLvlLbl val="0"/>
      </c:catAx>
      <c:valAx>
        <c:axId val="-1196254640"/>
        <c:scaling>
          <c:orientation val="minMax"/>
          <c:min val="10000"/>
        </c:scaling>
        <c:delete val="0"/>
        <c:axPos val="l"/>
        <c:numFmt formatCode="#,##0" sourceLinked="1"/>
        <c:majorTickMark val="cross"/>
        <c:minorTickMark val="none"/>
        <c:tickLblPos val="nextTo"/>
        <c:spPr>
          <a:ln/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71504"/>
        <c:crosses val="autoZero"/>
        <c:crossBetween val="between"/>
        <c:dispUnits>
          <c:builtInUnit val="thousands"/>
          <c:dispUnitsLbl>
            <c:layout/>
          </c:dispUnitsLbl>
        </c:dispUnits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22" l="0.70000000000000062" r="0.70000000000000062" t="0.75000000000000522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2698250584786"/>
          <c:y val="6.3979868370112269E-2"/>
          <c:w val="0.86197028300332756"/>
          <c:h val="0.706363071588528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'A-DOC'!$A$7:$H$7</c:f>
              <c:strCache>
                <c:ptCount val="1"/>
                <c:pt idx="0">
                  <c:v>ALUMNO POR DOCENTE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4F81BD"/>
              </a:solidFill>
            </c:spPr>
          </c:dPt>
          <c:dPt>
            <c:idx val="1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</c:spPr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</c:spPr>
          </c:dPt>
          <c:cat>
            <c:numRef>
              <c:f>'A-DOC'!$A$10:$A$15</c:f>
              <c:numCache>
                <c:formatCode>General</c:formatCode>
                <c:ptCount val="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</c:numCache>
            </c:numRef>
          </c:cat>
          <c:val>
            <c:numRef>
              <c:f>'A-DOC'!$B$10:$B$15</c:f>
              <c:numCache>
                <c:formatCode>0</c:formatCode>
                <c:ptCount val="6"/>
                <c:pt idx="0">
                  <c:v>19.279417684154033</c:v>
                </c:pt>
                <c:pt idx="1">
                  <c:v>19.861344816164294</c:v>
                </c:pt>
                <c:pt idx="2">
                  <c:v>19.067498902201869</c:v>
                </c:pt>
                <c:pt idx="3">
                  <c:v>18.855722629551387</c:v>
                </c:pt>
                <c:pt idx="4">
                  <c:v>18.850012493753123</c:v>
                </c:pt>
                <c:pt idx="5">
                  <c:v>19.428807841639614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196242128"/>
        <c:axId val="-1196253552"/>
      </c:barChart>
      <c:catAx>
        <c:axId val="-119624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3552"/>
        <c:crosses val="autoZero"/>
        <c:auto val="1"/>
        <c:lblAlgn val="ctr"/>
        <c:lblOffset val="100"/>
        <c:noMultiLvlLbl val="0"/>
      </c:catAx>
      <c:valAx>
        <c:axId val="-1196253552"/>
        <c:scaling>
          <c:orientation val="minMax"/>
          <c:max val="20.5"/>
          <c:min val="17"/>
        </c:scaling>
        <c:delete val="0"/>
        <c:axPos val="l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105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42128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5" l="0.70000000000000062" r="0.70000000000000062" t="0.750000000000005" header="0.30000000000000032" footer="0.30000000000000032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50" b="1"/>
            </a:pPr>
            <a:r>
              <a:rPr lang="es-MX" sz="1050" b="1"/>
              <a:t>Becas por semestre</a:t>
            </a:r>
          </a:p>
        </c:rich>
      </c:tx>
      <c:layout>
        <c:manualLayout>
          <c:xMode val="edge"/>
          <c:yMode val="edge"/>
          <c:x val="0.35588546126694376"/>
          <c:y val="2.342146256108229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1832513275361018E-2"/>
          <c:y val="6.2813814939799192E-2"/>
          <c:w val="0.95605853715254541"/>
          <c:h val="0.73262403175212842"/>
        </c:manualLayout>
      </c:layout>
      <c:barChart>
        <c:barDir val="col"/>
        <c:grouping val="clustered"/>
        <c:varyColors val="1"/>
        <c:ser>
          <c:idx val="1"/>
          <c:order val="0"/>
          <c:tx>
            <c:strRef>
              <c:f>'Becas '!$B$9</c:f>
              <c:strCache>
                <c:ptCount val="1"/>
                <c:pt idx="0">
                  <c:v>Columna1</c:v>
                </c:pt>
              </c:strCache>
            </c:strRef>
          </c:tx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'Becas '!$A$10:$A$17</c:f>
              <c:strCache>
                <c:ptCount val="6"/>
                <c:pt idx="0">
                  <c:v>2013-1</c:v>
                </c:pt>
                <c:pt idx="1">
                  <c:v>2013-2</c:v>
                </c:pt>
                <c:pt idx="2">
                  <c:v>2014-1</c:v>
                </c:pt>
                <c:pt idx="3">
                  <c:v>2014-2</c:v>
                </c:pt>
                <c:pt idx="4">
                  <c:v>2015-1</c:v>
                </c:pt>
                <c:pt idx="5">
                  <c:v>2015-2</c:v>
                </c:pt>
              </c:strCache>
            </c:strRef>
          </c:cat>
          <c:val>
            <c:numRef>
              <c:f>'Becas '!$B$10:$B$17</c:f>
            </c:numRef>
          </c:val>
          <c:extLst/>
        </c:ser>
        <c:ser>
          <c:idx val="0"/>
          <c:order val="1"/>
          <c:tx>
            <c:strRef>
              <c:f>'Becas '!$C$9</c:f>
              <c:strCache>
                <c:ptCount val="1"/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2013-1</c:v>
                </c:pt>
                <c:pt idx="1">
                  <c:v>2013-2</c:v>
                </c:pt>
                <c:pt idx="2">
                  <c:v>2014-1</c:v>
                </c:pt>
                <c:pt idx="3">
                  <c:v>2014-2</c:v>
                </c:pt>
                <c:pt idx="4">
                  <c:v>2015-1</c:v>
                </c:pt>
                <c:pt idx="5">
                  <c:v>2015-2</c:v>
                </c:pt>
              </c:strCache>
            </c:strRef>
          </c:cat>
          <c:val>
            <c:numRef>
              <c:f>'Becas '!$C$10:$C$17</c:f>
            </c:numRef>
          </c:val>
        </c:ser>
        <c:ser>
          <c:idx val="2"/>
          <c:order val="2"/>
          <c:tx>
            <c:strRef>
              <c:f>'Becas '!$D$9</c:f>
              <c:strCache>
                <c:ptCount val="1"/>
                <c:pt idx="0">
                  <c:v>Valor</c:v>
                </c:pt>
              </c:strCache>
            </c:strRef>
          </c:tx>
          <c:invertIfNegative val="0"/>
          <c:cat>
            <c:strRef>
              <c:f>'Becas '!$A$10:$A$17</c:f>
              <c:strCache>
                <c:ptCount val="6"/>
                <c:pt idx="0">
                  <c:v>2013-1</c:v>
                </c:pt>
                <c:pt idx="1">
                  <c:v>2013-2</c:v>
                </c:pt>
                <c:pt idx="2">
                  <c:v>2014-1</c:v>
                </c:pt>
                <c:pt idx="3">
                  <c:v>2014-2</c:v>
                </c:pt>
                <c:pt idx="4">
                  <c:v>2015-1</c:v>
                </c:pt>
                <c:pt idx="5">
                  <c:v>2015-2</c:v>
                </c:pt>
              </c:strCache>
            </c:strRef>
          </c:cat>
          <c:val>
            <c:numRef>
              <c:f>'Becas '!$D$10:$D$17</c:f>
              <c:numCache>
                <c:formatCode>0.0</c:formatCode>
                <c:ptCount val="6"/>
                <c:pt idx="0">
                  <c:v>4.8641399162595951</c:v>
                </c:pt>
                <c:pt idx="1">
                  <c:v>17.899999999999999</c:v>
                </c:pt>
                <c:pt idx="2">
                  <c:v>4.38</c:v>
                </c:pt>
                <c:pt idx="3">
                  <c:v>6.3</c:v>
                </c:pt>
                <c:pt idx="4">
                  <c:v>5.52</c:v>
                </c:pt>
                <c:pt idx="5">
                  <c:v>5.86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96244304"/>
        <c:axId val="-1196252464"/>
      </c:barChart>
      <c:catAx>
        <c:axId val="-119624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endParaRPr lang="es-MX"/>
          </a:p>
        </c:txPr>
        <c:crossAx val="-1196252464"/>
        <c:crosses val="autoZero"/>
        <c:auto val="1"/>
        <c:lblAlgn val="ctr"/>
        <c:lblOffset val="100"/>
        <c:noMultiLvlLbl val="0"/>
      </c:catAx>
      <c:valAx>
        <c:axId val="-1196252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one"/>
        <c:crossAx val="-119624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MX"/>
    </a:p>
  </c:txPr>
  <c:printSettings>
    <c:headerFooter/>
    <c:pageMargins b="0.750000000000006" l="0.70000000000000062" r="0.70000000000000062" t="0.750000000000006" header="0.30000000000000032" footer="0.30000000000000032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14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.wmf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</xdr:rowOff>
    </xdr:from>
    <xdr:to>
      <xdr:col>2</xdr:col>
      <xdr:colOff>135979</xdr:colOff>
      <xdr:row>3</xdr:row>
      <xdr:rowOff>96320</xdr:rowOff>
    </xdr:to>
    <xdr:pic>
      <xdr:nvPicPr>
        <xdr:cNvPr id="4" name="11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2"/>
          <a:ext cx="2114550" cy="696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834776</xdr:colOff>
      <xdr:row>0</xdr:row>
      <xdr:rowOff>142876</xdr:rowOff>
    </xdr:from>
    <xdr:to>
      <xdr:col>6</xdr:col>
      <xdr:colOff>931206</xdr:colOff>
      <xdr:row>3</xdr:row>
      <xdr:rowOff>134771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0900" y="142876"/>
          <a:ext cx="2975334" cy="6019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5292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123825</xdr:colOff>
      <xdr:row>8</xdr:row>
      <xdr:rowOff>28576</xdr:rowOff>
    </xdr:from>
    <xdr:to>
      <xdr:col>7</xdr:col>
      <xdr:colOff>742950</xdr:colOff>
      <xdr:row>15</xdr:row>
      <xdr:rowOff>200025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585119</xdr:colOff>
      <xdr:row>0</xdr:row>
      <xdr:rowOff>119152</xdr:rowOff>
    </xdr:from>
    <xdr:to>
      <xdr:col>8</xdr:col>
      <xdr:colOff>27892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3069" y="119152"/>
          <a:ext cx="28146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593378</xdr:colOff>
      <xdr:row>3</xdr:row>
      <xdr:rowOff>76500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533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6350</xdr:rowOff>
    </xdr:from>
    <xdr:to>
      <xdr:col>8</xdr:col>
      <xdr:colOff>0</xdr:colOff>
      <xdr:row>16</xdr:row>
      <xdr:rowOff>50100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254000</xdr:colOff>
      <xdr:row>8</xdr:row>
      <xdr:rowOff>15875</xdr:rowOff>
    </xdr:from>
    <xdr:to>
      <xdr:col>7</xdr:col>
      <xdr:colOff>793750</xdr:colOff>
      <xdr:row>16</xdr:row>
      <xdr:rowOff>15875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8986</xdr:rowOff>
    </xdr:from>
    <xdr:to>
      <xdr:col>4</xdr:col>
      <xdr:colOff>647700</xdr:colOff>
      <xdr:row>3</xdr:row>
      <xdr:rowOff>161386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86"/>
          <a:ext cx="40957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904875</xdr:colOff>
      <xdr:row>0</xdr:row>
      <xdr:rowOff>147727</xdr:rowOff>
    </xdr:from>
    <xdr:to>
      <xdr:col>8</xdr:col>
      <xdr:colOff>847042</xdr:colOff>
      <xdr:row>3</xdr:row>
      <xdr:rowOff>101783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62300" y="147727"/>
          <a:ext cx="282824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3</xdr:col>
      <xdr:colOff>942974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2238374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180975</xdr:colOff>
      <xdr:row>8</xdr:row>
      <xdr:rowOff>0</xdr:rowOff>
    </xdr:from>
    <xdr:to>
      <xdr:col>8</xdr:col>
      <xdr:colOff>885825</xdr:colOff>
      <xdr:row>16</xdr:row>
      <xdr:rowOff>0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209550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3909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142875</xdr:colOff>
      <xdr:row>8</xdr:row>
      <xdr:rowOff>31750</xdr:rowOff>
    </xdr:from>
    <xdr:to>
      <xdr:col>7</xdr:col>
      <xdr:colOff>555625</xdr:colOff>
      <xdr:row>15</xdr:row>
      <xdr:rowOff>206375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257175</xdr:colOff>
      <xdr:row>8</xdr:row>
      <xdr:rowOff>0</xdr:rowOff>
    </xdr:from>
    <xdr:to>
      <xdr:col>8</xdr:col>
      <xdr:colOff>4233</xdr:colOff>
      <xdr:row>16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577710</xdr:colOff>
      <xdr:row>1</xdr:row>
      <xdr:rowOff>13319</xdr:rowOff>
    </xdr:from>
    <xdr:to>
      <xdr:col>7</xdr:col>
      <xdr:colOff>915833</xdr:colOff>
      <xdr:row>3</xdr:row>
      <xdr:rowOff>157875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203819"/>
          <a:ext cx="287812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21166</xdr:colOff>
      <xdr:row>0</xdr:row>
      <xdr:rowOff>84667</xdr:rowOff>
    </xdr:from>
    <xdr:to>
      <xdr:col>1</xdr:col>
      <xdr:colOff>585969</xdr:colOff>
      <xdr:row>3</xdr:row>
      <xdr:rowOff>161167</xdr:rowOff>
    </xdr:to>
    <xdr:pic>
      <xdr:nvPicPr>
        <xdr:cNvPr id="9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21166" y="84667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142875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768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222250</xdr:colOff>
      <xdr:row>8</xdr:row>
      <xdr:rowOff>9525</xdr:rowOff>
    </xdr:from>
    <xdr:to>
      <xdr:col>7</xdr:col>
      <xdr:colOff>777874</xdr:colOff>
      <xdr:row>16</xdr:row>
      <xdr:rowOff>21166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85775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158749</xdr:colOff>
      <xdr:row>8</xdr:row>
      <xdr:rowOff>21165</xdr:rowOff>
    </xdr:from>
    <xdr:to>
      <xdr:col>7</xdr:col>
      <xdr:colOff>761999</xdr:colOff>
      <xdr:row>16</xdr:row>
      <xdr:rowOff>10584</xdr:rowOff>
    </xdr:to>
    <xdr:graphicFrame macro="">
      <xdr:nvGraphicFramePr>
        <xdr:cNvPr id="2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521970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158750</xdr:colOff>
      <xdr:row>7</xdr:row>
      <xdr:rowOff>76200</xdr:rowOff>
    </xdr:from>
    <xdr:to>
      <xdr:col>7</xdr:col>
      <xdr:colOff>730250</xdr:colOff>
      <xdr:row>15</xdr:row>
      <xdr:rowOff>190875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0</xdr:row>
      <xdr:rowOff>59995</xdr:rowOff>
    </xdr:from>
    <xdr:to>
      <xdr:col>8</xdr:col>
      <xdr:colOff>0</xdr:colOff>
      <xdr:row>3</xdr:row>
      <xdr:rowOff>2845</xdr:rowOff>
    </xdr:to>
    <xdr:pic>
      <xdr:nvPicPr>
        <xdr:cNvPr id="10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9534" y="59995"/>
          <a:ext cx="2908634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6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7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381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174625</xdr:colOff>
      <xdr:row>8</xdr:row>
      <xdr:rowOff>6349</xdr:rowOff>
    </xdr:from>
    <xdr:to>
      <xdr:col>7</xdr:col>
      <xdr:colOff>762000</xdr:colOff>
      <xdr:row>16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457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556544</xdr:colOff>
      <xdr:row>0</xdr:row>
      <xdr:rowOff>119152</xdr:rowOff>
    </xdr:from>
    <xdr:to>
      <xdr:col>10</xdr:col>
      <xdr:colOff>0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3069" y="119152"/>
          <a:ext cx="2862248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438150</xdr:colOff>
      <xdr:row>7</xdr:row>
      <xdr:rowOff>180975</xdr:rowOff>
    </xdr:from>
    <xdr:to>
      <xdr:col>10</xdr:col>
      <xdr:colOff>0</xdr:colOff>
      <xdr:row>13</xdr:row>
      <xdr:rowOff>257175</xdr:rowOff>
    </xdr:to>
    <xdr:graphicFrame macro="">
      <xdr:nvGraphicFramePr>
        <xdr:cNvPr id="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2</xdr:col>
      <xdr:colOff>1190625</xdr:colOff>
      <xdr:row>3</xdr:row>
      <xdr:rowOff>90052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"/>
          <a:ext cx="4448175" cy="632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7</xdr:col>
      <xdr:colOff>774096</xdr:colOff>
      <xdr:row>16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7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8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176893</xdr:colOff>
      <xdr:row>8</xdr:row>
      <xdr:rowOff>1</xdr:rowOff>
    </xdr:from>
    <xdr:to>
      <xdr:col>7</xdr:col>
      <xdr:colOff>721178</xdr:colOff>
      <xdr:row>16</xdr:row>
      <xdr:rowOff>27215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6863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107346</xdr:colOff>
      <xdr:row>8</xdr:row>
      <xdr:rowOff>13917</xdr:rowOff>
    </xdr:from>
    <xdr:to>
      <xdr:col>5</xdr:col>
      <xdr:colOff>774096</xdr:colOff>
      <xdr:row>14</xdr:row>
      <xdr:rowOff>13607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0</xdr:row>
      <xdr:rowOff>119152</xdr:rowOff>
    </xdr:from>
    <xdr:to>
      <xdr:col>5</xdr:col>
      <xdr:colOff>827993</xdr:colOff>
      <xdr:row>3</xdr:row>
      <xdr:rowOff>73208</xdr:rowOff>
    </xdr:to>
    <xdr:pic>
      <xdr:nvPicPr>
        <xdr:cNvPr id="3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171825" y="119152"/>
          <a:ext cx="2618693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4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45928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180976</xdr:colOff>
      <xdr:row>8</xdr:row>
      <xdr:rowOff>19050</xdr:rowOff>
    </xdr:from>
    <xdr:to>
      <xdr:col>8</xdr:col>
      <xdr:colOff>1</xdr:colOff>
      <xdr:row>16</xdr:row>
      <xdr:rowOff>1425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556544</xdr:colOff>
      <xdr:row>0</xdr:row>
      <xdr:rowOff>119152</xdr:rowOff>
    </xdr:from>
    <xdr:to>
      <xdr:col>7</xdr:col>
      <xdr:colOff>827992</xdr:colOff>
      <xdr:row>3</xdr:row>
      <xdr:rowOff>73208</xdr:rowOff>
    </xdr:to>
    <xdr:pic>
      <xdr:nvPicPr>
        <xdr:cNvPr id="5" name="Picture 27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34127" y="119152"/>
          <a:ext cx="2853782" cy="52555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564803</xdr:colOff>
      <xdr:row>3</xdr:row>
      <xdr:rowOff>76500</xdr:rowOff>
    </xdr:to>
    <xdr:pic>
      <xdr:nvPicPr>
        <xdr:cNvPr id="6" name="10 Imagen" descr="SEP_horizontal_ALTA-0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9" t="25112" r="2422" b="36771"/>
        <a:stretch/>
      </xdr:blipFill>
      <xdr:spPr bwMode="auto">
        <a:xfrm>
          <a:off x="0" y="0"/>
          <a:ext cx="1951220" cy="6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647700</xdr:colOff>
      <xdr:row>3</xdr:row>
      <xdr:rowOff>152400</xdr:rowOff>
    </xdr:to>
    <xdr:pic>
      <xdr:nvPicPr>
        <xdr:cNvPr id="2" name="Picture 18" descr="Logos CONALEP COLO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4714875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Libro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SUARIO\Configuraci&#243;n%20local\Archivos%20temporales%20de%20Internet\Content.Outlook\8X1P0CGL\areas\2008\INDICADORES\2007\4to%20trimestre\recibidos\INDICADORES\3er%20trimestre\definitivos\BajaCalifornia\Tecat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8\INDICADORES\2007\4to%20trimestre\recibidos\INDICADORES\3er%20trimestre\definitivos\BajaCalifornia\Tec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8\INDICADORES\2007\4to%20trimestre\recibidos\INDICADORES\3er%20trimestre\definitivos\BajaCalifornia\Tec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"/>
      <sheetName val="Hoja1"/>
    </sheetNames>
    <sheetDataSet>
      <sheetData sheetId="0">
        <row r="5">
          <cell r="A5" t="str">
            <v>Sesión Ordinaria de la H. Junta Directiva</v>
          </cell>
        </row>
      </sheetData>
      <sheetData sheetId="1">
        <row r="1">
          <cell r="A1" t="str">
            <v>N°</v>
          </cell>
          <cell r="B1" t="str">
            <v>ENTIDAD</v>
          </cell>
          <cell r="C1" t="str">
            <v>PLANTEL</v>
          </cell>
          <cell r="D1" t="str">
            <v>ESTATUS</v>
          </cell>
        </row>
        <row r="2">
          <cell r="A2">
            <v>1</v>
          </cell>
          <cell r="B2" t="str">
            <v>Baja California</v>
          </cell>
          <cell r="C2" t="str">
            <v>Ensenada</v>
          </cell>
          <cell r="D2" t="str">
            <v>Incorporado en 2011 (Nivel III)</v>
          </cell>
        </row>
        <row r="3">
          <cell r="A3">
            <v>2</v>
          </cell>
          <cell r="B3" t="str">
            <v>Baja California</v>
          </cell>
          <cell r="C3" t="str">
            <v>Ing. César Moreno Martínez de Escobar</v>
          </cell>
          <cell r="D3" t="str">
            <v>Incorporado en 2011 (Nivel III)</v>
          </cell>
        </row>
        <row r="4">
          <cell r="A4">
            <v>3</v>
          </cell>
          <cell r="B4" t="str">
            <v>Baja California</v>
          </cell>
          <cell r="C4" t="str">
            <v>Mexicali I</v>
          </cell>
          <cell r="D4" t="str">
            <v>Incorporado en 2011 (Nivel III)</v>
          </cell>
        </row>
        <row r="5">
          <cell r="A5">
            <v>4</v>
          </cell>
          <cell r="B5" t="str">
            <v xml:space="preserve">Baja California </v>
          </cell>
          <cell r="C5" t="str">
            <v>Mexicali II</v>
          </cell>
          <cell r="D5" t="str">
            <v>Incorporado en 2013 (Nivel III)</v>
          </cell>
        </row>
        <row r="6">
          <cell r="A6">
            <v>5</v>
          </cell>
          <cell r="B6" t="str">
            <v xml:space="preserve">Baja California </v>
          </cell>
          <cell r="C6" t="str">
            <v>Tijuana I</v>
          </cell>
          <cell r="D6" t="str">
            <v>Incorporado en 2014 (Nivel III)</v>
          </cell>
        </row>
        <row r="7">
          <cell r="A7">
            <v>6</v>
          </cell>
          <cell r="B7" t="str">
            <v xml:space="preserve">Baja California </v>
          </cell>
          <cell r="C7" t="str">
            <v>Tijuana II</v>
          </cell>
          <cell r="D7" t="str">
            <v>Incorporado en 2013 (Nivel II)</v>
          </cell>
        </row>
        <row r="8">
          <cell r="A8">
            <v>7</v>
          </cell>
          <cell r="B8" t="str">
            <v>Campeche</v>
          </cell>
          <cell r="C8" t="str">
            <v>Ciudad del Carmen</v>
          </cell>
          <cell r="D8" t="str">
            <v>Incorporado en 2014 (Nivel III)</v>
          </cell>
        </row>
        <row r="9">
          <cell r="A9">
            <v>8</v>
          </cell>
          <cell r="B9" t="str">
            <v>Campeche</v>
          </cell>
          <cell r="C9" t="str">
            <v>Dzitbalché Calkiní</v>
          </cell>
          <cell r="D9" t="str">
            <v>Incorporado en 2012 (Nivel III)</v>
          </cell>
        </row>
        <row r="10">
          <cell r="A10">
            <v>9</v>
          </cell>
          <cell r="B10" t="str">
            <v>Campeche</v>
          </cell>
          <cell r="C10" t="str">
            <v xml:space="preserve">Lic. Guillermo González Galera </v>
          </cell>
          <cell r="D10" t="str">
            <v>Incorporado en 2014 (Nivel III)</v>
          </cell>
        </row>
        <row r="11">
          <cell r="A11">
            <v>10</v>
          </cell>
          <cell r="B11" t="str">
            <v>Chiapas</v>
          </cell>
          <cell r="C11" t="str">
            <v>Chiapa de Corzo</v>
          </cell>
          <cell r="D11" t="str">
            <v>Incorporado en 2014 (Nivel III)</v>
          </cell>
        </row>
        <row r="12">
          <cell r="A12">
            <v>11</v>
          </cell>
          <cell r="B12" t="str">
            <v>Chiapas</v>
          </cell>
          <cell r="C12" t="str">
            <v>San Cristóbal de las Casas</v>
          </cell>
          <cell r="D12" t="str">
            <v>Incorporado en 2014 (Nivel III)</v>
          </cell>
        </row>
        <row r="13">
          <cell r="A13">
            <v>12</v>
          </cell>
          <cell r="B13" t="str">
            <v>Chihuahua</v>
          </cell>
          <cell r="C13" t="str">
            <v>Ciudad Delicias</v>
          </cell>
          <cell r="D13" t="str">
            <v>Incorporado en 2013 (Nivel III)</v>
          </cell>
        </row>
        <row r="14">
          <cell r="A14">
            <v>13</v>
          </cell>
          <cell r="B14" t="str">
            <v>Chihuahua</v>
          </cell>
          <cell r="C14" t="str">
            <v>Ciudad Juárez I</v>
          </cell>
          <cell r="D14" t="str">
            <v>Incorporado en 2013 (Nivel III)</v>
          </cell>
        </row>
        <row r="15">
          <cell r="A15">
            <v>14</v>
          </cell>
          <cell r="B15" t="str">
            <v>Chihuahua</v>
          </cell>
          <cell r="C15" t="str">
            <v>Chihuahua II</v>
          </cell>
          <cell r="D15" t="str">
            <v>Incorporado en 2014 (Nivel III)</v>
          </cell>
        </row>
        <row r="16">
          <cell r="A16">
            <v>15</v>
          </cell>
          <cell r="B16" t="str">
            <v>Chihuahua</v>
          </cell>
          <cell r="C16" t="str">
            <v xml:space="preserve">Juárez III </v>
          </cell>
          <cell r="D16" t="str">
            <v>Incorporado en 2014 (Nivel III)</v>
          </cell>
        </row>
        <row r="17">
          <cell r="A17">
            <v>16</v>
          </cell>
          <cell r="B17" t="str">
            <v>Chihuahua</v>
          </cell>
          <cell r="C17" t="str">
            <v xml:space="preserve">Parral </v>
          </cell>
          <cell r="D17" t="str">
            <v>Incorporado en 2013 (Nivel III)</v>
          </cell>
        </row>
        <row r="18">
          <cell r="A18">
            <v>17</v>
          </cell>
          <cell r="B18" t="str">
            <v>Coahuila</v>
          </cell>
          <cell r="C18" t="str">
            <v>Ciudad Acuña</v>
          </cell>
          <cell r="D18" t="str">
            <v>Incorporado en 2011 (Nivel III)</v>
          </cell>
        </row>
        <row r="19">
          <cell r="A19">
            <v>18</v>
          </cell>
          <cell r="B19" t="str">
            <v>Coahuila</v>
          </cell>
          <cell r="C19" t="str">
            <v>Frontera</v>
          </cell>
          <cell r="D19" t="str">
            <v>Incorporado en 2014 (Nivel IV)</v>
          </cell>
        </row>
        <row r="20">
          <cell r="A20">
            <v>19</v>
          </cell>
          <cell r="B20" t="str">
            <v>Coahuila</v>
          </cell>
          <cell r="C20" t="str">
            <v>Monclova</v>
          </cell>
          <cell r="D20" t="str">
            <v>Incorporado en 2012 (Nivel III)</v>
          </cell>
        </row>
        <row r="21">
          <cell r="A21">
            <v>20</v>
          </cell>
          <cell r="B21" t="str">
            <v>Coahuila</v>
          </cell>
          <cell r="C21" t="str">
            <v>Múzquiz</v>
          </cell>
          <cell r="D21" t="str">
            <v>Incorporado en 2014 (Nivel IV)</v>
          </cell>
        </row>
        <row r="22">
          <cell r="A22">
            <v>21</v>
          </cell>
          <cell r="B22" t="str">
            <v>Coahuila</v>
          </cell>
          <cell r="C22" t="str">
            <v>Piedras Negras</v>
          </cell>
          <cell r="D22" t="str">
            <v>Incorporado en 2014 (Nivel II)</v>
          </cell>
        </row>
        <row r="23">
          <cell r="A23">
            <v>22</v>
          </cell>
          <cell r="B23" t="str">
            <v>Coahuila</v>
          </cell>
          <cell r="C23" t="str">
            <v>Saltillo I</v>
          </cell>
          <cell r="D23" t="str">
            <v>Incorporado en 2013 (Nivel III)</v>
          </cell>
        </row>
        <row r="24">
          <cell r="A24">
            <v>23</v>
          </cell>
          <cell r="B24" t="str">
            <v>Coahuila</v>
          </cell>
          <cell r="C24" t="str">
            <v>Saltillo II</v>
          </cell>
          <cell r="D24" t="str">
            <v>Incorporado en 2011 (Nivel III)</v>
          </cell>
        </row>
        <row r="25">
          <cell r="A25">
            <v>24</v>
          </cell>
          <cell r="B25" t="str">
            <v>Coahuila</v>
          </cell>
          <cell r="C25" t="str">
            <v>Torreón</v>
          </cell>
          <cell r="D25" t="str">
            <v>Incorporado en 2011 (Nivel III)</v>
          </cell>
        </row>
        <row r="26">
          <cell r="A26">
            <v>25</v>
          </cell>
          <cell r="B26" t="str">
            <v>Colima</v>
          </cell>
          <cell r="C26" t="str">
            <v>Colima</v>
          </cell>
          <cell r="D26" t="str">
            <v>Incorporado en 2012 (Nivel III)</v>
          </cell>
        </row>
        <row r="27">
          <cell r="A27">
            <v>26</v>
          </cell>
          <cell r="B27" t="str">
            <v>Colima</v>
          </cell>
          <cell r="C27" t="str">
            <v xml:space="preserve">Profr. Gustavo Alberto Vázquez Montes </v>
          </cell>
          <cell r="D27" t="str">
            <v>Incorporado en 2012 (Nivel III)</v>
          </cell>
        </row>
        <row r="28">
          <cell r="A28">
            <v>27</v>
          </cell>
          <cell r="B28" t="str">
            <v>Colima</v>
          </cell>
          <cell r="C28" t="str">
            <v>Tecomán</v>
          </cell>
          <cell r="D28" t="str">
            <v>Incorporado en 2013 (Nivel III)</v>
          </cell>
        </row>
        <row r="29">
          <cell r="A29">
            <v>28</v>
          </cell>
          <cell r="B29" t="str">
            <v>Distrito Federal</v>
          </cell>
          <cell r="C29" t="str">
            <v>Álvaro Obregón I</v>
          </cell>
          <cell r="D29" t="str">
            <v>Incorporado en 2011 (Nivel III)</v>
          </cell>
        </row>
        <row r="30">
          <cell r="A30">
            <v>29</v>
          </cell>
          <cell r="B30" t="str">
            <v>Distrito Federal</v>
          </cell>
          <cell r="C30" t="str">
            <v>Álvaro Obregón II</v>
          </cell>
          <cell r="D30" t="str">
            <v>Incorporado en 2011 (Nivel III)</v>
          </cell>
        </row>
        <row r="31">
          <cell r="A31">
            <v>30</v>
          </cell>
          <cell r="B31" t="str">
            <v>Distrito Federal</v>
          </cell>
          <cell r="C31" t="str">
            <v>Aragón</v>
          </cell>
          <cell r="D31" t="str">
            <v>Incorporado en 2014 (Nivel IV)</v>
          </cell>
        </row>
        <row r="32">
          <cell r="A32">
            <v>31</v>
          </cell>
          <cell r="B32" t="str">
            <v>Distrito Federal</v>
          </cell>
          <cell r="C32" t="str">
            <v xml:space="preserve">Aztahuacán </v>
          </cell>
          <cell r="D32" t="str">
            <v>Incorporado en 2014 (Nivel III)</v>
          </cell>
        </row>
        <row r="33">
          <cell r="A33">
            <v>32</v>
          </cell>
          <cell r="B33" t="str">
            <v>Distrito Federal</v>
          </cell>
          <cell r="C33" t="str">
            <v>Centro México-Canadá</v>
          </cell>
          <cell r="D33" t="str">
            <v>Incorporado en 2012 (Nivel III)</v>
          </cell>
        </row>
        <row r="34">
          <cell r="A34">
            <v>33</v>
          </cell>
          <cell r="B34" t="str">
            <v>Distrito Federal</v>
          </cell>
          <cell r="C34" t="str">
            <v>Coyoacán</v>
          </cell>
          <cell r="D34" t="str">
            <v>Incorporado en 2011 (Nivel III)</v>
          </cell>
        </row>
        <row r="35">
          <cell r="A35">
            <v>34</v>
          </cell>
          <cell r="B35" t="str">
            <v>Distrito Federal</v>
          </cell>
          <cell r="C35" t="str">
            <v>Gustavo A. Madero I</v>
          </cell>
          <cell r="D35" t="str">
            <v>Incorporado en 2012 (Nivel III)</v>
          </cell>
        </row>
        <row r="36">
          <cell r="A36">
            <v>35</v>
          </cell>
          <cell r="B36" t="str">
            <v>Distrito Federal</v>
          </cell>
          <cell r="C36" t="str">
            <v>Gustavo A. Madero II</v>
          </cell>
          <cell r="D36" t="str">
            <v>Incorporado en 2014 (Nivel III)</v>
          </cell>
        </row>
        <row r="37">
          <cell r="A37">
            <v>36</v>
          </cell>
          <cell r="B37" t="str">
            <v>Distrito Federal</v>
          </cell>
          <cell r="C37" t="str">
            <v xml:space="preserve">Ing. José Antonio Padilla Segura III </v>
          </cell>
          <cell r="D37" t="str">
            <v>Incorporado en 2013 (Nivel III)</v>
          </cell>
        </row>
        <row r="38">
          <cell r="A38">
            <v>37</v>
          </cell>
          <cell r="B38" t="str">
            <v>Distrito Federal</v>
          </cell>
          <cell r="C38" t="str">
            <v>Iztacalco I</v>
          </cell>
          <cell r="D38" t="str">
            <v>Incorporado en 2014 (Nivel III)</v>
          </cell>
        </row>
        <row r="39">
          <cell r="A39">
            <v>38</v>
          </cell>
          <cell r="B39" t="str">
            <v>Distrito Federal</v>
          </cell>
          <cell r="C39" t="str">
            <v>Iztapalapa I</v>
          </cell>
          <cell r="D39" t="str">
            <v>Incorporado en 2014 (Nivel III)</v>
          </cell>
        </row>
        <row r="40">
          <cell r="A40">
            <v>39</v>
          </cell>
          <cell r="B40" t="str">
            <v>Distrito Federal</v>
          </cell>
          <cell r="C40" t="str">
            <v>Iztapalapa II</v>
          </cell>
          <cell r="D40" t="str">
            <v>Incorporado en 2014 (Nivel III)</v>
          </cell>
        </row>
        <row r="41">
          <cell r="A41">
            <v>40</v>
          </cell>
          <cell r="B41" t="str">
            <v>Distrito Federal</v>
          </cell>
          <cell r="C41" t="str">
            <v>Iztapalapa V</v>
          </cell>
          <cell r="D41" t="str">
            <v>Incorporado en 2012 (Nivel III)</v>
          </cell>
        </row>
        <row r="42">
          <cell r="A42">
            <v>41</v>
          </cell>
          <cell r="B42" t="str">
            <v>Distrito Federal</v>
          </cell>
          <cell r="C42" t="str">
            <v>Magdalena Contreras</v>
          </cell>
          <cell r="D42" t="str">
            <v>Incorporado en 2012 (Nivel III)</v>
          </cell>
        </row>
        <row r="43">
          <cell r="A43">
            <v>42</v>
          </cell>
          <cell r="B43" t="str">
            <v>Distrito Federal</v>
          </cell>
          <cell r="C43" t="str">
            <v>Milpa Alta</v>
          </cell>
          <cell r="D43" t="str">
            <v>Incorporado en 2014 (Nivel III)</v>
          </cell>
        </row>
        <row r="44">
          <cell r="A44">
            <v>43</v>
          </cell>
          <cell r="B44" t="str">
            <v>Distrito Federal</v>
          </cell>
          <cell r="C44" t="str">
            <v>Tláhuac</v>
          </cell>
          <cell r="D44" t="str">
            <v>Incorporado en 2014 (Nivel III)</v>
          </cell>
        </row>
        <row r="45">
          <cell r="A45">
            <v>44</v>
          </cell>
          <cell r="B45" t="str">
            <v>Distrito Federal</v>
          </cell>
          <cell r="C45" t="str">
            <v>Tlalpan II</v>
          </cell>
          <cell r="D45" t="str">
            <v>Incorporado en 2012 (Nivel III)</v>
          </cell>
        </row>
        <row r="46">
          <cell r="A46">
            <v>45</v>
          </cell>
          <cell r="B46" t="str">
            <v>Distrito Federal</v>
          </cell>
          <cell r="C46" t="str">
            <v>Venustiano Carranza II</v>
          </cell>
          <cell r="D46" t="str">
            <v>Incorporado en 2014 (Nivel III)</v>
          </cell>
        </row>
        <row r="47">
          <cell r="A47">
            <v>46</v>
          </cell>
          <cell r="B47" t="str">
            <v>Distrito Federal</v>
          </cell>
          <cell r="C47" t="str">
            <v>Xochimilco</v>
          </cell>
          <cell r="D47" t="str">
            <v>Incorporado en 2014 (Nivel III)</v>
          </cell>
        </row>
        <row r="48">
          <cell r="A48">
            <v>47</v>
          </cell>
          <cell r="B48" t="str">
            <v>Durango</v>
          </cell>
          <cell r="C48" t="str">
            <v>Durango</v>
          </cell>
          <cell r="D48" t="str">
            <v>Incorporado en 2011 (Nivel III)</v>
          </cell>
        </row>
        <row r="49">
          <cell r="A49">
            <v>48</v>
          </cell>
          <cell r="B49" t="str">
            <v>Estado de México</v>
          </cell>
          <cell r="C49" t="str">
            <v>Almoloya del Río</v>
          </cell>
          <cell r="D49" t="str">
            <v>Incorporado en 2013 (Nivel III)</v>
          </cell>
        </row>
        <row r="50">
          <cell r="A50">
            <v>49</v>
          </cell>
          <cell r="B50" t="str">
            <v>Estado de México</v>
          </cell>
          <cell r="C50" t="str">
            <v>Atizapán I</v>
          </cell>
          <cell r="D50" t="str">
            <v>Incorporado en 2012 (Nivel III)</v>
          </cell>
        </row>
        <row r="51">
          <cell r="A51">
            <v>50</v>
          </cell>
          <cell r="B51" t="str">
            <v>Estado de México</v>
          </cell>
          <cell r="C51" t="str">
            <v>Atizapán II</v>
          </cell>
          <cell r="D51" t="str">
            <v>Incorporado en 2013 (Nivel III)</v>
          </cell>
        </row>
        <row r="52">
          <cell r="A52">
            <v>51</v>
          </cell>
          <cell r="B52" t="str">
            <v>Estado de México</v>
          </cell>
          <cell r="C52" t="str">
            <v>Atlacomulco</v>
          </cell>
          <cell r="D52" t="str">
            <v>Incorporado en 2013 (Nivel III)</v>
          </cell>
        </row>
        <row r="53">
          <cell r="A53">
            <v>52</v>
          </cell>
          <cell r="B53" t="str">
            <v>Estado de México</v>
          </cell>
          <cell r="C53" t="str">
            <v>Ciudad Azteca</v>
          </cell>
          <cell r="D53" t="str">
            <v>Incorporado en 2014 (Nivel III)</v>
          </cell>
        </row>
        <row r="54">
          <cell r="A54">
            <v>53</v>
          </cell>
          <cell r="B54" t="str">
            <v>Estado de México</v>
          </cell>
          <cell r="C54" t="str">
            <v>Chalco</v>
          </cell>
          <cell r="D54" t="str">
            <v>Incorporado en 2013 (Nivel III)</v>
          </cell>
        </row>
        <row r="55">
          <cell r="A55">
            <v>54</v>
          </cell>
          <cell r="B55" t="str">
            <v>Estado de México</v>
          </cell>
          <cell r="C55" t="str">
            <v xml:space="preserve">Chimalhuacán </v>
          </cell>
          <cell r="D55" t="str">
            <v>Incorporado en 2014 (Nivel III)</v>
          </cell>
        </row>
        <row r="56">
          <cell r="A56">
            <v>55</v>
          </cell>
          <cell r="B56" t="str">
            <v>Estado de México</v>
          </cell>
          <cell r="C56" t="str">
            <v>Coacalco</v>
          </cell>
          <cell r="D56" t="str">
            <v>Incorporado en 2013 (Nivel III)</v>
          </cell>
        </row>
        <row r="57">
          <cell r="A57">
            <v>56</v>
          </cell>
          <cell r="B57" t="str">
            <v>Estado de México</v>
          </cell>
          <cell r="C57" t="str">
            <v>Cuautitlán I</v>
          </cell>
          <cell r="D57" t="str">
            <v>Incorporado en 2014 (Nivel III)</v>
          </cell>
        </row>
        <row r="58">
          <cell r="A58">
            <v>57</v>
          </cell>
          <cell r="B58" t="str">
            <v>Estado de México</v>
          </cell>
          <cell r="C58" t="str">
            <v>Del Sol</v>
          </cell>
          <cell r="D58" t="str">
            <v>Incorporado en 2014 (Nivel III)</v>
          </cell>
        </row>
        <row r="59">
          <cell r="A59">
            <v>58</v>
          </cell>
          <cell r="B59" t="str">
            <v>Estado de México</v>
          </cell>
          <cell r="C59" t="str">
            <v>Ecatepec I</v>
          </cell>
          <cell r="D59" t="str">
            <v>Incorporado en 2013 (Nivel III)</v>
          </cell>
        </row>
        <row r="60">
          <cell r="A60">
            <v>59</v>
          </cell>
          <cell r="B60" t="str">
            <v>Estado de México</v>
          </cell>
          <cell r="C60" t="str">
            <v>Ecatepec II</v>
          </cell>
          <cell r="D60" t="str">
            <v>Incorporado en 2012 (Nivel III)</v>
          </cell>
        </row>
        <row r="61">
          <cell r="A61">
            <v>60</v>
          </cell>
          <cell r="B61" t="str">
            <v>Estado de México</v>
          </cell>
          <cell r="C61" t="str">
            <v>Ecatepec III</v>
          </cell>
          <cell r="D61" t="str">
            <v>Incorporado en 2013 (Nivel III)</v>
          </cell>
        </row>
        <row r="62">
          <cell r="A62">
            <v>61</v>
          </cell>
          <cell r="B62" t="str">
            <v>Estado de México</v>
          </cell>
          <cell r="C62" t="str">
            <v>El Oro</v>
          </cell>
          <cell r="D62" t="str">
            <v>Incorporado en 2013 (Nivel III)</v>
          </cell>
        </row>
        <row r="63">
          <cell r="A63">
            <v>62</v>
          </cell>
          <cell r="B63" t="str">
            <v>Estado de México</v>
          </cell>
          <cell r="C63" t="str">
            <v>El Zarco</v>
          </cell>
          <cell r="D63" t="str">
            <v>Incorporado en 2013 (Nivel III)</v>
          </cell>
        </row>
        <row r="64">
          <cell r="A64">
            <v>63</v>
          </cell>
          <cell r="B64" t="str">
            <v>Estado de México</v>
          </cell>
          <cell r="C64" t="str">
            <v xml:space="preserve">Gustavo Baz-Tlalnepantla </v>
          </cell>
          <cell r="D64" t="str">
            <v>Incorporado en 2014 (Nivel III)</v>
          </cell>
        </row>
        <row r="65">
          <cell r="A65">
            <v>64</v>
          </cell>
          <cell r="B65" t="str">
            <v>Estado de México</v>
          </cell>
          <cell r="C65" t="str">
            <v>Huixquilucan</v>
          </cell>
          <cell r="D65" t="str">
            <v>Incorporado en 2012 (Nivel III)</v>
          </cell>
        </row>
        <row r="66">
          <cell r="A66">
            <v>65</v>
          </cell>
          <cell r="B66" t="str">
            <v>Estado de México</v>
          </cell>
          <cell r="C66" t="str">
            <v>Ing. Bernardo Quintana Arrioja-Cuautitlán</v>
          </cell>
          <cell r="D66" t="str">
            <v>Incorporado en 2014 (Nivel III)</v>
          </cell>
        </row>
        <row r="67">
          <cell r="A67">
            <v>66</v>
          </cell>
          <cell r="B67" t="str">
            <v>Estado de México</v>
          </cell>
          <cell r="C67" t="str">
            <v>Ixtapaluca</v>
          </cell>
          <cell r="D67" t="str">
            <v>Incorporado en 2012 (Nivel III)</v>
          </cell>
        </row>
        <row r="68">
          <cell r="A68">
            <v>67</v>
          </cell>
          <cell r="B68" t="str">
            <v>Estado de México</v>
          </cell>
          <cell r="C68" t="str">
            <v>Lerma</v>
          </cell>
          <cell r="D68" t="str">
            <v>Incorporado en 2014 (Nivel III)</v>
          </cell>
        </row>
        <row r="69">
          <cell r="A69">
            <v>68</v>
          </cell>
          <cell r="B69" t="str">
            <v>Estado de México</v>
          </cell>
          <cell r="C69" t="str">
            <v>Los Reyes la Paz</v>
          </cell>
          <cell r="D69" t="str">
            <v>Incorporado en 2013 (Nivel III)</v>
          </cell>
        </row>
        <row r="70">
          <cell r="A70">
            <v>69</v>
          </cell>
          <cell r="B70" t="str">
            <v>Estado de México</v>
          </cell>
          <cell r="C70" t="str">
            <v>Naucalpan I</v>
          </cell>
          <cell r="D70" t="str">
            <v>Incorporado en 2013 (Nivel III)</v>
          </cell>
        </row>
        <row r="71">
          <cell r="A71">
            <v>70</v>
          </cell>
          <cell r="B71" t="str">
            <v>Estado de México</v>
          </cell>
          <cell r="C71" t="str">
            <v>Naucalpan II</v>
          </cell>
          <cell r="D71" t="str">
            <v>Incorporado en 2013 (Nivel III)</v>
          </cell>
        </row>
        <row r="72">
          <cell r="A72">
            <v>71</v>
          </cell>
          <cell r="B72" t="str">
            <v>Estado de México</v>
          </cell>
          <cell r="C72" t="str">
            <v>Nezahualcóyotl I</v>
          </cell>
          <cell r="D72" t="str">
            <v>Incorporado en 2013 (Nivel III)</v>
          </cell>
        </row>
        <row r="73">
          <cell r="A73">
            <v>72</v>
          </cell>
          <cell r="B73" t="str">
            <v>Estado de México</v>
          </cell>
          <cell r="C73" t="str">
            <v>Nezahualcóyotl II</v>
          </cell>
          <cell r="D73" t="str">
            <v>Incorporado en 2013 (Nivel III)</v>
          </cell>
        </row>
        <row r="74">
          <cell r="A74">
            <v>73</v>
          </cell>
          <cell r="B74" t="str">
            <v>Estado de México</v>
          </cell>
          <cell r="C74" t="str">
            <v>Nezahualcóyotl III</v>
          </cell>
          <cell r="D74" t="str">
            <v>Incorporado en 2013 (Nivel III)</v>
          </cell>
        </row>
        <row r="75">
          <cell r="A75">
            <v>74</v>
          </cell>
          <cell r="B75" t="str">
            <v>Estado de México</v>
          </cell>
          <cell r="C75" t="str">
            <v xml:space="preserve">Nicolás Romero </v>
          </cell>
          <cell r="D75" t="str">
            <v>Incorporado en 2012 (Nivel III)</v>
          </cell>
        </row>
        <row r="76">
          <cell r="A76">
            <v>75</v>
          </cell>
          <cell r="B76" t="str">
            <v>Estado de México</v>
          </cell>
          <cell r="C76" t="str">
            <v>Santiago Tianguistenco</v>
          </cell>
          <cell r="D76" t="str">
            <v>Incorporado en 2013 (Nivel III)</v>
          </cell>
        </row>
        <row r="77">
          <cell r="A77">
            <v>76</v>
          </cell>
          <cell r="B77" t="str">
            <v>Estado de México</v>
          </cell>
          <cell r="C77" t="str">
            <v>Santiago Tilapa</v>
          </cell>
          <cell r="D77" t="str">
            <v>Incorporado en 2013 (Nivel III)</v>
          </cell>
        </row>
        <row r="78">
          <cell r="A78">
            <v>77</v>
          </cell>
          <cell r="B78" t="str">
            <v>Estado de México</v>
          </cell>
          <cell r="C78" t="str">
            <v>Tecámac</v>
          </cell>
          <cell r="D78" t="str">
            <v>Incorporado en 2013 (Nivel III)</v>
          </cell>
        </row>
        <row r="79">
          <cell r="A79">
            <v>78</v>
          </cell>
          <cell r="B79" t="str">
            <v>Estado de México</v>
          </cell>
          <cell r="C79" t="str">
            <v>Temoaya</v>
          </cell>
          <cell r="D79" t="str">
            <v>Incorporado en 2014 (Nivel III)</v>
          </cell>
        </row>
        <row r="80">
          <cell r="A80">
            <v>79</v>
          </cell>
          <cell r="B80" t="str">
            <v>Estado de México</v>
          </cell>
          <cell r="C80" t="str">
            <v>Texcoco</v>
          </cell>
          <cell r="D80" t="str">
            <v>Incorporado en 2013 (Nivel III)</v>
          </cell>
        </row>
        <row r="81">
          <cell r="A81">
            <v>80</v>
          </cell>
          <cell r="B81" t="str">
            <v>Estado de México</v>
          </cell>
          <cell r="C81" t="str">
            <v>Tlalnepantla I</v>
          </cell>
          <cell r="D81" t="str">
            <v>Incorporado en 2012 (Nivel III)</v>
          </cell>
        </row>
        <row r="82">
          <cell r="A82">
            <v>81</v>
          </cell>
          <cell r="B82" t="str">
            <v>Estado de México</v>
          </cell>
          <cell r="C82" t="str">
            <v>Tlalnepantla II</v>
          </cell>
          <cell r="D82" t="str">
            <v>Incorporado en 2013 (Nivel III)</v>
          </cell>
        </row>
        <row r="83">
          <cell r="A83">
            <v>82</v>
          </cell>
          <cell r="B83" t="str">
            <v>Estado de México</v>
          </cell>
          <cell r="C83" t="str">
            <v>Tlalnepantla III</v>
          </cell>
          <cell r="D83" t="str">
            <v>Incorporado en 2013 (Nivel III)</v>
          </cell>
        </row>
        <row r="84">
          <cell r="A84">
            <v>83</v>
          </cell>
          <cell r="B84" t="str">
            <v>Estado de México</v>
          </cell>
          <cell r="C84" t="str">
            <v>Toluca</v>
          </cell>
          <cell r="D84" t="str">
            <v>Incorporado en 2013 (Nivel III)</v>
          </cell>
        </row>
        <row r="85">
          <cell r="A85">
            <v>84</v>
          </cell>
          <cell r="B85" t="str">
            <v>Estado de México</v>
          </cell>
          <cell r="C85" t="str">
            <v>Tultitlán</v>
          </cell>
          <cell r="D85" t="str">
            <v>Incorporado en 2012 (Nivel III)</v>
          </cell>
        </row>
        <row r="86">
          <cell r="A86">
            <v>85</v>
          </cell>
          <cell r="B86" t="str">
            <v>Estado de México</v>
          </cell>
          <cell r="C86" t="str">
            <v>Valle de Aragón</v>
          </cell>
          <cell r="D86" t="str">
            <v>Incorporado en 2013 (Nivel III)</v>
          </cell>
        </row>
        <row r="87">
          <cell r="A87">
            <v>86</v>
          </cell>
          <cell r="B87" t="str">
            <v>Estado de México</v>
          </cell>
          <cell r="C87" t="str">
            <v>Villa Victoria</v>
          </cell>
          <cell r="D87" t="str">
            <v>Incorporado en 2014 (Nivel III)</v>
          </cell>
        </row>
        <row r="88">
          <cell r="A88">
            <v>87</v>
          </cell>
          <cell r="B88" t="str">
            <v>Guanajuato</v>
          </cell>
          <cell r="C88" t="str">
            <v>Acámbaro</v>
          </cell>
          <cell r="D88" t="str">
            <v>Incorporado en 2013 (Nivel III)</v>
          </cell>
        </row>
        <row r="89">
          <cell r="A89">
            <v>88</v>
          </cell>
          <cell r="B89" t="str">
            <v>Guanajuato</v>
          </cell>
          <cell r="C89" t="str">
            <v>Celaya</v>
          </cell>
          <cell r="D89" t="str">
            <v>Incorporado en 2011 (Nivel III)</v>
          </cell>
        </row>
        <row r="90">
          <cell r="A90">
            <v>89</v>
          </cell>
          <cell r="B90" t="str">
            <v>Guanajuato</v>
          </cell>
          <cell r="C90" t="str">
            <v>Cortázar</v>
          </cell>
          <cell r="D90" t="str">
            <v>Incorporado en 2011 (Nivel III)</v>
          </cell>
        </row>
        <row r="91">
          <cell r="A91">
            <v>90</v>
          </cell>
          <cell r="B91" t="str">
            <v>Guanajuato</v>
          </cell>
          <cell r="C91" t="str">
            <v>Felipe Benicio Martínez Chapa</v>
          </cell>
          <cell r="D91" t="str">
            <v>Incorporado en 2012 (Nivel III)</v>
          </cell>
        </row>
        <row r="92">
          <cell r="A92">
            <v>91</v>
          </cell>
          <cell r="B92" t="str">
            <v>Guanajuato</v>
          </cell>
          <cell r="C92" t="str">
            <v>Irapuato</v>
          </cell>
          <cell r="D92" t="str">
            <v>Incorporado en 2011 (Nivel III)</v>
          </cell>
        </row>
        <row r="93">
          <cell r="A93">
            <v>92</v>
          </cell>
          <cell r="B93" t="str">
            <v>Guanajuato</v>
          </cell>
          <cell r="C93" t="str">
            <v>León II</v>
          </cell>
          <cell r="D93" t="str">
            <v>Incorporado en 2011 (Nivel III)</v>
          </cell>
        </row>
        <row r="94">
          <cell r="A94">
            <v>93</v>
          </cell>
          <cell r="B94" t="str">
            <v>Guanajuato</v>
          </cell>
          <cell r="C94" t="str">
            <v>León III</v>
          </cell>
          <cell r="D94" t="str">
            <v>Incorporado en 2014 (Nivel IV)</v>
          </cell>
        </row>
        <row r="95">
          <cell r="A95">
            <v>94</v>
          </cell>
          <cell r="B95" t="str">
            <v>Guanajuato</v>
          </cell>
          <cell r="C95" t="str">
            <v>Moroleón</v>
          </cell>
          <cell r="D95" t="str">
            <v>Incorporado en 2011 (Nivel III)</v>
          </cell>
        </row>
        <row r="96">
          <cell r="A96">
            <v>95</v>
          </cell>
          <cell r="B96" t="str">
            <v>Guanajuato</v>
          </cell>
          <cell r="C96" t="str">
            <v>Pénjamo</v>
          </cell>
          <cell r="D96" t="str">
            <v>Incorporado en 2012 (Nivel III)</v>
          </cell>
        </row>
        <row r="97">
          <cell r="A97">
            <v>96</v>
          </cell>
          <cell r="B97" t="str">
            <v>Guanajuato</v>
          </cell>
          <cell r="C97" t="str">
            <v>Salamanca</v>
          </cell>
          <cell r="D97" t="str">
            <v>Incorporado en 2014 (Nivel IV)</v>
          </cell>
        </row>
        <row r="98">
          <cell r="A98">
            <v>97</v>
          </cell>
          <cell r="B98" t="str">
            <v>Guanajuato</v>
          </cell>
          <cell r="C98" t="str">
            <v>Salvatierra</v>
          </cell>
          <cell r="D98" t="str">
            <v>Incorporado en 2014 (Nivel IV)</v>
          </cell>
        </row>
        <row r="99">
          <cell r="A99">
            <v>98</v>
          </cell>
          <cell r="B99" t="str">
            <v>Guanajuato</v>
          </cell>
          <cell r="C99" t="str">
            <v>San José Iturbide</v>
          </cell>
          <cell r="D99" t="str">
            <v>Incorporado en 2014 (Nivel IV)</v>
          </cell>
        </row>
        <row r="100">
          <cell r="A100">
            <v>99</v>
          </cell>
          <cell r="B100" t="str">
            <v>Guanajuato</v>
          </cell>
          <cell r="C100" t="str">
            <v>Silao</v>
          </cell>
          <cell r="D100" t="str">
            <v>Incorporado en 2011 (Nivel III)</v>
          </cell>
        </row>
        <row r="101">
          <cell r="A101">
            <v>100</v>
          </cell>
          <cell r="B101" t="str">
            <v>Guanajuato</v>
          </cell>
          <cell r="C101" t="str">
            <v>Valle de Santiago</v>
          </cell>
          <cell r="D101" t="str">
            <v>Incorporado en 2012 (Nivel III)</v>
          </cell>
        </row>
        <row r="102">
          <cell r="A102">
            <v>101</v>
          </cell>
          <cell r="B102" t="str">
            <v>Jalisco</v>
          </cell>
          <cell r="C102" t="str">
            <v>Acatlán de Juárez</v>
          </cell>
          <cell r="D102" t="str">
            <v>Incorporado en 2013 (Nivel III)</v>
          </cell>
        </row>
        <row r="103">
          <cell r="A103">
            <v>102</v>
          </cell>
          <cell r="B103" t="str">
            <v>Jalisco</v>
          </cell>
          <cell r="C103" t="str">
            <v>Arandas</v>
          </cell>
          <cell r="D103" t="str">
            <v>Incorporado en 2011 (Nivel II)</v>
          </cell>
        </row>
        <row r="104">
          <cell r="A104">
            <v>103</v>
          </cell>
          <cell r="B104" t="str">
            <v>Jalisco</v>
          </cell>
          <cell r="C104" t="str">
            <v>Guadalajara I</v>
          </cell>
          <cell r="D104" t="str">
            <v>Incorporado en 2014 (Nivel III)</v>
          </cell>
        </row>
        <row r="105">
          <cell r="A105">
            <v>104</v>
          </cell>
          <cell r="B105" t="str">
            <v>Jalisco</v>
          </cell>
          <cell r="C105" t="str">
            <v>Guadalajara II</v>
          </cell>
          <cell r="D105" t="str">
            <v>Incorporado en 2011 (Nivel III)</v>
          </cell>
        </row>
        <row r="106">
          <cell r="A106">
            <v>105</v>
          </cell>
          <cell r="B106" t="str">
            <v>Jalisco</v>
          </cell>
          <cell r="C106" t="str">
            <v>Guadalajara III</v>
          </cell>
          <cell r="D106" t="str">
            <v>Incorporado en 2014 (Nivel II)</v>
          </cell>
        </row>
        <row r="107">
          <cell r="A107">
            <v>106</v>
          </cell>
          <cell r="B107" t="str">
            <v>Jalisco</v>
          </cell>
          <cell r="C107" t="str">
            <v xml:space="preserve">Jalostotitlán </v>
          </cell>
          <cell r="D107" t="str">
            <v>Incorporado en 2012 (Nivel III)</v>
          </cell>
        </row>
        <row r="108">
          <cell r="A108">
            <v>107</v>
          </cell>
          <cell r="B108" t="str">
            <v>Jalisco</v>
          </cell>
          <cell r="C108" t="str">
            <v xml:space="preserve">José Ma. Martínez R. </v>
          </cell>
          <cell r="D108" t="str">
            <v>Incorporado en 2014 (Nivel III)</v>
          </cell>
        </row>
        <row r="109">
          <cell r="A109">
            <v>108</v>
          </cell>
          <cell r="B109" t="str">
            <v>Jalisco</v>
          </cell>
          <cell r="C109" t="str">
            <v>Juanacatlán</v>
          </cell>
          <cell r="D109" t="str">
            <v>Incorporado en 2011 (Nivel III)</v>
          </cell>
        </row>
        <row r="110">
          <cell r="A110">
            <v>109</v>
          </cell>
          <cell r="B110" t="str">
            <v>Jalisco</v>
          </cell>
          <cell r="C110" t="str">
            <v>La Barca</v>
          </cell>
          <cell r="D110" t="str">
            <v>Incorporado en 2013 (Nivel III)</v>
          </cell>
        </row>
        <row r="111">
          <cell r="A111">
            <v>110</v>
          </cell>
          <cell r="B111" t="str">
            <v>Jalisco</v>
          </cell>
          <cell r="C111" t="str">
            <v>Lagos de Moreno</v>
          </cell>
          <cell r="D111" t="str">
            <v>Incorporado en 2011 (Nivel III)</v>
          </cell>
        </row>
        <row r="112">
          <cell r="A112">
            <v>111</v>
          </cell>
          <cell r="B112" t="str">
            <v>Jalisco</v>
          </cell>
          <cell r="C112" t="str">
            <v>Lic. Francisco Medina Ascencio, Mexicano-Italiano</v>
          </cell>
          <cell r="D112" t="str">
            <v>Incorporado en 2013 (Nivel III)</v>
          </cell>
        </row>
        <row r="113">
          <cell r="A113">
            <v>112</v>
          </cell>
          <cell r="B113" t="str">
            <v>Jalisco</v>
          </cell>
          <cell r="C113" t="str">
            <v>Profra. Idolina Gaona de Cosío - Tonalá</v>
          </cell>
          <cell r="D113" t="str">
            <v>Incorporado en 2011 (Nivel III)</v>
          </cell>
        </row>
        <row r="114">
          <cell r="A114">
            <v>113</v>
          </cell>
          <cell r="B114" t="str">
            <v>Jalisco</v>
          </cell>
          <cell r="C114" t="str">
            <v>Puerto Vallarta</v>
          </cell>
          <cell r="D114" t="str">
            <v>Incorporado en 2011 (Nivel III)</v>
          </cell>
        </row>
        <row r="115">
          <cell r="A115">
            <v>114</v>
          </cell>
          <cell r="B115" t="str">
            <v>Jalisco</v>
          </cell>
          <cell r="C115" t="str">
            <v>Tlaquepaque</v>
          </cell>
          <cell r="D115" t="str">
            <v>Incorporado en 2012 (Nivel III)</v>
          </cell>
        </row>
        <row r="116">
          <cell r="A116">
            <v>115</v>
          </cell>
          <cell r="B116" t="str">
            <v>Jalisco</v>
          </cell>
          <cell r="C116" t="str">
            <v>Zapopan</v>
          </cell>
          <cell r="D116" t="str">
            <v>Incorporado en 2011 (Nivel III)</v>
          </cell>
        </row>
        <row r="117">
          <cell r="A117">
            <v>116</v>
          </cell>
          <cell r="B117" t="str">
            <v>Morelos</v>
          </cell>
          <cell r="C117" t="str">
            <v>Cuautla</v>
          </cell>
          <cell r="D117" t="str">
            <v>Incorporado en 2012 (Nivel III)</v>
          </cell>
        </row>
        <row r="118">
          <cell r="A118">
            <v>117</v>
          </cell>
          <cell r="B118" t="str">
            <v>Morelos</v>
          </cell>
          <cell r="C118" t="str">
            <v>Cuernavaca</v>
          </cell>
          <cell r="D118" t="str">
            <v>Incorporado en 2013 (Nivel III)</v>
          </cell>
        </row>
        <row r="119">
          <cell r="A119">
            <v>118</v>
          </cell>
          <cell r="B119" t="str">
            <v>Morelos</v>
          </cell>
          <cell r="C119" t="str">
            <v>Jiutepec-Calera Chica</v>
          </cell>
          <cell r="D119" t="str">
            <v>Incorporado en 2014 (Nivel III)</v>
          </cell>
        </row>
        <row r="120">
          <cell r="A120">
            <v>119</v>
          </cell>
          <cell r="B120" t="str">
            <v>Morelos</v>
          </cell>
          <cell r="C120" t="str">
            <v>Temixco</v>
          </cell>
          <cell r="D120" t="str">
            <v>Incorporado en 2012 (Nivel III)</v>
          </cell>
        </row>
        <row r="121">
          <cell r="A121">
            <v>120</v>
          </cell>
          <cell r="B121" t="str">
            <v>Morelos</v>
          </cell>
          <cell r="C121" t="str">
            <v>Tepoztlán</v>
          </cell>
          <cell r="D121" t="str">
            <v>Incorporado en 2014 (Nivel III)</v>
          </cell>
        </row>
        <row r="122">
          <cell r="A122">
            <v>121</v>
          </cell>
          <cell r="B122" t="str">
            <v xml:space="preserve">Nuevo León </v>
          </cell>
          <cell r="C122" t="str">
            <v>Don Carlos Maldonado Elizondo</v>
          </cell>
          <cell r="D122" t="str">
            <v>Incorporado en 2014 (Nivel III)</v>
          </cell>
        </row>
        <row r="123">
          <cell r="A123">
            <v>122</v>
          </cell>
          <cell r="B123" t="str">
            <v xml:space="preserve">Nuevo León </v>
          </cell>
          <cell r="C123" t="str">
            <v>Don José María Hernández Martínez</v>
          </cell>
          <cell r="D123" t="str">
            <v>Incorporado en 2014 (Nivel III)</v>
          </cell>
        </row>
        <row r="124">
          <cell r="A124">
            <v>123</v>
          </cell>
          <cell r="B124" t="str">
            <v xml:space="preserve">Nuevo León </v>
          </cell>
          <cell r="C124" t="str">
            <v>Ing. Adrián Sada Treviño (Monterrey III)</v>
          </cell>
          <cell r="D124" t="str">
            <v>Incorporado en 2012 (Nivel III)</v>
          </cell>
        </row>
        <row r="125">
          <cell r="A125">
            <v>124</v>
          </cell>
          <cell r="B125" t="str">
            <v xml:space="preserve">Nuevo León </v>
          </cell>
          <cell r="C125" t="str">
            <v>Monterrey II</v>
          </cell>
          <cell r="D125" t="str">
            <v>Incorporado en 2012 (Nivel III)</v>
          </cell>
        </row>
        <row r="126">
          <cell r="A126">
            <v>125</v>
          </cell>
          <cell r="B126" t="str">
            <v>Oaxaca</v>
          </cell>
          <cell r="C126" t="str">
            <v>Gral. Antonio de León</v>
          </cell>
          <cell r="D126" t="str">
            <v>Incorporado en 2014 (Nivel III)</v>
          </cell>
        </row>
        <row r="127">
          <cell r="A127">
            <v>126</v>
          </cell>
          <cell r="B127" t="str">
            <v>Puebla</v>
          </cell>
          <cell r="C127" t="str">
            <v>Atencingo</v>
          </cell>
          <cell r="D127" t="str">
            <v>Incorporado en 2013 (Nivel III)</v>
          </cell>
        </row>
        <row r="128">
          <cell r="A128">
            <v>127</v>
          </cell>
          <cell r="B128" t="str">
            <v>Puebla</v>
          </cell>
          <cell r="C128" t="str">
            <v>Calipam</v>
          </cell>
          <cell r="D128" t="str">
            <v>Incorporado en 2014 (Nivel III)</v>
          </cell>
        </row>
        <row r="129">
          <cell r="A129">
            <v>128</v>
          </cell>
          <cell r="B129" t="str">
            <v>Puebla</v>
          </cell>
          <cell r="C129" t="str">
            <v>Chipilo</v>
          </cell>
          <cell r="D129" t="str">
            <v>Incorporado en 2011 (Nivel III)</v>
          </cell>
        </row>
        <row r="130">
          <cell r="A130">
            <v>129</v>
          </cell>
          <cell r="B130" t="str">
            <v>Puebla</v>
          </cell>
          <cell r="C130" t="str">
            <v>Huauchinango</v>
          </cell>
          <cell r="D130" t="str">
            <v>Incorporado en 2013 (Nivel III)</v>
          </cell>
        </row>
        <row r="131">
          <cell r="A131">
            <v>130</v>
          </cell>
          <cell r="B131" t="str">
            <v>Puebla</v>
          </cell>
          <cell r="C131" t="str">
            <v>Puebla I</v>
          </cell>
          <cell r="D131" t="str">
            <v>Incorporado en 2014 (Nivel III)</v>
          </cell>
        </row>
        <row r="132">
          <cell r="A132">
            <v>131</v>
          </cell>
          <cell r="B132" t="str">
            <v>Puebla</v>
          </cell>
          <cell r="C132" t="str">
            <v>Puebla II</v>
          </cell>
          <cell r="D132" t="str">
            <v>Incorporado en 2011 (Nivel III)</v>
          </cell>
        </row>
        <row r="133">
          <cell r="A133">
            <v>132</v>
          </cell>
          <cell r="B133" t="str">
            <v>Puebla</v>
          </cell>
          <cell r="C133" t="str">
            <v>Puebla III</v>
          </cell>
          <cell r="D133" t="str">
            <v>Incorporado en 2012 (Nivel III)</v>
          </cell>
        </row>
        <row r="134">
          <cell r="A134">
            <v>133</v>
          </cell>
          <cell r="B134" t="str">
            <v>Puebla</v>
          </cell>
          <cell r="C134" t="str">
            <v>San Martín Texmelucan</v>
          </cell>
          <cell r="D134" t="str">
            <v>Incorporado en 2013 (Nivel III)</v>
          </cell>
        </row>
        <row r="135">
          <cell r="A135">
            <v>134</v>
          </cell>
          <cell r="B135" t="str">
            <v>Puebla</v>
          </cell>
          <cell r="C135" t="str">
            <v>Tehuacán</v>
          </cell>
          <cell r="D135" t="str">
            <v>Incorporado en 2014 (Nivel III)</v>
          </cell>
        </row>
        <row r="136">
          <cell r="A136">
            <v>135</v>
          </cell>
          <cell r="B136" t="str">
            <v>Puebla</v>
          </cell>
          <cell r="C136" t="str">
            <v>Teziutlán</v>
          </cell>
          <cell r="D136" t="str">
            <v>Incorporado en 2012 (Nivel III)</v>
          </cell>
        </row>
        <row r="137">
          <cell r="A137">
            <v>136</v>
          </cell>
          <cell r="B137" t="str">
            <v>Querétaro</v>
          </cell>
          <cell r="C137" t="str">
            <v>Amealco</v>
          </cell>
          <cell r="D137" t="str">
            <v>Incorporado en 2014 (Nivel III)</v>
          </cell>
        </row>
        <row r="138">
          <cell r="A138">
            <v>137</v>
          </cell>
          <cell r="B138" t="str">
            <v>Querétaro</v>
          </cell>
          <cell r="C138" t="str">
            <v xml:space="preserve">San Juan del Río </v>
          </cell>
          <cell r="D138" t="str">
            <v>Incorporado en 2013 (Nivel III)</v>
          </cell>
        </row>
        <row r="139">
          <cell r="A139">
            <v>138</v>
          </cell>
          <cell r="B139" t="str">
            <v>Quintana Roo</v>
          </cell>
          <cell r="C139" t="str">
            <v xml:space="preserve">Cancún </v>
          </cell>
          <cell r="D139" t="str">
            <v>Incorporado en 2013 (Nivel III)</v>
          </cell>
        </row>
        <row r="140">
          <cell r="A140">
            <v>139</v>
          </cell>
          <cell r="B140" t="str">
            <v>Quintana Roo</v>
          </cell>
          <cell r="C140" t="str">
            <v>Cancún II</v>
          </cell>
          <cell r="D140" t="str">
            <v>Incorporado en 2013 (Nivel III)</v>
          </cell>
        </row>
        <row r="141">
          <cell r="A141">
            <v>140</v>
          </cell>
          <cell r="B141" t="str">
            <v>Quintana Roo</v>
          </cell>
          <cell r="C141" t="str">
            <v>Cozumel</v>
          </cell>
          <cell r="D141" t="str">
            <v>Incorporado en 2013 (Nivel II)</v>
          </cell>
        </row>
        <row r="142">
          <cell r="A142">
            <v>141</v>
          </cell>
          <cell r="B142" t="str">
            <v xml:space="preserve">Quintana Roo </v>
          </cell>
          <cell r="C142" t="str">
            <v>Felipe Carrillo Puerto</v>
          </cell>
          <cell r="D142" t="str">
            <v>Incorporado en 2014 (Nivel IV)</v>
          </cell>
        </row>
        <row r="143">
          <cell r="A143">
            <v>142</v>
          </cell>
          <cell r="B143" t="str">
            <v xml:space="preserve">San Luis Potosí </v>
          </cell>
          <cell r="C143" t="str">
            <v>Ciudad Valles</v>
          </cell>
          <cell r="D143" t="str">
            <v>Incorporado en 2014 (Nivel IV)</v>
          </cell>
        </row>
        <row r="144">
          <cell r="A144">
            <v>143</v>
          </cell>
          <cell r="B144" t="str">
            <v>San Luis Potosí</v>
          </cell>
          <cell r="C144" t="str">
            <v>Ing. Manuel Moreno Torres - S.L.P.</v>
          </cell>
          <cell r="D144" t="str">
            <v>Incorporado en 2011 (Nivel III)</v>
          </cell>
        </row>
        <row r="145">
          <cell r="A145">
            <v>144</v>
          </cell>
          <cell r="B145" t="str">
            <v>San Luis Potosí</v>
          </cell>
          <cell r="C145" t="str">
            <v>Matehuala</v>
          </cell>
          <cell r="D145" t="str">
            <v>Incorporado en 2013 (Nivel III)</v>
          </cell>
        </row>
        <row r="146">
          <cell r="A146">
            <v>145</v>
          </cell>
          <cell r="B146" t="str">
            <v>San Luis Potosí</v>
          </cell>
          <cell r="C146" t="str">
            <v>San Luis Potosí</v>
          </cell>
          <cell r="D146" t="str">
            <v>Incorporado en 2011 (Nivel III)</v>
          </cell>
        </row>
        <row r="147">
          <cell r="A147">
            <v>146</v>
          </cell>
          <cell r="B147" t="str">
            <v>San Luis Potosí</v>
          </cell>
          <cell r="C147" t="str">
            <v>Villa de Reyes</v>
          </cell>
          <cell r="D147" t="str">
            <v>Incorporado en 2011 (Nivel III)</v>
          </cell>
        </row>
        <row r="148">
          <cell r="A148">
            <v>147</v>
          </cell>
          <cell r="B148" t="str">
            <v>Sinaloa</v>
          </cell>
          <cell r="C148" t="str">
            <v>El Carrizo</v>
          </cell>
          <cell r="D148" t="str">
            <v>Incorporado en 2011 (Nivel III)</v>
          </cell>
        </row>
        <row r="149">
          <cell r="A149">
            <v>148</v>
          </cell>
          <cell r="B149" t="str">
            <v>Sinaloa</v>
          </cell>
          <cell r="C149" t="str">
            <v>El Rosario</v>
          </cell>
          <cell r="D149" t="str">
            <v>Incorporado en 2011 (Nivel III)</v>
          </cell>
        </row>
        <row r="150">
          <cell r="A150">
            <v>149</v>
          </cell>
          <cell r="B150" t="str">
            <v>Sinaloa</v>
          </cell>
          <cell r="C150" t="str">
            <v>Escuinapa</v>
          </cell>
          <cell r="D150" t="str">
            <v>Incorporado en 2014 (Nivel IV)</v>
          </cell>
        </row>
        <row r="151">
          <cell r="A151">
            <v>150</v>
          </cell>
          <cell r="B151" t="str">
            <v>Sinaloa</v>
          </cell>
          <cell r="C151" t="str">
            <v>Guasave</v>
          </cell>
          <cell r="D151" t="str">
            <v>Incorporado en 2014 (Nivel IV)</v>
          </cell>
        </row>
        <row r="152">
          <cell r="A152">
            <v>151</v>
          </cell>
          <cell r="B152" t="str">
            <v>Sinaloa</v>
          </cell>
          <cell r="C152" t="str">
            <v>Ing. José Antonio Padilla Segura-Culiacán II</v>
          </cell>
          <cell r="D152" t="str">
            <v>Incorporado en 2014 (Nivel IV)</v>
          </cell>
        </row>
        <row r="153">
          <cell r="A153">
            <v>152</v>
          </cell>
          <cell r="B153" t="str">
            <v>Sinaloa</v>
          </cell>
          <cell r="C153" t="str">
            <v>Juan José Ríos</v>
          </cell>
          <cell r="D153" t="str">
            <v>Incorporado en 2011 (Nivel III)</v>
          </cell>
        </row>
        <row r="154">
          <cell r="A154">
            <v>153</v>
          </cell>
          <cell r="B154" t="str">
            <v>Sinaloa</v>
          </cell>
          <cell r="C154" t="str">
            <v>Mazatlán II</v>
          </cell>
          <cell r="D154" t="str">
            <v>Incorporado en 2013 (Nivel III)</v>
          </cell>
        </row>
        <row r="155">
          <cell r="A155">
            <v>154</v>
          </cell>
          <cell r="B155" t="str">
            <v>Sinaloa</v>
          </cell>
          <cell r="C155" t="str">
            <v>Navolato</v>
          </cell>
          <cell r="D155" t="str">
            <v>Incorporado en 2014 (Nivel IV)</v>
          </cell>
        </row>
        <row r="156">
          <cell r="A156">
            <v>155</v>
          </cell>
          <cell r="B156" t="str">
            <v>Sonora</v>
          </cell>
          <cell r="C156" t="str">
            <v>Cd. Obregón</v>
          </cell>
          <cell r="D156" t="str">
            <v>Incorporado en 2014 (Nivel IV)</v>
          </cell>
        </row>
        <row r="157">
          <cell r="A157">
            <v>156</v>
          </cell>
          <cell r="B157" t="str">
            <v>Sonora</v>
          </cell>
          <cell r="C157" t="str">
            <v>Nacozari</v>
          </cell>
          <cell r="D157" t="str">
            <v>Incorporado en 2014 (Nivel IV)</v>
          </cell>
        </row>
        <row r="158">
          <cell r="A158">
            <v>157</v>
          </cell>
          <cell r="B158" t="str">
            <v>Tabasco</v>
          </cell>
          <cell r="C158" t="str">
            <v>Comalcalco</v>
          </cell>
          <cell r="D158" t="str">
            <v>Incorporado en 2014 (Nivel IV)</v>
          </cell>
        </row>
        <row r="159">
          <cell r="A159">
            <v>158</v>
          </cell>
          <cell r="B159" t="str">
            <v>Tabasco</v>
          </cell>
          <cell r="C159" t="str">
            <v>Lic. Manrique Dagdug Urgell</v>
          </cell>
          <cell r="D159" t="str">
            <v>Incorporado en 2011 (Nivel III)</v>
          </cell>
        </row>
        <row r="160">
          <cell r="A160">
            <v>159</v>
          </cell>
          <cell r="B160" t="str">
            <v>Tabasco</v>
          </cell>
          <cell r="C160" t="str">
            <v>Paraíso</v>
          </cell>
          <cell r="D160" t="str">
            <v>Incorporado en 2014 (Nivel IV)</v>
          </cell>
        </row>
        <row r="161">
          <cell r="A161">
            <v>160</v>
          </cell>
          <cell r="B161" t="str">
            <v>Tabasco</v>
          </cell>
          <cell r="C161" t="str">
            <v>Macuspana</v>
          </cell>
          <cell r="D161" t="str">
            <v>Incorporado en 2014 (Nivel IV)</v>
          </cell>
        </row>
        <row r="162">
          <cell r="A162">
            <v>161</v>
          </cell>
          <cell r="B162" t="str">
            <v>Tabasco</v>
          </cell>
          <cell r="C162" t="str">
            <v>Villahermosa II</v>
          </cell>
          <cell r="D162" t="str">
            <v>Incorporado en 2014 (Nivel IV)</v>
          </cell>
        </row>
        <row r="163">
          <cell r="A163">
            <v>162</v>
          </cell>
          <cell r="B163" t="str">
            <v>Tamaulipas</v>
          </cell>
          <cell r="C163" t="str">
            <v>Cd. Mante</v>
          </cell>
          <cell r="D163" t="str">
            <v>Incorporado en 2012 (Nivel III)</v>
          </cell>
        </row>
        <row r="164">
          <cell r="A164">
            <v>163</v>
          </cell>
          <cell r="B164" t="str">
            <v>Tamaulipas</v>
          </cell>
          <cell r="C164" t="str">
            <v xml:space="preserve">Cd. Victoria </v>
          </cell>
          <cell r="D164" t="str">
            <v>Incorporado en 2013 (Nivel III)</v>
          </cell>
        </row>
        <row r="165">
          <cell r="A165">
            <v>164</v>
          </cell>
          <cell r="B165" t="str">
            <v>Tamaulipas</v>
          </cell>
          <cell r="C165" t="str">
            <v>Matamoros</v>
          </cell>
          <cell r="D165" t="str">
            <v>Incorporado en 2013 (Nivel III)</v>
          </cell>
        </row>
        <row r="166">
          <cell r="A166">
            <v>165</v>
          </cell>
          <cell r="B166" t="str">
            <v>Tamaulipas</v>
          </cell>
          <cell r="C166" t="str">
            <v xml:space="preserve">Miguel Alemán </v>
          </cell>
          <cell r="D166" t="str">
            <v>Incorporado en 2012 (Nivel III)</v>
          </cell>
        </row>
        <row r="167">
          <cell r="A167">
            <v>166</v>
          </cell>
          <cell r="B167" t="str">
            <v>Tamaulipas</v>
          </cell>
          <cell r="C167" t="str">
            <v>Nuevo Laredo</v>
          </cell>
          <cell r="D167" t="str">
            <v>Incorporado en 2014 (Nivel III)</v>
          </cell>
        </row>
        <row r="168">
          <cell r="A168">
            <v>167</v>
          </cell>
          <cell r="B168" t="str">
            <v>Tamaulipas</v>
          </cell>
          <cell r="C168" t="str">
            <v>Reynosa</v>
          </cell>
          <cell r="D168" t="str">
            <v>Incorporado en 2014 (Nivel III)</v>
          </cell>
        </row>
        <row r="169">
          <cell r="A169">
            <v>168</v>
          </cell>
          <cell r="B169" t="str">
            <v>Tamaulipas</v>
          </cell>
          <cell r="C169" t="str">
            <v xml:space="preserve">Río Bravo </v>
          </cell>
          <cell r="D169" t="str">
            <v>Incorporado en 2012 (Nivel III)</v>
          </cell>
        </row>
        <row r="170">
          <cell r="A170">
            <v>169</v>
          </cell>
          <cell r="B170" t="str">
            <v>Tamaulipas</v>
          </cell>
          <cell r="C170" t="str">
            <v>Tampico</v>
          </cell>
          <cell r="D170" t="str">
            <v>Incorporado en 2013 (Nivel III)</v>
          </cell>
        </row>
        <row r="171">
          <cell r="A171">
            <v>170</v>
          </cell>
          <cell r="B171" t="str">
            <v>Tlaxcala</v>
          </cell>
          <cell r="C171" t="str">
            <v>Amaxac de Guerrero</v>
          </cell>
          <cell r="D171" t="str">
            <v>Incorporado en 2011 (Nivel III)</v>
          </cell>
        </row>
        <row r="172">
          <cell r="A172">
            <v>171</v>
          </cell>
          <cell r="B172" t="str">
            <v>Tlaxcala</v>
          </cell>
          <cell r="C172" t="str">
            <v>Teacalco</v>
          </cell>
          <cell r="D172" t="str">
            <v>Incorporado en 2011 (Nivel III)</v>
          </cell>
        </row>
        <row r="173">
          <cell r="A173">
            <v>172</v>
          </cell>
          <cell r="B173" t="str">
            <v>Tlaxcala</v>
          </cell>
          <cell r="C173" t="str">
            <v>Zacualpan</v>
          </cell>
          <cell r="D173" t="str">
            <v>Incorporado en 2011 (Nivel III)</v>
          </cell>
        </row>
        <row r="174">
          <cell r="A174">
            <v>173</v>
          </cell>
          <cell r="B174" t="str">
            <v>Veracruz</v>
          </cell>
          <cell r="C174" t="str">
            <v xml:space="preserve">Don Juan Osorio López </v>
          </cell>
          <cell r="D174" t="str">
            <v>Incorporado en 2014 (Nivel III)</v>
          </cell>
        </row>
        <row r="175">
          <cell r="A175">
            <v>174</v>
          </cell>
          <cell r="B175" t="str">
            <v>Veracruz</v>
          </cell>
          <cell r="C175" t="str">
            <v xml:space="preserve">Dr. Gonzalo Aguirre Beltrán </v>
          </cell>
          <cell r="D175" t="str">
            <v>Incorporado en 2014 (Nivel III)</v>
          </cell>
        </row>
        <row r="176">
          <cell r="A176">
            <v>175</v>
          </cell>
          <cell r="B176" t="str">
            <v>Veracruz</v>
          </cell>
          <cell r="C176" t="str">
            <v>Dr. Guillermo Figueroa Cárdenas</v>
          </cell>
          <cell r="D176" t="str">
            <v>Incorporado en 2013 (Nivel III)</v>
          </cell>
        </row>
        <row r="177">
          <cell r="A177">
            <v>176</v>
          </cell>
          <cell r="B177" t="str">
            <v>Veracruz</v>
          </cell>
          <cell r="C177" t="str">
            <v>Juan Díaz Covarrubias</v>
          </cell>
          <cell r="D177" t="str">
            <v>Incorporado en 2013 (Nivel III)</v>
          </cell>
        </row>
        <row r="178">
          <cell r="A178">
            <v>177</v>
          </cell>
          <cell r="B178" t="str">
            <v>Veracruz</v>
          </cell>
          <cell r="C178" t="str">
            <v>Lic. Jesús Reyes Heroles</v>
          </cell>
          <cell r="D178" t="str">
            <v>Incorporado en 2011 (Nivel III)</v>
          </cell>
        </row>
        <row r="179">
          <cell r="A179">
            <v>178</v>
          </cell>
          <cell r="B179" t="str">
            <v>Veracruz</v>
          </cell>
          <cell r="C179" t="str">
            <v>Manuel Rivera Cambas</v>
          </cell>
          <cell r="D179" t="str">
            <v>Incorporado en 2011 (Nivel III)</v>
          </cell>
        </row>
        <row r="180">
          <cell r="A180">
            <v>179</v>
          </cell>
          <cell r="B180" t="str">
            <v>Veracruz</v>
          </cell>
          <cell r="C180" t="str">
            <v>Orizaba</v>
          </cell>
          <cell r="D180" t="str">
            <v>Incorporado en 2012 (Nivel III)</v>
          </cell>
        </row>
        <row r="181">
          <cell r="A181">
            <v>180</v>
          </cell>
          <cell r="B181" t="str">
            <v>Veracruz</v>
          </cell>
          <cell r="C181" t="str">
            <v>Potrero</v>
          </cell>
          <cell r="D181" t="str">
            <v>Incorporado en 2011 (Nivel III)</v>
          </cell>
        </row>
        <row r="182">
          <cell r="A182">
            <v>181</v>
          </cell>
          <cell r="B182" t="str">
            <v>Veracruz</v>
          </cell>
          <cell r="C182" t="str">
            <v>Veracruz I</v>
          </cell>
          <cell r="D182" t="str">
            <v>Incorporado en 2013 (Nivel III)</v>
          </cell>
        </row>
        <row r="183">
          <cell r="A183">
            <v>182</v>
          </cell>
          <cell r="B183" t="str">
            <v>Veracruz</v>
          </cell>
          <cell r="C183" t="str">
            <v xml:space="preserve">Veracruz II </v>
          </cell>
          <cell r="D183" t="str">
            <v>Incorporado en 2014 (Nivel III)</v>
          </cell>
        </row>
        <row r="184">
          <cell r="A184">
            <v>183</v>
          </cell>
          <cell r="B184" t="str">
            <v>Yucatán</v>
          </cell>
          <cell r="C184" t="str">
            <v>Tizimín</v>
          </cell>
          <cell r="D184" t="str">
            <v>Incorporado en 2014 (Nivel III)</v>
          </cell>
        </row>
        <row r="185">
          <cell r="A185">
            <v>184</v>
          </cell>
          <cell r="B185" t="str">
            <v>Yucatán</v>
          </cell>
          <cell r="C185" t="str">
            <v>Mérida I</v>
          </cell>
          <cell r="D185" t="str">
            <v>Incorporado en 2014 (Nivel III)</v>
          </cell>
        </row>
        <row r="186">
          <cell r="A186">
            <v>185</v>
          </cell>
          <cell r="B186" t="str">
            <v>Yucatán</v>
          </cell>
          <cell r="C186" t="str">
            <v>Mérida II</v>
          </cell>
          <cell r="D186" t="str">
            <v>Incorporado en 2014 (Nivel III)</v>
          </cell>
        </row>
        <row r="187">
          <cell r="A187">
            <v>186</v>
          </cell>
          <cell r="B187" t="str">
            <v>Yucatán</v>
          </cell>
          <cell r="C187" t="str">
            <v>Valladolid</v>
          </cell>
          <cell r="D187" t="str">
            <v>Incorporado en 2013 (Nivel III)</v>
          </cell>
        </row>
        <row r="188">
          <cell r="A188">
            <v>187</v>
          </cell>
          <cell r="B188" t="str">
            <v>Zacatecas</v>
          </cell>
          <cell r="C188" t="str">
            <v>Fresnillo</v>
          </cell>
          <cell r="D188" t="str">
            <v>Incorporado en 2013 (Nivel III)</v>
          </cell>
        </row>
        <row r="189">
          <cell r="A189">
            <v>188</v>
          </cell>
          <cell r="B189" t="str">
            <v>Zacatecas</v>
          </cell>
          <cell r="C189" t="str">
            <v>Mtra. Dolores Castro Varela</v>
          </cell>
          <cell r="D189" t="str">
            <v>Incorporado en 2013 (Nivel III)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Presentación"/>
      <sheetName val="PCEU01"/>
      <sheetName val="PCEU02"/>
      <sheetName val="PCEU03"/>
      <sheetName val="PCEU04"/>
      <sheetName val="PCEU05"/>
      <sheetName val="PCEU06"/>
      <sheetName val="PCEU07"/>
      <sheetName val="RI01"/>
    </sheetNames>
    <sheetDataSet>
      <sheetData sheetId="0" refreshError="1"/>
      <sheetData sheetId="1" refreshError="1"/>
      <sheetData sheetId="2">
        <row r="9">
          <cell r="B9" t="str">
            <v>Ing. César Moreno Martinez De Escobar (TECATE)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ables/table1.xml><?xml version="1.0" encoding="utf-8"?>
<table xmlns="http://schemas.openxmlformats.org/spreadsheetml/2006/main" id="7" name="Tabla7" displayName="Tabla7" ref="A18:H52" headerRowDxfId="244" dataDxfId="243" totalsRowDxfId="242">
  <sortState ref="A18:H49">
    <sortCondition ref="A18:A49"/>
  </sortState>
  <tableColumns count="8">
    <tableColumn id="2" name="Entidad" dataDxfId="241" totalsRowDxfId="240"/>
    <tableColumn id="5" name="2010-2011" dataDxfId="239" totalsRowDxfId="238"/>
    <tableColumn id="6" name="2011-2012" dataDxfId="237" totalsRowDxfId="236"/>
    <tableColumn id="7" name="2012-2013" dataDxfId="235" totalsRowDxfId="234"/>
    <tableColumn id="8" name="2013-2014" dataDxfId="233" totalsRowDxfId="232"/>
    <tableColumn id="3" name="2014-2015" dataDxfId="231" totalsRowDxfId="230"/>
    <tableColumn id="4" name="2015-2016" dataDxfId="229" totalsRowDxfId="228">
      <calculatedColumnFormula>Absorcion_Egresados!D17</calculatedColumnFormula>
    </tableColumn>
    <tableColumn id="9" name="Variación_x000a_último año" dataDxfId="227" totalsRowDxfId="226">
      <calculatedColumnFormula>G19-F19</calculatedColumnFormula>
    </tableColumn>
  </tableColumns>
  <tableStyleInfo name="TableStyleMedium18" showFirstColumn="0" showLastColumn="0" showRowStripes="1" showColumnStripes="0"/>
</table>
</file>

<file path=xl/tables/table10.xml><?xml version="1.0" encoding="utf-8"?>
<table xmlns="http://schemas.openxmlformats.org/spreadsheetml/2006/main" id="17" name="Tabla17" displayName="Tabla17" ref="A9:B16" totalsRowShown="0" headerRowDxfId="143" dataDxfId="142">
  <tableColumns count="2">
    <tableColumn id="1" name="Generación" dataDxfId="141"/>
    <tableColumn id="2" name="Valor" dataDxfId="140"/>
  </tableColumns>
  <tableStyleInfo name="TableStyleMedium18" showFirstColumn="0" showLastColumn="0" showRowStripes="1" showColumnStripes="0"/>
</table>
</file>

<file path=xl/tables/table11.xml><?xml version="1.0" encoding="utf-8"?>
<table xmlns="http://schemas.openxmlformats.org/spreadsheetml/2006/main" id="3" name="Tabla4" displayName="Tabla4" ref="A18:H52" totalsRowShown="0" headerRowDxfId="139" dataDxfId="138">
  <sortState ref="A18:H49">
    <sortCondition ref="A18:A49"/>
  </sortState>
  <tableColumns count="8">
    <tableColumn id="2" name="Entidad" dataDxfId="137"/>
    <tableColumn id="5" name="2006-2009" dataDxfId="136"/>
    <tableColumn id="6" name="2007-2010" dataDxfId="135"/>
    <tableColumn id="7" name="2008-2011" dataDxfId="134"/>
    <tableColumn id="8" name="2009-2012" dataDxfId="133"/>
    <tableColumn id="3" name="2010-2013" dataDxfId="132"/>
    <tableColumn id="4" name="2011-2014" dataDxfId="131">
      <calculatedColumnFormula>Titulados!D16</calculatedColumnFormula>
    </tableColumn>
    <tableColumn id="9" name="Variación_x000a_último año" dataDxfId="130">
      <calculatedColumnFormula>G19-F19</calculatedColumnFormula>
    </tableColumn>
  </tableColumns>
  <tableStyleInfo name="TableStyleMedium18" showFirstColumn="0" showLastColumn="0" showRowStripes="1" showColumnStripes="0"/>
</table>
</file>

<file path=xl/tables/table12.xml><?xml version="1.0" encoding="utf-8"?>
<table xmlns="http://schemas.openxmlformats.org/spreadsheetml/2006/main" id="26" name="Tabla26" displayName="Tabla26" ref="A9:B16" totalsRowShown="0" headerRowDxfId="129" dataDxfId="128">
  <tableColumns count="2">
    <tableColumn id="1" name="Generación" dataDxfId="127"/>
    <tableColumn id="2" name="Valor" dataDxfId="126"/>
  </tableColumns>
  <tableStyleInfo name="TableStyleMedium18" showFirstColumn="0" showLastColumn="0" showRowStripes="1" showColumnStripes="0"/>
</table>
</file>

<file path=xl/tables/table13.xml><?xml version="1.0" encoding="utf-8"?>
<table xmlns="http://schemas.openxmlformats.org/spreadsheetml/2006/main" id="8" name="Tabla10" displayName="Tabla10" ref="A18:H48" totalsRowShown="0" headerRowDxfId="125" dataDxfId="124">
  <sortState ref="A19:H48">
    <sortCondition ref="A19:A48"/>
  </sortState>
  <tableColumns count="8">
    <tableColumn id="2" name="Entidad" dataDxfId="123"/>
    <tableColumn id="5" name="2010" dataDxfId="122"/>
    <tableColumn id="6" name="2011" dataDxfId="121"/>
    <tableColumn id="7" name="2012" dataDxfId="120"/>
    <tableColumn id="8" name="2013" dataDxfId="119"/>
    <tableColumn id="10" name="2014" dataDxfId="118"/>
    <tableColumn id="4" name="2015" dataDxfId="117">
      <calculatedColumnFormula>'Costo por alumno'!D16</calculatedColumnFormula>
    </tableColumn>
    <tableColumn id="9" name="Variación_x000a_ 2014-2015" dataDxfId="116">
      <calculatedColumnFormula>(G19/F19-1)*100</calculatedColumnFormula>
    </tableColumn>
  </tableColumns>
  <tableStyleInfo name="TableStyleMedium18" showFirstColumn="0" showLastColumn="0" showRowStripes="1" showColumnStripes="0"/>
</table>
</file>

<file path=xl/tables/table14.xml><?xml version="1.0" encoding="utf-8"?>
<table xmlns="http://schemas.openxmlformats.org/spreadsheetml/2006/main" id="18" name="Tabla18" displayName="Tabla18" ref="A9:B16" totalsRowShown="0" headerRowDxfId="115">
  <tableColumns count="2">
    <tableColumn id="1" name="Ciclo Escolar" dataDxfId="114"/>
    <tableColumn id="2" name="Valor" dataDxfId="113"/>
  </tableColumns>
  <tableStyleInfo name="TableStyleMedium18" showFirstColumn="0" showLastColumn="0" showRowStripes="1" showColumnStripes="0"/>
</table>
</file>

<file path=xl/tables/table15.xml><?xml version="1.0" encoding="utf-8"?>
<table xmlns="http://schemas.openxmlformats.org/spreadsheetml/2006/main" id="11" name="Tabla11" displayName="Tabla11" ref="A18:H52" totalsRowShown="0" headerRowDxfId="112" dataDxfId="111">
  <sortState ref="A18:H49">
    <sortCondition ref="A18:A49"/>
  </sortState>
  <tableColumns count="8">
    <tableColumn id="2" name="Entidad Federativa" dataDxfId="110"/>
    <tableColumn id="5" name="2010" dataDxfId="109"/>
    <tableColumn id="6" name="2011" dataDxfId="108"/>
    <tableColumn id="7" name="2012" dataDxfId="107"/>
    <tableColumn id="8" name="2013" dataDxfId="106"/>
    <tableColumn id="3" name="2014" dataDxfId="105"/>
    <tableColumn id="4" name="2015" dataDxfId="104">
      <calculatedColumnFormula>Alumno_PSP!B16</calculatedColumnFormula>
    </tableColumn>
    <tableColumn id="9" name="Promedio" dataDxfId="103">
      <calculatedColumnFormula>AVERAGE(Tabla11[[#This Row],[2010]:[2015]])</calculatedColumnFormula>
    </tableColumn>
  </tableColumns>
  <tableStyleInfo name="TableStyleMedium18" showFirstColumn="0" showLastColumn="0" showRowStripes="1" showColumnStripes="0"/>
</table>
</file>

<file path=xl/tables/table16.xml><?xml version="1.0" encoding="utf-8"?>
<table xmlns="http://schemas.openxmlformats.org/spreadsheetml/2006/main" id="19" name="Tabla19" displayName="Tabla19" ref="A9:B16" totalsRowShown="0" headerRowDxfId="102" dataDxfId="101">
  <tableColumns count="2">
    <tableColumn id="1" name="Ciclo Escolar" dataDxfId="100"/>
    <tableColumn id="2" name="Valor" dataDxfId="99"/>
  </tableColumns>
  <tableStyleInfo name="TableStyleMedium18" showFirstColumn="0" showLastColumn="0" showRowStripes="1" showColumnStripes="0"/>
</table>
</file>

<file path=xl/tables/table17.xml><?xml version="1.0" encoding="utf-8"?>
<table xmlns="http://schemas.openxmlformats.org/spreadsheetml/2006/main" id="4" name="Tabla3" displayName="Tabla3" ref="A22:J56" totalsRowShown="0" headerRowDxfId="98" dataDxfId="96" headerRowBorderDxfId="97">
  <sortState ref="A22:J53">
    <sortCondition ref="A22:A53"/>
  </sortState>
  <tableColumns count="10">
    <tableColumn id="2" name="Entidad" dataDxfId="95"/>
    <tableColumn id="5" name="1er. Sem" dataDxfId="94"/>
    <tableColumn id="6" name="2do. Sem" dataDxfId="93"/>
    <tableColumn id="7" name=" 1er. Sem." dataDxfId="92"/>
    <tableColumn id="3" name=" 2do. Sem." dataDxfId="91"/>
    <tableColumn id="8" name="1er.  Sem." dataDxfId="90"/>
    <tableColumn id="4" name="2do.  Sem. " dataDxfId="89"/>
    <tableColumn id="11" name=" 1er.  Sem. " dataDxfId="88"/>
    <tableColumn id="10" name="2do.  Sem." dataDxfId="87"/>
    <tableColumn id="1" name="2do.  Sem.  " dataDxfId="86"/>
  </tableColumns>
  <tableStyleInfo name="TableStyleMedium18" showFirstColumn="0" showLastColumn="0" showRowStripes="1" showColumnStripes="0"/>
</table>
</file>

<file path=xl/tables/table18.xml><?xml version="1.0" encoding="utf-8"?>
<table xmlns="http://schemas.openxmlformats.org/spreadsheetml/2006/main" id="20" name="Tabla20" displayName="Tabla20" ref="A9:B17" totalsRowShown="0" headerRowDxfId="85">
  <tableColumns count="2">
    <tableColumn id="1" name="Semestre" dataDxfId="84"/>
    <tableColumn id="2" name="Columna1" dataDxfId="83"/>
  </tableColumns>
  <tableStyleInfo name="TableStyleMedium18" showFirstColumn="0" showLastColumn="0" showRowStripes="1" showColumnStripes="0"/>
</table>
</file>

<file path=xl/tables/table19.xml><?xml version="1.0" encoding="utf-8"?>
<table xmlns="http://schemas.openxmlformats.org/spreadsheetml/2006/main" id="12" name="Tabla8" displayName="Tabla8" ref="A18:H52" insertRowShift="1" totalsRowShown="0" headerRowDxfId="82" dataDxfId="81">
  <sortState ref="A18:H49">
    <sortCondition ref="A18:A49"/>
  </sortState>
  <tableColumns count="8">
    <tableColumn id="2" name="Entidad Federativa" dataDxfId="80"/>
    <tableColumn id="6" name="2010" dataDxfId="79"/>
    <tableColumn id="7" name="2011" dataDxfId="78"/>
    <tableColumn id="4" name="2012" dataDxfId="77"/>
    <tableColumn id="8" name="2013" dataDxfId="76"/>
    <tableColumn id="9" name="2014" dataDxfId="75"/>
    <tableColumn id="5" name="2015" dataDxfId="74">
      <calculatedColumnFormula>Alumno_PC!D17</calculatedColumnFormula>
    </tableColumn>
    <tableColumn id="3" name="Promedio" dataDxfId="73">
      <calculatedColumnFormula>Tabla8[[#This Row],[2014]]-Tabla8[[#This Row],[2013]]+AVERAGE(Tabla8[[#This Row],[2015]:[2014]])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4" name="Tabla14" displayName="Tabla14" ref="A9:B16" totalsRowShown="0" headerRowDxfId="225" dataDxfId="224">
  <tableColumns count="2">
    <tableColumn id="1" name="Ciclo Escolar" dataDxfId="223"/>
    <tableColumn id="2" name="Valor" dataDxfId="222"/>
  </tableColumns>
  <tableStyleInfo name="TableStyleMedium18" showFirstColumn="0" showLastColumn="0" showRowStripes="1" showColumnStripes="0"/>
</table>
</file>

<file path=xl/tables/table20.xml><?xml version="1.0" encoding="utf-8"?>
<table xmlns="http://schemas.openxmlformats.org/spreadsheetml/2006/main" id="21" name="Tabla21" displayName="Tabla21" ref="A9:B16" totalsRowShown="0" headerRowDxfId="72" dataDxfId="71">
  <tableColumns count="2">
    <tableColumn id="1" name="Ciclo Escolar" dataDxfId="70"/>
    <tableColumn id="2" name="Valor" dataDxfId="69"/>
  </tableColumns>
  <tableStyleInfo name="TableStyleMedium18" showFirstColumn="0" showLastColumn="0" showRowStripes="1" showColumnStripes="0"/>
</table>
</file>

<file path=xl/tables/table21.xml><?xml version="1.0" encoding="utf-8"?>
<table xmlns="http://schemas.openxmlformats.org/spreadsheetml/2006/main" id="13" name="Tabla9" displayName="Tabla9" ref="A18:H52" totalsRowShown="0" headerRowDxfId="68" dataDxfId="67">
  <sortState ref="A18:H49">
    <sortCondition ref="A18:A49"/>
  </sortState>
  <tableColumns count="8">
    <tableColumn id="2" name="Entidad Federativa" dataDxfId="66"/>
    <tableColumn id="7" name="2010" dataDxfId="65"/>
    <tableColumn id="8" name="2011" dataDxfId="64"/>
    <tableColumn id="9" name="2012" dataDxfId="63"/>
    <tableColumn id="10" name="2013" dataDxfId="62"/>
    <tableColumn id="5" name="2014" dataDxfId="61"/>
    <tableColumn id="1" name="2015" dataDxfId="60">
      <calculatedColumnFormula>'Administrativo_PC '!D16</calculatedColumnFormula>
    </tableColumn>
    <tableColumn id="6" name="Promedio" dataDxfId="59">
      <calculatedColumnFormula>AVERAGE(Tabla9[[#This Row],[2010]:[2015]])</calculatedColumnFormula>
    </tableColumn>
  </tableColumns>
  <tableStyleInfo name="TableStyleMedium18" showFirstColumn="0" showLastColumn="0" showRowStripes="1" showColumnStripes="0"/>
</table>
</file>

<file path=xl/tables/table22.xml><?xml version="1.0" encoding="utf-8"?>
<table xmlns="http://schemas.openxmlformats.org/spreadsheetml/2006/main" id="22" name="Tabla22" displayName="Tabla22" ref="A9:B16" totalsRowShown="0" headerRowDxfId="58" dataDxfId="57">
  <tableColumns count="2">
    <tableColumn id="1" name="Ciclo Escolar" dataDxfId="56"/>
    <tableColumn id="2" name="Valor" dataDxfId="55"/>
  </tableColumns>
  <tableStyleInfo name="TableStyleMedium18" showFirstColumn="0" showLastColumn="0" showRowStripes="1" showColumnStripes="0"/>
</table>
</file>

<file path=xl/tables/table23.xml><?xml version="1.0" encoding="utf-8"?>
<table xmlns="http://schemas.openxmlformats.org/spreadsheetml/2006/main" id="6" name="Tabla77" displayName="Tabla77" ref="A18:H52" totalsRowShown="0" headerRowDxfId="54" dataDxfId="53">
  <sortState ref="A18:H49">
    <sortCondition ref="A18:A49"/>
  </sortState>
  <tableColumns count="8">
    <tableColumn id="2" name="Entidad Federativa" dataDxfId="52"/>
    <tableColumn id="5" name="2010" dataDxfId="51"/>
    <tableColumn id="6" name="2011" dataDxfId="50"/>
    <tableColumn id="7" name="2012" dataDxfId="49"/>
    <tableColumn id="8" name="2013" dataDxfId="48"/>
    <tableColumn id="10" name="2014" dataDxfId="47"/>
    <tableColumn id="4" name="2015" dataDxfId="46"/>
    <tableColumn id="9" name="Variación_x000a_último año" dataDxfId="45">
      <calculatedColumnFormula>Tabla77[[#This Row],[2015]]/Tabla77[[#This Row],[2014]]-1</calculatedColumnFormula>
    </tableColumn>
  </tableColumns>
  <tableStyleInfo name="TableStyleMedium18" showFirstColumn="0" showLastColumn="0" showRowStripes="1" showColumnStripes="0"/>
</table>
</file>

<file path=xl/tables/table24.xml><?xml version="1.0" encoding="utf-8"?>
<table xmlns="http://schemas.openxmlformats.org/spreadsheetml/2006/main" id="23" name="Tabla23" displayName="Tabla23" ref="A9:B16" totalsRowShown="0" headerRowDxfId="44" dataDxfId="43">
  <tableColumns count="2">
    <tableColumn id="1" name="Ciclo Escolar" dataDxfId="42"/>
    <tableColumn id="2" name="Valor" dataDxfId="41"/>
  </tableColumns>
  <tableStyleInfo name="TableStyleMedium18" showFirstColumn="0" showLastColumn="0" showRowStripes="1" showColumnStripes="0"/>
</table>
</file>

<file path=xl/tables/table25.xml><?xml version="1.0" encoding="utf-8"?>
<table xmlns="http://schemas.openxmlformats.org/spreadsheetml/2006/main" id="5" name="Tabla12" displayName="Tabla12" ref="A18:H52" totalsRowShown="0" headerRowDxfId="40" dataDxfId="39">
  <sortState ref="A18:H49">
    <sortCondition ref="A18:A49"/>
  </sortState>
  <tableColumns count="8">
    <tableColumn id="2" name="Entidad Federativa" dataDxfId="38"/>
    <tableColumn id="4" name="2010" dataDxfId="37"/>
    <tableColumn id="5" name="2011" dataDxfId="36"/>
    <tableColumn id="6" name="2012" dataDxfId="35"/>
    <tableColumn id="7" name="2013" dataDxfId="34"/>
    <tableColumn id="3" name="2014" dataDxfId="33"/>
    <tableColumn id="8" name="2015" dataDxfId="32">
      <calculatedColumnFormula>Becados_externos!D16</calculatedColumnFormula>
    </tableColumn>
    <tableColumn id="9" name="Variación último año" dataDxfId="31"/>
  </tableColumns>
  <tableStyleInfo name="TableStyleMedium18" showFirstColumn="0" showLastColumn="0" showRowStripes="1" showColumnStripes="0"/>
</table>
</file>

<file path=xl/tables/table26.xml><?xml version="1.0" encoding="utf-8"?>
<table xmlns="http://schemas.openxmlformats.org/spreadsheetml/2006/main" id="24" name="Tabla24" displayName="Tabla24" ref="A9:B16" totalsRowShown="0" headerRowDxfId="30" dataDxfId="29">
  <tableColumns count="2">
    <tableColumn id="1" name="Ciclo Escolar" dataDxfId="28"/>
    <tableColumn id="2" name="Valor" dataDxfId="27"/>
  </tableColumns>
  <tableStyleInfo name="TableStyleMedium18" showFirstColumn="0" showLastColumn="0" showRowStripes="1" showColumnStripes="0"/>
</table>
</file>

<file path=xl/tables/table27.xml><?xml version="1.0" encoding="utf-8"?>
<table xmlns="http://schemas.openxmlformats.org/spreadsheetml/2006/main" id="9" name="Tabla6" displayName="Tabla6" ref="A18:H50" totalsRowShown="0" headerRowDxfId="26" dataDxfId="25">
  <sortState ref="A18:H49">
    <sortCondition ref="A18:A49"/>
  </sortState>
  <tableColumns count="8">
    <tableColumn id="2" name="Entidad Federativa" dataDxfId="24"/>
    <tableColumn id="5" name="2008" dataDxfId="23"/>
    <tableColumn id="6" name="2009" dataDxfId="22"/>
    <tableColumn id="7" name="2010" dataDxfId="21"/>
    <tableColumn id="9" name="2011" dataDxfId="20"/>
    <tableColumn id="8" name="2012" dataDxfId="19"/>
    <tableColumn id="4" name="2013" dataDxfId="18">
      <calculatedColumnFormula>'Alumnos en programas de calidad'!D15</calculatedColumnFormula>
    </tableColumn>
    <tableColumn id="3" name="Variación_x000a_2012-2013" dataDxfId="17">
      <calculatedColumnFormula>Tabla6[[#This Row],[2012]]-Tabla6[[#This Row],[2011]]</calculatedColumnFormula>
    </tableColumn>
  </tableColumns>
  <tableStyleInfo name="TableStyleMedium18" showFirstColumn="0" showLastColumn="0" showRowStripes="1" showColumnStripes="0"/>
</table>
</file>

<file path=xl/tables/table28.xml><?xml version="1.0" encoding="utf-8"?>
<table xmlns="http://schemas.openxmlformats.org/spreadsheetml/2006/main" id="25" name="Tabla25" displayName="Tabla25" ref="A9:B16" totalsRowShown="0" headerRowDxfId="16">
  <tableColumns count="2">
    <tableColumn id="1" name="Ciclo Escolar" dataDxfId="15"/>
    <tableColumn id="2" name="Valor" dataDxfId="14"/>
  </tableColumns>
  <tableStyleInfo name="TableStyleMedium18" showFirstColumn="0" showLastColumn="0" showRowStripes="1" showColumnStripes="0"/>
</table>
</file>

<file path=xl/tables/table29.xml><?xml version="1.0" encoding="utf-8"?>
<table xmlns="http://schemas.openxmlformats.org/spreadsheetml/2006/main" id="29" name="Tabla29" displayName="Tabla29" ref="A17:J52" totalsRowShown="0" headerRowDxfId="13" dataDxfId="11" headerRowBorderDxfId="12">
  <tableColumns count="10">
    <tableColumn id="1" name="Entidad Federativa" dataDxfId="10"/>
    <tableColumn id="2" name="2011" dataDxfId="9"/>
    <tableColumn id="3" name="2012" dataDxfId="8"/>
    <tableColumn id="4" name="2013" dataDxfId="7"/>
    <tableColumn id="9" name="2014" dataDxfId="6"/>
    <tableColumn id="7" name="2015" dataDxfId="2"/>
    <tableColumn id="5" name="Total" dataDxfId="5"/>
    <tableColumn id="6" name="% SNB 2013" dataDxfId="4"/>
    <tableColumn id="8" name="% SNB 2014" dataDxfId="3"/>
    <tableColumn id="11" name="% SNB 2015" dataDxfId="1"/>
  </tableColumns>
  <tableStyleInfo name="TableStyleMedium18" showFirstColumn="0" showLastColumn="0" showRowStripes="1" showColumnStripes="0"/>
</table>
</file>

<file path=xl/tables/table3.xml><?xml version="1.0" encoding="utf-8"?>
<table xmlns="http://schemas.openxmlformats.org/spreadsheetml/2006/main" id="1" name="Tabla1" displayName="Tabla1" ref="A18:K52" headerRowDxfId="221" dataDxfId="220" totalsRowDxfId="219">
  <sortState ref="A18:K49">
    <sortCondition ref="A18:A50"/>
  </sortState>
  <tableColumns count="11">
    <tableColumn id="2" name="Entidad" dataDxfId="218" totalsRowDxfId="217"/>
    <tableColumn id="4" name="2010-2011" dataDxfId="216" totalsRowDxfId="215"/>
    <tableColumn id="5" name="2011-2012" dataDxfId="214" totalsRowDxfId="213"/>
    <tableColumn id="6" name="2012-2013" dataDxfId="212" totalsRowDxfId="211"/>
    <tableColumn id="7" name="2013-2014" dataDxfId="210" totalsRowDxfId="209"/>
    <tableColumn id="8" name="2014-2015" dataDxfId="208" totalsRowDxfId="207"/>
    <tableColumn id="3" name="2015-2016" dataDxfId="206" totalsRowDxfId="205">
      <calculatedColumnFormula>Matrícula!E18</calculatedColumnFormula>
    </tableColumn>
    <tableColumn id="9" name="Variación_x000a_último año" dataDxfId="204" totalsRowDxfId="203">
      <calculatedColumnFormula>G19/F19-1</calculatedColumnFormula>
    </tableColumn>
    <tableColumn id="1" name="Pendiente" dataDxfId="202" totalsRowDxfId="201">
      <calculatedColumnFormula>SLOPE(Tabla1[[#This Row],[2010-2011]:[2015-2016]],$B$17:$G$17)</calculatedColumnFormula>
    </tableColumn>
    <tableColumn id="10" name="Promedio" dataDxfId="200" totalsRowDxfId="199">
      <calculatedColumnFormula>AVERAGE(Tabla1[[#This Row],[2010-2011]:[2015-2016]])</calculatedColumnFormula>
    </tableColumn>
    <tableColumn id="11" name="TMCA" dataDxfId="198" totalsRowDxfId="197">
      <calculatedColumnFormula>I19/J19</calculatedColumnFormula>
    </tableColumn>
  </tableColumns>
  <tableStyleInfo name="TableStyleMedium18" showFirstColumn="0" showLastColumn="0" showRowStripes="1" showColumnStripes="0"/>
</table>
</file>

<file path=xl/tables/table4.xml><?xml version="1.0" encoding="utf-8"?>
<table xmlns="http://schemas.openxmlformats.org/spreadsheetml/2006/main" id="15" name="Tabla15" displayName="Tabla15" ref="A9:B16" totalsRowShown="0" headerRowDxfId="196" dataDxfId="195">
  <tableColumns count="2">
    <tableColumn id="1" name="Ciclo Escolar" dataDxfId="194"/>
    <tableColumn id="2" name="Valor" dataDxfId="193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10" name="Tabla5" displayName="Tabla5" ref="A18:H52" totalsRowShown="0" headerRowDxfId="192" dataDxfId="191">
  <sortState ref="A18:H49">
    <sortCondition ref="A18:A49"/>
  </sortState>
  <tableColumns count="8">
    <tableColumn id="2" name="Entidad" dataDxfId="190"/>
    <tableColumn id="5" name="2010" dataDxfId="189"/>
    <tableColumn id="6" name="2011" dataDxfId="188"/>
    <tableColumn id="7" name="2012" dataDxfId="187"/>
    <tableColumn id="8" name="2013" dataDxfId="186"/>
    <tableColumn id="3" name="2014" dataDxfId="185"/>
    <tableColumn id="4" name="2015" dataDxfId="184">
      <calculatedColumnFormula>Capacidad_instalada!B16</calculatedColumnFormula>
    </tableColumn>
    <tableColumn id="9" name="Variación_x000a_ último año" dataDxfId="183">
      <calculatedColumnFormula>G19-F19</calculatedColumnFormula>
    </tableColumn>
  </tableColumns>
  <tableStyleInfo name="TableStyleMedium18" showFirstColumn="0" showLastColumn="0" showRowStripes="1" showColumnStripes="0"/>
</table>
</file>

<file path=xl/tables/table6.xml><?xml version="1.0" encoding="utf-8"?>
<table xmlns="http://schemas.openxmlformats.org/spreadsheetml/2006/main" id="16" name="Tabla16" displayName="Tabla16" ref="A9:B16" totalsRowShown="0" headerRowDxfId="182" dataDxfId="181">
  <tableColumns count="2">
    <tableColumn id="1" name="Ciclo Escolar" dataDxfId="180"/>
    <tableColumn id="2" name="Valor" dataDxfId="179"/>
  </tableColumns>
  <tableStyleInfo name="TableStyleMedium18" showFirstColumn="0" showLastColumn="0" showRowStripes="1" showColumnStripes="0"/>
</table>
</file>

<file path=xl/tables/table7.xml><?xml version="1.0" encoding="utf-8"?>
<table xmlns="http://schemas.openxmlformats.org/spreadsheetml/2006/main" id="27" name="Tabla128" displayName="Tabla128" ref="A16:I50" headerRowDxfId="178" dataDxfId="177" totalsRowDxfId="176">
  <sortState ref="A19:K50">
    <sortCondition ref="A18:A50"/>
  </sortState>
  <tableColumns count="9">
    <tableColumn id="2" name="Entidad" dataDxfId="175" totalsRowDxfId="174"/>
    <tableColumn id="4" name="2010-2011" dataDxfId="173" totalsRowDxfId="172"/>
    <tableColumn id="5" name="2011-2012" dataDxfId="171" totalsRowDxfId="170"/>
    <tableColumn id="6" name="2012-2013" dataDxfId="169" totalsRowDxfId="168"/>
    <tableColumn id="7" name="2013-2014*" dataDxfId="167" totalsRowDxfId="166"/>
    <tableColumn id="9" name="Variación_x000a_último año" dataDxfId="165" totalsRowDxfId="164">
      <calculatedColumnFormula>E17-D17</calculatedColumnFormula>
    </tableColumn>
    <tableColumn id="1" name="Pendiente" dataDxfId="163" totalsRowDxfId="162">
      <calculatedColumnFormula>SLOPE(#REF!,$B$15:$E$15)</calculatedColumnFormula>
    </tableColumn>
    <tableColumn id="10" name="Promedio" dataDxfId="161" totalsRowDxfId="160">
      <calculatedColumnFormula>AVERAGE(#REF!)</calculatedColumnFormula>
    </tableColumn>
    <tableColumn id="11" name="TMCA" dataDxfId="159" totalsRowDxfId="158">
      <calculatedColumnFormula>G17/H17</calculatedColumnFormula>
    </tableColumn>
  </tableColumns>
  <tableStyleInfo name="TableStyleMedium18" showFirstColumn="0" showLastColumn="0" showRowStripes="1" showColumnStripes="0"/>
</table>
</file>

<file path=xl/tables/table8.xml><?xml version="1.0" encoding="utf-8"?>
<table xmlns="http://schemas.openxmlformats.org/spreadsheetml/2006/main" id="28" name="Tabla1529" displayName="Tabla1529" ref="A9:B14" totalsRowShown="0" headerRowDxfId="157" dataDxfId="156">
  <tableColumns count="2">
    <tableColumn id="1" name="Ciclo Escolar" dataDxfId="155"/>
    <tableColumn id="2" name="Valor" dataDxfId="154"/>
  </tableColumns>
  <tableStyleInfo name="TableStyleMedium18" showFirstColumn="0" showLastColumn="0" showRowStripes="1" showColumnStripes="0"/>
</table>
</file>

<file path=xl/tables/table9.xml><?xml version="1.0" encoding="utf-8"?>
<table xmlns="http://schemas.openxmlformats.org/spreadsheetml/2006/main" id="2" name="Tabla2" displayName="Tabla2" ref="A18:H52" totalsRowShown="0" headerRowDxfId="153" dataDxfId="152">
  <sortState ref="A18:H49">
    <sortCondition ref="A18:A49"/>
  </sortState>
  <tableColumns count="8">
    <tableColumn id="2" name="Entidad" dataDxfId="151"/>
    <tableColumn id="5" name="2007-2010" dataDxfId="150"/>
    <tableColumn id="6" name="2008-2011" dataDxfId="149"/>
    <tableColumn id="7" name="2009-2012" dataDxfId="148"/>
    <tableColumn id="8" name="2010-2013" dataDxfId="147"/>
    <tableColumn id="10" name="2011-2014" dataDxfId="146"/>
    <tableColumn id="4" name="2012-2015*" dataDxfId="145">
      <calculatedColumnFormula>Eficiencia_terminal!D17</calculatedColumnFormula>
    </tableColumn>
    <tableColumn id="9" name="Variación_x000a_último año" dataDxfId="144">
      <calculatedColumnFormula>G19-F19</calculatedColumnFormula>
    </tableColumn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table" Target="../tables/table12.xml"/><Relationship Id="rId4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table" Target="../tables/table14.xml"/><Relationship Id="rId4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5" Type="http://schemas.openxmlformats.org/officeDocument/2006/relationships/table" Target="../tables/table18.xml"/><Relationship Id="rId4" Type="http://schemas.openxmlformats.org/officeDocument/2006/relationships/table" Target="../tables/table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5" Type="http://schemas.openxmlformats.org/officeDocument/2006/relationships/table" Target="../tables/table20.xml"/><Relationship Id="rId4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5" Type="http://schemas.openxmlformats.org/officeDocument/2006/relationships/table" Target="../tables/table22.xml"/><Relationship Id="rId4" Type="http://schemas.openxmlformats.org/officeDocument/2006/relationships/table" Target="../tables/table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5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5" Type="http://schemas.openxmlformats.org/officeDocument/2006/relationships/table" Target="../tables/table24.xml"/><Relationship Id="rId4" Type="http://schemas.openxmlformats.org/officeDocument/2006/relationships/table" Target="../tables/table23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5" Type="http://schemas.openxmlformats.org/officeDocument/2006/relationships/table" Target="../tables/table28.xml"/><Relationship Id="rId4" Type="http://schemas.openxmlformats.org/officeDocument/2006/relationships/table" Target="../tables/table2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Relationship Id="rId4" Type="http://schemas.openxmlformats.org/officeDocument/2006/relationships/table" Target="../tables/table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tabSelected="1" showWhiteSpace="0" topLeftCell="A31" zoomScaleNormal="100" zoomScaleSheetLayoutView="89" zoomScalePageLayoutView="75" workbookViewId="0">
      <selection activeCell="G20" sqref="G20"/>
    </sheetView>
  </sheetViews>
  <sheetFormatPr baseColWidth="10" defaultRowHeight="12.75" x14ac:dyDescent="0.2"/>
  <cols>
    <col min="1" max="1" width="4" style="174" customWidth="1"/>
    <col min="2" max="2" width="27.7109375" style="174" customWidth="1"/>
    <col min="3" max="3" width="9.5703125" style="174" customWidth="1"/>
    <col min="4" max="4" width="10.28515625" style="174" bestFit="1" customWidth="1"/>
    <col min="5" max="5" width="27.85546875" style="174" customWidth="1"/>
    <col min="6" max="7" width="15.28515625" style="174" customWidth="1"/>
    <col min="8" max="256" width="11.42578125" style="174"/>
    <col min="257" max="257" width="5.42578125" style="174" customWidth="1"/>
    <col min="258" max="258" width="25.42578125" style="174" customWidth="1"/>
    <col min="259" max="259" width="9.140625" style="174" customWidth="1"/>
    <col min="260" max="260" width="8.42578125" style="174" customWidth="1"/>
    <col min="261" max="261" width="33.5703125" style="174" customWidth="1"/>
    <col min="262" max="262" width="11.140625" style="174" customWidth="1"/>
    <col min="263" max="512" width="11.42578125" style="174"/>
    <col min="513" max="513" width="5.42578125" style="174" customWidth="1"/>
    <col min="514" max="514" width="25.42578125" style="174" customWidth="1"/>
    <col min="515" max="515" width="9.140625" style="174" customWidth="1"/>
    <col min="516" max="516" width="8.42578125" style="174" customWidth="1"/>
    <col min="517" max="517" width="33.5703125" style="174" customWidth="1"/>
    <col min="518" max="518" width="11.140625" style="174" customWidth="1"/>
    <col min="519" max="768" width="11.42578125" style="174"/>
    <col min="769" max="769" width="5.42578125" style="174" customWidth="1"/>
    <col min="770" max="770" width="25.42578125" style="174" customWidth="1"/>
    <col min="771" max="771" width="9.140625" style="174" customWidth="1"/>
    <col min="772" max="772" width="8.42578125" style="174" customWidth="1"/>
    <col min="773" max="773" width="33.5703125" style="174" customWidth="1"/>
    <col min="774" max="774" width="11.140625" style="174" customWidth="1"/>
    <col min="775" max="1024" width="11.42578125" style="174"/>
    <col min="1025" max="1025" width="5.42578125" style="174" customWidth="1"/>
    <col min="1026" max="1026" width="25.42578125" style="174" customWidth="1"/>
    <col min="1027" max="1027" width="9.140625" style="174" customWidth="1"/>
    <col min="1028" max="1028" width="8.42578125" style="174" customWidth="1"/>
    <col min="1029" max="1029" width="33.5703125" style="174" customWidth="1"/>
    <col min="1030" max="1030" width="11.140625" style="174" customWidth="1"/>
    <col min="1031" max="1280" width="11.42578125" style="174"/>
    <col min="1281" max="1281" width="5.42578125" style="174" customWidth="1"/>
    <col min="1282" max="1282" width="25.42578125" style="174" customWidth="1"/>
    <col min="1283" max="1283" width="9.140625" style="174" customWidth="1"/>
    <col min="1284" max="1284" width="8.42578125" style="174" customWidth="1"/>
    <col min="1285" max="1285" width="33.5703125" style="174" customWidth="1"/>
    <col min="1286" max="1286" width="11.140625" style="174" customWidth="1"/>
    <col min="1287" max="1536" width="11.42578125" style="174"/>
    <col min="1537" max="1537" width="5.42578125" style="174" customWidth="1"/>
    <col min="1538" max="1538" width="25.42578125" style="174" customWidth="1"/>
    <col min="1539" max="1539" width="9.140625" style="174" customWidth="1"/>
    <col min="1540" max="1540" width="8.42578125" style="174" customWidth="1"/>
    <col min="1541" max="1541" width="33.5703125" style="174" customWidth="1"/>
    <col min="1542" max="1542" width="11.140625" style="174" customWidth="1"/>
    <col min="1543" max="1792" width="11.42578125" style="174"/>
    <col min="1793" max="1793" width="5.42578125" style="174" customWidth="1"/>
    <col min="1794" max="1794" width="25.42578125" style="174" customWidth="1"/>
    <col min="1795" max="1795" width="9.140625" style="174" customWidth="1"/>
    <col min="1796" max="1796" width="8.42578125" style="174" customWidth="1"/>
    <col min="1797" max="1797" width="33.5703125" style="174" customWidth="1"/>
    <col min="1798" max="1798" width="11.140625" style="174" customWidth="1"/>
    <col min="1799" max="2048" width="11.42578125" style="174"/>
    <col min="2049" max="2049" width="5.42578125" style="174" customWidth="1"/>
    <col min="2050" max="2050" width="25.42578125" style="174" customWidth="1"/>
    <col min="2051" max="2051" width="9.140625" style="174" customWidth="1"/>
    <col min="2052" max="2052" width="8.42578125" style="174" customWidth="1"/>
    <col min="2053" max="2053" width="33.5703125" style="174" customWidth="1"/>
    <col min="2054" max="2054" width="11.140625" style="174" customWidth="1"/>
    <col min="2055" max="2304" width="11.42578125" style="174"/>
    <col min="2305" max="2305" width="5.42578125" style="174" customWidth="1"/>
    <col min="2306" max="2306" width="25.42578125" style="174" customWidth="1"/>
    <col min="2307" max="2307" width="9.140625" style="174" customWidth="1"/>
    <col min="2308" max="2308" width="8.42578125" style="174" customWidth="1"/>
    <col min="2309" max="2309" width="33.5703125" style="174" customWidth="1"/>
    <col min="2310" max="2310" width="11.140625" style="174" customWidth="1"/>
    <col min="2311" max="2560" width="11.42578125" style="174"/>
    <col min="2561" max="2561" width="5.42578125" style="174" customWidth="1"/>
    <col min="2562" max="2562" width="25.42578125" style="174" customWidth="1"/>
    <col min="2563" max="2563" width="9.140625" style="174" customWidth="1"/>
    <col min="2564" max="2564" width="8.42578125" style="174" customWidth="1"/>
    <col min="2565" max="2565" width="33.5703125" style="174" customWidth="1"/>
    <col min="2566" max="2566" width="11.140625" style="174" customWidth="1"/>
    <col min="2567" max="2816" width="11.42578125" style="174"/>
    <col min="2817" max="2817" width="5.42578125" style="174" customWidth="1"/>
    <col min="2818" max="2818" width="25.42578125" style="174" customWidth="1"/>
    <col min="2819" max="2819" width="9.140625" style="174" customWidth="1"/>
    <col min="2820" max="2820" width="8.42578125" style="174" customWidth="1"/>
    <col min="2821" max="2821" width="33.5703125" style="174" customWidth="1"/>
    <col min="2822" max="2822" width="11.140625" style="174" customWidth="1"/>
    <col min="2823" max="3072" width="11.42578125" style="174"/>
    <col min="3073" max="3073" width="5.42578125" style="174" customWidth="1"/>
    <col min="3074" max="3074" width="25.42578125" style="174" customWidth="1"/>
    <col min="3075" max="3075" width="9.140625" style="174" customWidth="1"/>
    <col min="3076" max="3076" width="8.42578125" style="174" customWidth="1"/>
    <col min="3077" max="3077" width="33.5703125" style="174" customWidth="1"/>
    <col min="3078" max="3078" width="11.140625" style="174" customWidth="1"/>
    <col min="3079" max="3328" width="11.42578125" style="174"/>
    <col min="3329" max="3329" width="5.42578125" style="174" customWidth="1"/>
    <col min="3330" max="3330" width="25.42578125" style="174" customWidth="1"/>
    <col min="3331" max="3331" width="9.140625" style="174" customWidth="1"/>
    <col min="3332" max="3332" width="8.42578125" style="174" customWidth="1"/>
    <col min="3333" max="3333" width="33.5703125" style="174" customWidth="1"/>
    <col min="3334" max="3334" width="11.140625" style="174" customWidth="1"/>
    <col min="3335" max="3584" width="11.42578125" style="174"/>
    <col min="3585" max="3585" width="5.42578125" style="174" customWidth="1"/>
    <col min="3586" max="3586" width="25.42578125" style="174" customWidth="1"/>
    <col min="3587" max="3587" width="9.140625" style="174" customWidth="1"/>
    <col min="3588" max="3588" width="8.42578125" style="174" customWidth="1"/>
    <col min="3589" max="3589" width="33.5703125" style="174" customWidth="1"/>
    <col min="3590" max="3590" width="11.140625" style="174" customWidth="1"/>
    <col min="3591" max="3840" width="11.42578125" style="174"/>
    <col min="3841" max="3841" width="5.42578125" style="174" customWidth="1"/>
    <col min="3842" max="3842" width="25.42578125" style="174" customWidth="1"/>
    <col min="3843" max="3843" width="9.140625" style="174" customWidth="1"/>
    <col min="3844" max="3844" width="8.42578125" style="174" customWidth="1"/>
    <col min="3845" max="3845" width="33.5703125" style="174" customWidth="1"/>
    <col min="3846" max="3846" width="11.140625" style="174" customWidth="1"/>
    <col min="3847" max="4096" width="11.42578125" style="174"/>
    <col min="4097" max="4097" width="5.42578125" style="174" customWidth="1"/>
    <col min="4098" max="4098" width="25.42578125" style="174" customWidth="1"/>
    <col min="4099" max="4099" width="9.140625" style="174" customWidth="1"/>
    <col min="4100" max="4100" width="8.42578125" style="174" customWidth="1"/>
    <col min="4101" max="4101" width="33.5703125" style="174" customWidth="1"/>
    <col min="4102" max="4102" width="11.140625" style="174" customWidth="1"/>
    <col min="4103" max="4352" width="11.42578125" style="174"/>
    <col min="4353" max="4353" width="5.42578125" style="174" customWidth="1"/>
    <col min="4354" max="4354" width="25.42578125" style="174" customWidth="1"/>
    <col min="4355" max="4355" width="9.140625" style="174" customWidth="1"/>
    <col min="4356" max="4356" width="8.42578125" style="174" customWidth="1"/>
    <col min="4357" max="4357" width="33.5703125" style="174" customWidth="1"/>
    <col min="4358" max="4358" width="11.140625" style="174" customWidth="1"/>
    <col min="4359" max="4608" width="11.42578125" style="174"/>
    <col min="4609" max="4609" width="5.42578125" style="174" customWidth="1"/>
    <col min="4610" max="4610" width="25.42578125" style="174" customWidth="1"/>
    <col min="4611" max="4611" width="9.140625" style="174" customWidth="1"/>
    <col min="4612" max="4612" width="8.42578125" style="174" customWidth="1"/>
    <col min="4613" max="4613" width="33.5703125" style="174" customWidth="1"/>
    <col min="4614" max="4614" width="11.140625" style="174" customWidth="1"/>
    <col min="4615" max="4864" width="11.42578125" style="174"/>
    <col min="4865" max="4865" width="5.42578125" style="174" customWidth="1"/>
    <col min="4866" max="4866" width="25.42578125" style="174" customWidth="1"/>
    <col min="4867" max="4867" width="9.140625" style="174" customWidth="1"/>
    <col min="4868" max="4868" width="8.42578125" style="174" customWidth="1"/>
    <col min="4869" max="4869" width="33.5703125" style="174" customWidth="1"/>
    <col min="4870" max="4870" width="11.140625" style="174" customWidth="1"/>
    <col min="4871" max="5120" width="11.42578125" style="174"/>
    <col min="5121" max="5121" width="5.42578125" style="174" customWidth="1"/>
    <col min="5122" max="5122" width="25.42578125" style="174" customWidth="1"/>
    <col min="5123" max="5123" width="9.140625" style="174" customWidth="1"/>
    <col min="5124" max="5124" width="8.42578125" style="174" customWidth="1"/>
    <col min="5125" max="5125" width="33.5703125" style="174" customWidth="1"/>
    <col min="5126" max="5126" width="11.140625" style="174" customWidth="1"/>
    <col min="5127" max="5376" width="11.42578125" style="174"/>
    <col min="5377" max="5377" width="5.42578125" style="174" customWidth="1"/>
    <col min="5378" max="5378" width="25.42578125" style="174" customWidth="1"/>
    <col min="5379" max="5379" width="9.140625" style="174" customWidth="1"/>
    <col min="5380" max="5380" width="8.42578125" style="174" customWidth="1"/>
    <col min="5381" max="5381" width="33.5703125" style="174" customWidth="1"/>
    <col min="5382" max="5382" width="11.140625" style="174" customWidth="1"/>
    <col min="5383" max="5632" width="11.42578125" style="174"/>
    <col min="5633" max="5633" width="5.42578125" style="174" customWidth="1"/>
    <col min="5634" max="5634" width="25.42578125" style="174" customWidth="1"/>
    <col min="5635" max="5635" width="9.140625" style="174" customWidth="1"/>
    <col min="5636" max="5636" width="8.42578125" style="174" customWidth="1"/>
    <col min="5637" max="5637" width="33.5703125" style="174" customWidth="1"/>
    <col min="5638" max="5638" width="11.140625" style="174" customWidth="1"/>
    <col min="5639" max="5888" width="11.42578125" style="174"/>
    <col min="5889" max="5889" width="5.42578125" style="174" customWidth="1"/>
    <col min="5890" max="5890" width="25.42578125" style="174" customWidth="1"/>
    <col min="5891" max="5891" width="9.140625" style="174" customWidth="1"/>
    <col min="5892" max="5892" width="8.42578125" style="174" customWidth="1"/>
    <col min="5893" max="5893" width="33.5703125" style="174" customWidth="1"/>
    <col min="5894" max="5894" width="11.140625" style="174" customWidth="1"/>
    <col min="5895" max="6144" width="11.42578125" style="174"/>
    <col min="6145" max="6145" width="5.42578125" style="174" customWidth="1"/>
    <col min="6146" max="6146" width="25.42578125" style="174" customWidth="1"/>
    <col min="6147" max="6147" width="9.140625" style="174" customWidth="1"/>
    <col min="6148" max="6148" width="8.42578125" style="174" customWidth="1"/>
    <col min="6149" max="6149" width="33.5703125" style="174" customWidth="1"/>
    <col min="6150" max="6150" width="11.140625" style="174" customWidth="1"/>
    <col min="6151" max="6400" width="11.42578125" style="174"/>
    <col min="6401" max="6401" width="5.42578125" style="174" customWidth="1"/>
    <col min="6402" max="6402" width="25.42578125" style="174" customWidth="1"/>
    <col min="6403" max="6403" width="9.140625" style="174" customWidth="1"/>
    <col min="6404" max="6404" width="8.42578125" style="174" customWidth="1"/>
    <col min="6405" max="6405" width="33.5703125" style="174" customWidth="1"/>
    <col min="6406" max="6406" width="11.140625" style="174" customWidth="1"/>
    <col min="6407" max="6656" width="11.42578125" style="174"/>
    <col min="6657" max="6657" width="5.42578125" style="174" customWidth="1"/>
    <col min="6658" max="6658" width="25.42578125" style="174" customWidth="1"/>
    <col min="6659" max="6659" width="9.140625" style="174" customWidth="1"/>
    <col min="6660" max="6660" width="8.42578125" style="174" customWidth="1"/>
    <col min="6661" max="6661" width="33.5703125" style="174" customWidth="1"/>
    <col min="6662" max="6662" width="11.140625" style="174" customWidth="1"/>
    <col min="6663" max="6912" width="11.42578125" style="174"/>
    <col min="6913" max="6913" width="5.42578125" style="174" customWidth="1"/>
    <col min="6914" max="6914" width="25.42578125" style="174" customWidth="1"/>
    <col min="6915" max="6915" width="9.140625" style="174" customWidth="1"/>
    <col min="6916" max="6916" width="8.42578125" style="174" customWidth="1"/>
    <col min="6917" max="6917" width="33.5703125" style="174" customWidth="1"/>
    <col min="6918" max="6918" width="11.140625" style="174" customWidth="1"/>
    <col min="6919" max="7168" width="11.42578125" style="174"/>
    <col min="7169" max="7169" width="5.42578125" style="174" customWidth="1"/>
    <col min="7170" max="7170" width="25.42578125" style="174" customWidth="1"/>
    <col min="7171" max="7171" width="9.140625" style="174" customWidth="1"/>
    <col min="7172" max="7172" width="8.42578125" style="174" customWidth="1"/>
    <col min="7173" max="7173" width="33.5703125" style="174" customWidth="1"/>
    <col min="7174" max="7174" width="11.140625" style="174" customWidth="1"/>
    <col min="7175" max="7424" width="11.42578125" style="174"/>
    <col min="7425" max="7425" width="5.42578125" style="174" customWidth="1"/>
    <col min="7426" max="7426" width="25.42578125" style="174" customWidth="1"/>
    <col min="7427" max="7427" width="9.140625" style="174" customWidth="1"/>
    <col min="7428" max="7428" width="8.42578125" style="174" customWidth="1"/>
    <col min="7429" max="7429" width="33.5703125" style="174" customWidth="1"/>
    <col min="7430" max="7430" width="11.140625" style="174" customWidth="1"/>
    <col min="7431" max="7680" width="11.42578125" style="174"/>
    <col min="7681" max="7681" width="5.42578125" style="174" customWidth="1"/>
    <col min="7682" max="7682" width="25.42578125" style="174" customWidth="1"/>
    <col min="7683" max="7683" width="9.140625" style="174" customWidth="1"/>
    <col min="7684" max="7684" width="8.42578125" style="174" customWidth="1"/>
    <col min="7685" max="7685" width="33.5703125" style="174" customWidth="1"/>
    <col min="7686" max="7686" width="11.140625" style="174" customWidth="1"/>
    <col min="7687" max="7936" width="11.42578125" style="174"/>
    <col min="7937" max="7937" width="5.42578125" style="174" customWidth="1"/>
    <col min="7938" max="7938" width="25.42578125" style="174" customWidth="1"/>
    <col min="7939" max="7939" width="9.140625" style="174" customWidth="1"/>
    <col min="7940" max="7940" width="8.42578125" style="174" customWidth="1"/>
    <col min="7941" max="7941" width="33.5703125" style="174" customWidth="1"/>
    <col min="7942" max="7942" width="11.140625" style="174" customWidth="1"/>
    <col min="7943" max="8192" width="11.42578125" style="174"/>
    <col min="8193" max="8193" width="5.42578125" style="174" customWidth="1"/>
    <col min="8194" max="8194" width="25.42578125" style="174" customWidth="1"/>
    <col min="8195" max="8195" width="9.140625" style="174" customWidth="1"/>
    <col min="8196" max="8196" width="8.42578125" style="174" customWidth="1"/>
    <col min="8197" max="8197" width="33.5703125" style="174" customWidth="1"/>
    <col min="8198" max="8198" width="11.140625" style="174" customWidth="1"/>
    <col min="8199" max="8448" width="11.42578125" style="174"/>
    <col min="8449" max="8449" width="5.42578125" style="174" customWidth="1"/>
    <col min="8450" max="8450" width="25.42578125" style="174" customWidth="1"/>
    <col min="8451" max="8451" width="9.140625" style="174" customWidth="1"/>
    <col min="8452" max="8452" width="8.42578125" style="174" customWidth="1"/>
    <col min="8453" max="8453" width="33.5703125" style="174" customWidth="1"/>
    <col min="8454" max="8454" width="11.140625" style="174" customWidth="1"/>
    <col min="8455" max="8704" width="11.42578125" style="174"/>
    <col min="8705" max="8705" width="5.42578125" style="174" customWidth="1"/>
    <col min="8706" max="8706" width="25.42578125" style="174" customWidth="1"/>
    <col min="8707" max="8707" width="9.140625" style="174" customWidth="1"/>
    <col min="8708" max="8708" width="8.42578125" style="174" customWidth="1"/>
    <col min="8709" max="8709" width="33.5703125" style="174" customWidth="1"/>
    <col min="8710" max="8710" width="11.140625" style="174" customWidth="1"/>
    <col min="8711" max="8960" width="11.42578125" style="174"/>
    <col min="8961" max="8961" width="5.42578125" style="174" customWidth="1"/>
    <col min="8962" max="8962" width="25.42578125" style="174" customWidth="1"/>
    <col min="8963" max="8963" width="9.140625" style="174" customWidth="1"/>
    <col min="8964" max="8964" width="8.42578125" style="174" customWidth="1"/>
    <col min="8965" max="8965" width="33.5703125" style="174" customWidth="1"/>
    <col min="8966" max="8966" width="11.140625" style="174" customWidth="1"/>
    <col min="8967" max="9216" width="11.42578125" style="174"/>
    <col min="9217" max="9217" width="5.42578125" style="174" customWidth="1"/>
    <col min="9218" max="9218" width="25.42578125" style="174" customWidth="1"/>
    <col min="9219" max="9219" width="9.140625" style="174" customWidth="1"/>
    <col min="9220" max="9220" width="8.42578125" style="174" customWidth="1"/>
    <col min="9221" max="9221" width="33.5703125" style="174" customWidth="1"/>
    <col min="9222" max="9222" width="11.140625" style="174" customWidth="1"/>
    <col min="9223" max="9472" width="11.42578125" style="174"/>
    <col min="9473" max="9473" width="5.42578125" style="174" customWidth="1"/>
    <col min="9474" max="9474" width="25.42578125" style="174" customWidth="1"/>
    <col min="9475" max="9475" width="9.140625" style="174" customWidth="1"/>
    <col min="9476" max="9476" width="8.42578125" style="174" customWidth="1"/>
    <col min="9477" max="9477" width="33.5703125" style="174" customWidth="1"/>
    <col min="9478" max="9478" width="11.140625" style="174" customWidth="1"/>
    <col min="9479" max="9728" width="11.42578125" style="174"/>
    <col min="9729" max="9729" width="5.42578125" style="174" customWidth="1"/>
    <col min="9730" max="9730" width="25.42578125" style="174" customWidth="1"/>
    <col min="9731" max="9731" width="9.140625" style="174" customWidth="1"/>
    <col min="9732" max="9732" width="8.42578125" style="174" customWidth="1"/>
    <col min="9733" max="9733" width="33.5703125" style="174" customWidth="1"/>
    <col min="9734" max="9734" width="11.140625" style="174" customWidth="1"/>
    <col min="9735" max="9984" width="11.42578125" style="174"/>
    <col min="9985" max="9985" width="5.42578125" style="174" customWidth="1"/>
    <col min="9986" max="9986" width="25.42578125" style="174" customWidth="1"/>
    <col min="9987" max="9987" width="9.140625" style="174" customWidth="1"/>
    <col min="9988" max="9988" width="8.42578125" style="174" customWidth="1"/>
    <col min="9989" max="9989" width="33.5703125" style="174" customWidth="1"/>
    <col min="9990" max="9990" width="11.140625" style="174" customWidth="1"/>
    <col min="9991" max="10240" width="11.42578125" style="174"/>
    <col min="10241" max="10241" width="5.42578125" style="174" customWidth="1"/>
    <col min="10242" max="10242" width="25.42578125" style="174" customWidth="1"/>
    <col min="10243" max="10243" width="9.140625" style="174" customWidth="1"/>
    <col min="10244" max="10244" width="8.42578125" style="174" customWidth="1"/>
    <col min="10245" max="10245" width="33.5703125" style="174" customWidth="1"/>
    <col min="10246" max="10246" width="11.140625" style="174" customWidth="1"/>
    <col min="10247" max="10496" width="11.42578125" style="174"/>
    <col min="10497" max="10497" width="5.42578125" style="174" customWidth="1"/>
    <col min="10498" max="10498" width="25.42578125" style="174" customWidth="1"/>
    <col min="10499" max="10499" width="9.140625" style="174" customWidth="1"/>
    <col min="10500" max="10500" width="8.42578125" style="174" customWidth="1"/>
    <col min="10501" max="10501" width="33.5703125" style="174" customWidth="1"/>
    <col min="10502" max="10502" width="11.140625" style="174" customWidth="1"/>
    <col min="10503" max="10752" width="11.42578125" style="174"/>
    <col min="10753" max="10753" width="5.42578125" style="174" customWidth="1"/>
    <col min="10754" max="10754" width="25.42578125" style="174" customWidth="1"/>
    <col min="10755" max="10755" width="9.140625" style="174" customWidth="1"/>
    <col min="10756" max="10756" width="8.42578125" style="174" customWidth="1"/>
    <col min="10757" max="10757" width="33.5703125" style="174" customWidth="1"/>
    <col min="10758" max="10758" width="11.140625" style="174" customWidth="1"/>
    <col min="10759" max="11008" width="11.42578125" style="174"/>
    <col min="11009" max="11009" width="5.42578125" style="174" customWidth="1"/>
    <col min="11010" max="11010" width="25.42578125" style="174" customWidth="1"/>
    <col min="11011" max="11011" width="9.140625" style="174" customWidth="1"/>
    <col min="11012" max="11012" width="8.42578125" style="174" customWidth="1"/>
    <col min="11013" max="11013" width="33.5703125" style="174" customWidth="1"/>
    <col min="11014" max="11014" width="11.140625" style="174" customWidth="1"/>
    <col min="11015" max="11264" width="11.42578125" style="174"/>
    <col min="11265" max="11265" width="5.42578125" style="174" customWidth="1"/>
    <col min="11266" max="11266" width="25.42578125" style="174" customWidth="1"/>
    <col min="11267" max="11267" width="9.140625" style="174" customWidth="1"/>
    <col min="11268" max="11268" width="8.42578125" style="174" customWidth="1"/>
    <col min="11269" max="11269" width="33.5703125" style="174" customWidth="1"/>
    <col min="11270" max="11270" width="11.140625" style="174" customWidth="1"/>
    <col min="11271" max="11520" width="11.42578125" style="174"/>
    <col min="11521" max="11521" width="5.42578125" style="174" customWidth="1"/>
    <col min="11522" max="11522" width="25.42578125" style="174" customWidth="1"/>
    <col min="11523" max="11523" width="9.140625" style="174" customWidth="1"/>
    <col min="11524" max="11524" width="8.42578125" style="174" customWidth="1"/>
    <col min="11525" max="11525" width="33.5703125" style="174" customWidth="1"/>
    <col min="11526" max="11526" width="11.140625" style="174" customWidth="1"/>
    <col min="11527" max="11776" width="11.42578125" style="174"/>
    <col min="11777" max="11777" width="5.42578125" style="174" customWidth="1"/>
    <col min="11778" max="11778" width="25.42578125" style="174" customWidth="1"/>
    <col min="11779" max="11779" width="9.140625" style="174" customWidth="1"/>
    <col min="11780" max="11780" width="8.42578125" style="174" customWidth="1"/>
    <col min="11781" max="11781" width="33.5703125" style="174" customWidth="1"/>
    <col min="11782" max="11782" width="11.140625" style="174" customWidth="1"/>
    <col min="11783" max="12032" width="11.42578125" style="174"/>
    <col min="12033" max="12033" width="5.42578125" style="174" customWidth="1"/>
    <col min="12034" max="12034" width="25.42578125" style="174" customWidth="1"/>
    <col min="12035" max="12035" width="9.140625" style="174" customWidth="1"/>
    <col min="12036" max="12036" width="8.42578125" style="174" customWidth="1"/>
    <col min="12037" max="12037" width="33.5703125" style="174" customWidth="1"/>
    <col min="12038" max="12038" width="11.140625" style="174" customWidth="1"/>
    <col min="12039" max="12288" width="11.42578125" style="174"/>
    <col min="12289" max="12289" width="5.42578125" style="174" customWidth="1"/>
    <col min="12290" max="12290" width="25.42578125" style="174" customWidth="1"/>
    <col min="12291" max="12291" width="9.140625" style="174" customWidth="1"/>
    <col min="12292" max="12292" width="8.42578125" style="174" customWidth="1"/>
    <col min="12293" max="12293" width="33.5703125" style="174" customWidth="1"/>
    <col min="12294" max="12294" width="11.140625" style="174" customWidth="1"/>
    <col min="12295" max="12544" width="11.42578125" style="174"/>
    <col min="12545" max="12545" width="5.42578125" style="174" customWidth="1"/>
    <col min="12546" max="12546" width="25.42578125" style="174" customWidth="1"/>
    <col min="12547" max="12547" width="9.140625" style="174" customWidth="1"/>
    <col min="12548" max="12548" width="8.42578125" style="174" customWidth="1"/>
    <col min="12549" max="12549" width="33.5703125" style="174" customWidth="1"/>
    <col min="12550" max="12550" width="11.140625" style="174" customWidth="1"/>
    <col min="12551" max="12800" width="11.42578125" style="174"/>
    <col min="12801" max="12801" width="5.42578125" style="174" customWidth="1"/>
    <col min="12802" max="12802" width="25.42578125" style="174" customWidth="1"/>
    <col min="12803" max="12803" width="9.140625" style="174" customWidth="1"/>
    <col min="12804" max="12804" width="8.42578125" style="174" customWidth="1"/>
    <col min="12805" max="12805" width="33.5703125" style="174" customWidth="1"/>
    <col min="12806" max="12806" width="11.140625" style="174" customWidth="1"/>
    <col min="12807" max="13056" width="11.42578125" style="174"/>
    <col min="13057" max="13057" width="5.42578125" style="174" customWidth="1"/>
    <col min="13058" max="13058" width="25.42578125" style="174" customWidth="1"/>
    <col min="13059" max="13059" width="9.140625" style="174" customWidth="1"/>
    <col min="13060" max="13060" width="8.42578125" style="174" customWidth="1"/>
    <col min="13061" max="13061" width="33.5703125" style="174" customWidth="1"/>
    <col min="13062" max="13062" width="11.140625" style="174" customWidth="1"/>
    <col min="13063" max="13312" width="11.42578125" style="174"/>
    <col min="13313" max="13313" width="5.42578125" style="174" customWidth="1"/>
    <col min="13314" max="13314" width="25.42578125" style="174" customWidth="1"/>
    <col min="13315" max="13315" width="9.140625" style="174" customWidth="1"/>
    <col min="13316" max="13316" width="8.42578125" style="174" customWidth="1"/>
    <col min="13317" max="13317" width="33.5703125" style="174" customWidth="1"/>
    <col min="13318" max="13318" width="11.140625" style="174" customWidth="1"/>
    <col min="13319" max="13568" width="11.42578125" style="174"/>
    <col min="13569" max="13569" width="5.42578125" style="174" customWidth="1"/>
    <col min="13570" max="13570" width="25.42578125" style="174" customWidth="1"/>
    <col min="13571" max="13571" width="9.140625" style="174" customWidth="1"/>
    <col min="13572" max="13572" width="8.42578125" style="174" customWidth="1"/>
    <col min="13573" max="13573" width="33.5703125" style="174" customWidth="1"/>
    <col min="13574" max="13574" width="11.140625" style="174" customWidth="1"/>
    <col min="13575" max="13824" width="11.42578125" style="174"/>
    <col min="13825" max="13825" width="5.42578125" style="174" customWidth="1"/>
    <col min="13826" max="13826" width="25.42578125" style="174" customWidth="1"/>
    <col min="13827" max="13827" width="9.140625" style="174" customWidth="1"/>
    <col min="13828" max="13828" width="8.42578125" style="174" customWidth="1"/>
    <col min="13829" max="13829" width="33.5703125" style="174" customWidth="1"/>
    <col min="13830" max="13830" width="11.140625" style="174" customWidth="1"/>
    <col min="13831" max="14080" width="11.42578125" style="174"/>
    <col min="14081" max="14081" width="5.42578125" style="174" customWidth="1"/>
    <col min="14082" max="14082" width="25.42578125" style="174" customWidth="1"/>
    <col min="14083" max="14083" width="9.140625" style="174" customWidth="1"/>
    <col min="14084" max="14084" width="8.42578125" style="174" customWidth="1"/>
    <col min="14085" max="14085" width="33.5703125" style="174" customWidth="1"/>
    <col min="14086" max="14086" width="11.140625" style="174" customWidth="1"/>
    <col min="14087" max="14336" width="11.42578125" style="174"/>
    <col min="14337" max="14337" width="5.42578125" style="174" customWidth="1"/>
    <col min="14338" max="14338" width="25.42578125" style="174" customWidth="1"/>
    <col min="14339" max="14339" width="9.140625" style="174" customWidth="1"/>
    <col min="14340" max="14340" width="8.42578125" style="174" customWidth="1"/>
    <col min="14341" max="14341" width="33.5703125" style="174" customWidth="1"/>
    <col min="14342" max="14342" width="11.140625" style="174" customWidth="1"/>
    <col min="14343" max="14592" width="11.42578125" style="174"/>
    <col min="14593" max="14593" width="5.42578125" style="174" customWidth="1"/>
    <col min="14594" max="14594" width="25.42578125" style="174" customWidth="1"/>
    <col min="14595" max="14595" width="9.140625" style="174" customWidth="1"/>
    <col min="14596" max="14596" width="8.42578125" style="174" customWidth="1"/>
    <col min="14597" max="14597" width="33.5703125" style="174" customWidth="1"/>
    <col min="14598" max="14598" width="11.140625" style="174" customWidth="1"/>
    <col min="14599" max="14848" width="11.42578125" style="174"/>
    <col min="14849" max="14849" width="5.42578125" style="174" customWidth="1"/>
    <col min="14850" max="14850" width="25.42578125" style="174" customWidth="1"/>
    <col min="14851" max="14851" width="9.140625" style="174" customWidth="1"/>
    <col min="14852" max="14852" width="8.42578125" style="174" customWidth="1"/>
    <col min="14853" max="14853" width="33.5703125" style="174" customWidth="1"/>
    <col min="14854" max="14854" width="11.140625" style="174" customWidth="1"/>
    <col min="14855" max="15104" width="11.42578125" style="174"/>
    <col min="15105" max="15105" width="5.42578125" style="174" customWidth="1"/>
    <col min="15106" max="15106" width="25.42578125" style="174" customWidth="1"/>
    <col min="15107" max="15107" width="9.140625" style="174" customWidth="1"/>
    <col min="15108" max="15108" width="8.42578125" style="174" customWidth="1"/>
    <col min="15109" max="15109" width="33.5703125" style="174" customWidth="1"/>
    <col min="15110" max="15110" width="11.140625" style="174" customWidth="1"/>
    <col min="15111" max="15360" width="11.42578125" style="174"/>
    <col min="15361" max="15361" width="5.42578125" style="174" customWidth="1"/>
    <col min="15362" max="15362" width="25.42578125" style="174" customWidth="1"/>
    <col min="15363" max="15363" width="9.140625" style="174" customWidth="1"/>
    <col min="15364" max="15364" width="8.42578125" style="174" customWidth="1"/>
    <col min="15365" max="15365" width="33.5703125" style="174" customWidth="1"/>
    <col min="15366" max="15366" width="11.140625" style="174" customWidth="1"/>
    <col min="15367" max="15616" width="11.42578125" style="174"/>
    <col min="15617" max="15617" width="5.42578125" style="174" customWidth="1"/>
    <col min="15618" max="15618" width="25.42578125" style="174" customWidth="1"/>
    <col min="15619" max="15619" width="9.140625" style="174" customWidth="1"/>
    <col min="15620" max="15620" width="8.42578125" style="174" customWidth="1"/>
    <col min="15621" max="15621" width="33.5703125" style="174" customWidth="1"/>
    <col min="15622" max="15622" width="11.140625" style="174" customWidth="1"/>
    <col min="15623" max="15872" width="11.42578125" style="174"/>
    <col min="15873" max="15873" width="5.42578125" style="174" customWidth="1"/>
    <col min="15874" max="15874" width="25.42578125" style="174" customWidth="1"/>
    <col min="15875" max="15875" width="9.140625" style="174" customWidth="1"/>
    <col min="15876" max="15876" width="8.42578125" style="174" customWidth="1"/>
    <col min="15877" max="15877" width="33.5703125" style="174" customWidth="1"/>
    <col min="15878" max="15878" width="11.140625" style="174" customWidth="1"/>
    <col min="15879" max="16128" width="11.42578125" style="174"/>
    <col min="16129" max="16129" width="5.42578125" style="174" customWidth="1"/>
    <col min="16130" max="16130" width="25.42578125" style="174" customWidth="1"/>
    <col min="16131" max="16131" width="9.140625" style="174" customWidth="1"/>
    <col min="16132" max="16132" width="8.42578125" style="174" customWidth="1"/>
    <col min="16133" max="16133" width="33.5703125" style="174" customWidth="1"/>
    <col min="16134" max="16134" width="11.140625" style="174" customWidth="1"/>
    <col min="16135" max="16384" width="11.42578125" style="174"/>
  </cols>
  <sheetData>
    <row r="1" spans="1:11" ht="15.75" customHeight="1" x14ac:dyDescent="0.2"/>
    <row r="2" spans="1:11" ht="15.75" customHeight="1" x14ac:dyDescent="0.2"/>
    <row r="3" spans="1:11" ht="15.75" customHeight="1" x14ac:dyDescent="0.2"/>
    <row r="4" spans="1:11" ht="15.75" customHeight="1" x14ac:dyDescent="0.2"/>
    <row r="5" spans="1:11" s="294" customFormat="1" ht="15" customHeight="1" x14ac:dyDescent="0.25">
      <c r="A5" s="286"/>
      <c r="B5" s="293"/>
      <c r="C5" s="293"/>
      <c r="D5" s="293"/>
      <c r="E5" s="293"/>
      <c r="F5" s="293"/>
      <c r="G5" s="293"/>
    </row>
    <row r="6" spans="1:11" s="294" customFormat="1" ht="20.25" customHeight="1" x14ac:dyDescent="0.25">
      <c r="A6" s="230"/>
    </row>
    <row r="7" spans="1:11" ht="20.100000000000001" customHeight="1" x14ac:dyDescent="0.2">
      <c r="A7" s="454" t="s">
        <v>306</v>
      </c>
      <c r="B7" s="455"/>
      <c r="C7" s="455"/>
      <c r="D7" s="455"/>
      <c r="E7" s="455"/>
      <c r="F7" s="455"/>
      <c r="G7" s="456"/>
      <c r="H7" s="218"/>
      <c r="I7" s="218"/>
      <c r="J7" s="218"/>
      <c r="K7" s="218"/>
    </row>
    <row r="8" spans="1:11" ht="7.5" customHeight="1" x14ac:dyDescent="0.2">
      <c r="A8" s="429"/>
      <c r="B8" s="429"/>
      <c r="C8" s="429"/>
      <c r="D8" s="429"/>
      <c r="E8" s="429"/>
      <c r="F8" s="429"/>
      <c r="G8" s="429"/>
      <c r="H8" s="218"/>
      <c r="I8" s="218"/>
      <c r="J8" s="218"/>
      <c r="K8" s="218"/>
    </row>
    <row r="9" spans="1:11" ht="24.95" customHeight="1" x14ac:dyDescent="0.2">
      <c r="A9" s="430" t="s">
        <v>115</v>
      </c>
      <c r="B9" s="430" t="s">
        <v>116</v>
      </c>
      <c r="C9" s="430">
        <v>2014</v>
      </c>
      <c r="D9" s="430">
        <v>2015</v>
      </c>
      <c r="E9" s="430" t="s">
        <v>176</v>
      </c>
      <c r="F9" s="430">
        <v>2014</v>
      </c>
      <c r="G9" s="430">
        <v>2015</v>
      </c>
      <c r="H9" s="218"/>
      <c r="I9" s="218"/>
      <c r="J9" s="218"/>
      <c r="K9" s="218"/>
    </row>
    <row r="10" spans="1:11" ht="15" x14ac:dyDescent="0.2">
      <c r="A10" s="458">
        <v>1</v>
      </c>
      <c r="B10" s="460" t="s">
        <v>117</v>
      </c>
      <c r="C10" s="475">
        <v>6.6000000000000003E-2</v>
      </c>
      <c r="D10" s="457">
        <v>6.4057953167104942E-2</v>
      </c>
      <c r="E10" s="220" t="s">
        <v>169</v>
      </c>
      <c r="F10" s="221">
        <v>120509</v>
      </c>
      <c r="G10" s="221">
        <v>127963</v>
      </c>
      <c r="H10" s="218"/>
      <c r="I10" s="218"/>
      <c r="J10" s="218"/>
      <c r="K10" s="218"/>
    </row>
    <row r="11" spans="1:11" ht="15" x14ac:dyDescent="0.2">
      <c r="A11" s="459"/>
      <c r="B11" s="461"/>
      <c r="C11" s="476"/>
      <c r="D11" s="457"/>
      <c r="E11" s="220" t="s">
        <v>118</v>
      </c>
      <c r="F11" s="221">
        <v>1832697</v>
      </c>
      <c r="G11" s="221">
        <v>1997613</v>
      </c>
      <c r="H11" s="218"/>
      <c r="I11" s="218"/>
      <c r="J11" s="218"/>
      <c r="K11" s="218"/>
    </row>
    <row r="12" spans="1:11" ht="23.1" customHeight="1" x14ac:dyDescent="0.2">
      <c r="A12" s="463">
        <v>2</v>
      </c>
      <c r="B12" s="464" t="s">
        <v>171</v>
      </c>
      <c r="C12" s="474">
        <v>301751</v>
      </c>
      <c r="D12" s="474">
        <v>305246</v>
      </c>
      <c r="E12" s="222" t="s">
        <v>169</v>
      </c>
      <c r="F12" s="223">
        <v>120509</v>
      </c>
      <c r="G12" s="223">
        <v>127963</v>
      </c>
      <c r="H12" s="218"/>
      <c r="I12" s="218"/>
      <c r="J12" s="218"/>
      <c r="K12" s="218"/>
    </row>
    <row r="13" spans="1:11" ht="23.1" customHeight="1" x14ac:dyDescent="0.2">
      <c r="A13" s="463"/>
      <c r="B13" s="464"/>
      <c r="C13" s="474"/>
      <c r="D13" s="474"/>
      <c r="E13" s="222" t="s">
        <v>170</v>
      </c>
      <c r="F13" s="223">
        <v>181242</v>
      </c>
      <c r="G13" s="223">
        <v>177283</v>
      </c>
      <c r="H13" s="218"/>
      <c r="I13" s="218"/>
      <c r="J13" s="218"/>
      <c r="K13" s="218"/>
    </row>
    <row r="14" spans="1:11" ht="23.1" customHeight="1" x14ac:dyDescent="0.2">
      <c r="A14" s="458">
        <v>3</v>
      </c>
      <c r="B14" s="460" t="s">
        <v>92</v>
      </c>
      <c r="C14" s="457">
        <v>0.78500000000000003</v>
      </c>
      <c r="D14" s="457">
        <v>0.749</v>
      </c>
      <c r="E14" s="220" t="s">
        <v>171</v>
      </c>
      <c r="F14" s="221">
        <v>301751</v>
      </c>
      <c r="G14" s="221">
        <v>305246</v>
      </c>
      <c r="H14" s="218"/>
      <c r="I14" s="218"/>
      <c r="J14" s="218"/>
      <c r="K14" s="218"/>
    </row>
    <row r="15" spans="1:11" ht="23.1" customHeight="1" x14ac:dyDescent="0.2">
      <c r="A15" s="459"/>
      <c r="B15" s="461"/>
      <c r="C15" s="462"/>
      <c r="D15" s="457"/>
      <c r="E15" s="220" t="s">
        <v>119</v>
      </c>
      <c r="F15" s="221">
        <v>384560</v>
      </c>
      <c r="G15" s="221">
        <v>407440</v>
      </c>
      <c r="H15" s="218"/>
      <c r="I15" s="218"/>
      <c r="J15" s="218"/>
      <c r="K15" s="218"/>
    </row>
    <row r="16" spans="1:11" ht="23.1" customHeight="1" x14ac:dyDescent="0.2">
      <c r="A16" s="463">
        <v>4</v>
      </c>
      <c r="B16" s="464" t="s">
        <v>172</v>
      </c>
      <c r="C16" s="465">
        <v>0.48299999999999998</v>
      </c>
      <c r="D16" s="471">
        <v>0.48870000000000002</v>
      </c>
      <c r="E16" s="222" t="s">
        <v>121</v>
      </c>
      <c r="F16" s="223">
        <v>60674</v>
      </c>
      <c r="G16" s="223">
        <v>61079</v>
      </c>
      <c r="H16" s="218"/>
      <c r="I16" s="218"/>
      <c r="J16" s="218"/>
      <c r="K16" s="218"/>
    </row>
    <row r="17" spans="1:11" ht="23.1" customHeight="1" x14ac:dyDescent="0.2">
      <c r="A17" s="463"/>
      <c r="B17" s="464"/>
      <c r="C17" s="465"/>
      <c r="D17" s="471"/>
      <c r="E17" s="222" t="s">
        <v>169</v>
      </c>
      <c r="F17" s="223">
        <v>125740</v>
      </c>
      <c r="G17" s="223">
        <v>124986</v>
      </c>
      <c r="H17" s="218"/>
      <c r="I17" s="218"/>
      <c r="J17" s="218"/>
      <c r="K17" s="218"/>
    </row>
    <row r="18" spans="1:11" ht="23.1" customHeight="1" x14ac:dyDescent="0.2">
      <c r="A18" s="458">
        <v>5</v>
      </c>
      <c r="B18" s="460" t="s">
        <v>173</v>
      </c>
      <c r="C18" s="457">
        <v>0.88900000000000001</v>
      </c>
      <c r="D18" s="472">
        <v>0.88360000000000005</v>
      </c>
      <c r="E18" s="220" t="s">
        <v>120</v>
      </c>
      <c r="F18" s="221">
        <v>54747</v>
      </c>
      <c r="G18" s="221">
        <v>53612</v>
      </c>
      <c r="H18" s="218"/>
      <c r="I18" s="218"/>
      <c r="J18" s="218"/>
      <c r="K18" s="218"/>
    </row>
    <row r="19" spans="1:11" ht="23.1" customHeight="1" x14ac:dyDescent="0.2">
      <c r="A19" s="459"/>
      <c r="B19" s="461"/>
      <c r="C19" s="462"/>
      <c r="D19" s="472"/>
      <c r="E19" s="220" t="s">
        <v>121</v>
      </c>
      <c r="F19" s="221">
        <v>61605</v>
      </c>
      <c r="G19" s="221">
        <v>60674</v>
      </c>
      <c r="H19" s="218"/>
      <c r="I19" s="218"/>
      <c r="J19" s="218"/>
      <c r="K19" s="218"/>
    </row>
    <row r="20" spans="1:11" ht="23.1" customHeight="1" x14ac:dyDescent="0.2">
      <c r="A20" s="463">
        <v>6</v>
      </c>
      <c r="B20" s="464" t="s">
        <v>85</v>
      </c>
      <c r="C20" s="473">
        <v>14177.484265094299</v>
      </c>
      <c r="D20" s="473">
        <v>14927.329292023918</v>
      </c>
      <c r="E20" s="222" t="s">
        <v>222</v>
      </c>
      <c r="F20" s="431">
        <v>3685561810</v>
      </c>
      <c r="G20" s="431">
        <v>3797109534</v>
      </c>
      <c r="H20" s="218"/>
      <c r="I20" s="218"/>
      <c r="J20" s="218"/>
      <c r="K20" s="218"/>
    </row>
    <row r="21" spans="1:11" ht="23.1" customHeight="1" x14ac:dyDescent="0.2">
      <c r="A21" s="463"/>
      <c r="B21" s="464"/>
      <c r="C21" s="473"/>
      <c r="D21" s="473"/>
      <c r="E21" s="222" t="s">
        <v>298</v>
      </c>
      <c r="F21" s="223">
        <v>252337</v>
      </c>
      <c r="G21" s="223">
        <v>254373</v>
      </c>
      <c r="H21" s="218"/>
      <c r="I21" s="218"/>
      <c r="J21" s="218"/>
      <c r="K21" s="218"/>
    </row>
    <row r="22" spans="1:11" s="449" customFormat="1" ht="23.1" customHeight="1" x14ac:dyDescent="0.2">
      <c r="A22" s="458">
        <v>7</v>
      </c>
      <c r="B22" s="460" t="s">
        <v>216</v>
      </c>
      <c r="C22" s="467">
        <v>18.855722629551387</v>
      </c>
      <c r="D22" s="467">
        <v>19</v>
      </c>
      <c r="E22" s="447" t="s">
        <v>171</v>
      </c>
      <c r="F22" s="221">
        <v>301751</v>
      </c>
      <c r="G22" s="221">
        <v>305246</v>
      </c>
      <c r="H22" s="448"/>
      <c r="I22" s="448"/>
      <c r="J22" s="448"/>
      <c r="K22" s="448"/>
    </row>
    <row r="23" spans="1:11" s="449" customFormat="1" ht="23.1" customHeight="1" x14ac:dyDescent="0.2">
      <c r="A23" s="459"/>
      <c r="B23" s="461"/>
      <c r="C23" s="470"/>
      <c r="D23" s="467"/>
      <c r="E23" s="447" t="s">
        <v>190</v>
      </c>
      <c r="F23" s="221">
        <v>16008</v>
      </c>
      <c r="G23" s="221">
        <v>15711</v>
      </c>
      <c r="H23" s="448"/>
      <c r="I23" s="448"/>
      <c r="J23" s="448"/>
      <c r="K23" s="448"/>
    </row>
    <row r="24" spans="1:11" ht="27" customHeight="1" x14ac:dyDescent="0.2">
      <c r="A24" s="463">
        <v>8</v>
      </c>
      <c r="B24" s="464" t="s">
        <v>239</v>
      </c>
      <c r="C24" s="471">
        <v>0.17919753249149817</v>
      </c>
      <c r="D24" s="468">
        <v>5.8599999999999999E-2</v>
      </c>
      <c r="E24" s="222" t="s">
        <v>282</v>
      </c>
      <c r="F24" s="223">
        <v>18929</v>
      </c>
      <c r="G24" s="223">
        <v>17879</v>
      </c>
      <c r="H24" s="218"/>
      <c r="I24" s="218"/>
      <c r="J24" s="218"/>
      <c r="K24" s="218"/>
    </row>
    <row r="25" spans="1:11" ht="23.1" customHeight="1" x14ac:dyDescent="0.2">
      <c r="A25" s="463"/>
      <c r="B25" s="464"/>
      <c r="C25" s="471"/>
      <c r="D25" s="469"/>
      <c r="E25" s="222" t="s">
        <v>171</v>
      </c>
      <c r="F25" s="223">
        <v>301751</v>
      </c>
      <c r="G25" s="223">
        <v>305246</v>
      </c>
      <c r="H25" s="218"/>
      <c r="I25" s="218"/>
      <c r="J25" s="218"/>
      <c r="K25" s="218"/>
    </row>
    <row r="26" spans="1:11" ht="23.1" customHeight="1" x14ac:dyDescent="0.2">
      <c r="A26" s="458">
        <v>9</v>
      </c>
      <c r="B26" s="460" t="s">
        <v>242</v>
      </c>
      <c r="C26" s="467">
        <v>10.481262736158602</v>
      </c>
      <c r="D26" s="467">
        <f>'A-PC'!B15</f>
        <v>10.382111023161373</v>
      </c>
      <c r="E26" s="220" t="s">
        <v>142</v>
      </c>
      <c r="F26" s="221">
        <v>301751</v>
      </c>
      <c r="G26" s="221">
        <v>305246</v>
      </c>
      <c r="H26" s="218"/>
      <c r="I26" s="218"/>
      <c r="J26" s="218"/>
      <c r="K26" s="218"/>
    </row>
    <row r="27" spans="1:11" ht="23.1" customHeight="1" x14ac:dyDescent="0.2">
      <c r="A27" s="459"/>
      <c r="B27" s="461"/>
      <c r="C27" s="470"/>
      <c r="D27" s="467"/>
      <c r="E27" s="220" t="s">
        <v>174</v>
      </c>
      <c r="F27" s="221">
        <v>29057</v>
      </c>
      <c r="G27" s="221">
        <v>31644</v>
      </c>
      <c r="H27" s="218"/>
      <c r="I27" s="218"/>
      <c r="J27" s="218"/>
      <c r="K27" s="218"/>
    </row>
    <row r="28" spans="1:11" ht="23.1" customHeight="1" x14ac:dyDescent="0.2">
      <c r="A28" s="463">
        <v>10</v>
      </c>
      <c r="B28" s="464" t="s">
        <v>227</v>
      </c>
      <c r="C28" s="466">
        <v>1.2</v>
      </c>
      <c r="D28" s="466">
        <f>'ADM-PC'!B15</f>
        <v>1.244846389147493</v>
      </c>
      <c r="E28" s="222" t="s">
        <v>112</v>
      </c>
      <c r="F28" s="223">
        <v>9360</v>
      </c>
      <c r="G28" s="223">
        <v>9360</v>
      </c>
      <c r="H28" s="218"/>
      <c r="I28" s="218"/>
      <c r="J28" s="218"/>
      <c r="K28" s="218"/>
    </row>
    <row r="29" spans="1:11" ht="23.1" customHeight="1" x14ac:dyDescent="0.2">
      <c r="A29" s="463"/>
      <c r="B29" s="464"/>
      <c r="C29" s="466"/>
      <c r="D29" s="466"/>
      <c r="E29" s="222" t="s">
        <v>175</v>
      </c>
      <c r="F29" s="223">
        <v>7519</v>
      </c>
      <c r="G29" s="223">
        <v>7519</v>
      </c>
      <c r="H29" s="218"/>
      <c r="I29" s="218"/>
      <c r="J29" s="218"/>
      <c r="K29" s="218"/>
    </row>
    <row r="30" spans="1:11" ht="23.1" customHeight="1" x14ac:dyDescent="0.2">
      <c r="A30" s="432">
        <v>11</v>
      </c>
      <c r="B30" s="433" t="s">
        <v>122</v>
      </c>
      <c r="E30" s="220" t="s">
        <v>6</v>
      </c>
      <c r="F30" s="450">
        <v>226675</v>
      </c>
      <c r="G30" s="450">
        <v>146615</v>
      </c>
      <c r="H30" s="218"/>
      <c r="I30" s="218"/>
      <c r="J30" s="218"/>
      <c r="K30" s="218"/>
    </row>
    <row r="31" spans="1:11" ht="23.1" customHeight="1" x14ac:dyDescent="0.2">
      <c r="A31" s="463">
        <v>12</v>
      </c>
      <c r="B31" s="464" t="s">
        <v>226</v>
      </c>
      <c r="C31" s="465">
        <v>6.3E-2</v>
      </c>
      <c r="D31" s="465">
        <v>3.5000000000000003E-2</v>
      </c>
      <c r="E31" s="222" t="s">
        <v>123</v>
      </c>
      <c r="F31" s="223">
        <v>19069</v>
      </c>
      <c r="G31" s="223">
        <v>10535</v>
      </c>
      <c r="H31" s="218"/>
      <c r="I31" s="218"/>
      <c r="J31" s="218"/>
      <c r="K31" s="218"/>
    </row>
    <row r="32" spans="1:11" ht="23.1" customHeight="1" x14ac:dyDescent="0.2">
      <c r="A32" s="463"/>
      <c r="B32" s="464"/>
      <c r="C32" s="465"/>
      <c r="D32" s="465"/>
      <c r="E32" s="222" t="s">
        <v>171</v>
      </c>
      <c r="F32" s="223">
        <v>301751</v>
      </c>
      <c r="G32" s="223">
        <v>305246</v>
      </c>
      <c r="H32" s="218"/>
      <c r="I32" s="218"/>
      <c r="J32" s="218"/>
      <c r="K32" s="218"/>
    </row>
    <row r="33" spans="1:11" ht="39.75" customHeight="1" x14ac:dyDescent="0.2">
      <c r="A33" s="458">
        <v>13</v>
      </c>
      <c r="B33" s="460" t="s">
        <v>237</v>
      </c>
      <c r="C33" s="457">
        <v>0.66400000000000003</v>
      </c>
      <c r="D33" s="457">
        <v>0.80600000000000005</v>
      </c>
      <c r="E33" s="220" t="s">
        <v>238</v>
      </c>
      <c r="F33" s="221">
        <v>200466</v>
      </c>
      <c r="G33" s="221">
        <v>246028</v>
      </c>
      <c r="H33" s="218"/>
      <c r="I33" s="218"/>
      <c r="J33" s="218"/>
      <c r="K33" s="218"/>
    </row>
    <row r="34" spans="1:11" ht="23.1" customHeight="1" x14ac:dyDescent="0.2">
      <c r="A34" s="459"/>
      <c r="B34" s="461"/>
      <c r="C34" s="462"/>
      <c r="D34" s="457"/>
      <c r="E34" s="220" t="s">
        <v>171</v>
      </c>
      <c r="F34" s="221">
        <v>301751</v>
      </c>
      <c r="G34" s="221">
        <v>305246</v>
      </c>
      <c r="H34" s="218"/>
      <c r="I34" s="218"/>
      <c r="J34" s="218"/>
      <c r="K34" s="218"/>
    </row>
    <row r="35" spans="1:11" ht="30" customHeight="1" x14ac:dyDescent="0.2">
      <c r="A35" s="434"/>
      <c r="B35" s="295"/>
      <c r="C35" s="435"/>
      <c r="D35" s="436"/>
      <c r="E35" s="295"/>
      <c r="F35" s="296"/>
      <c r="G35" s="296"/>
      <c r="H35" s="218"/>
      <c r="I35" s="218"/>
      <c r="J35" s="218"/>
      <c r="K35" s="218"/>
    </row>
    <row r="36" spans="1:11" ht="15" x14ac:dyDescent="0.2">
      <c r="A36" s="218"/>
      <c r="B36" s="218"/>
      <c r="C36" s="218"/>
      <c r="D36" s="218"/>
      <c r="E36" s="218"/>
      <c r="F36" s="218"/>
      <c r="G36" s="218"/>
      <c r="H36" s="218"/>
      <c r="I36" s="218"/>
      <c r="J36" s="218"/>
      <c r="K36" s="218"/>
    </row>
    <row r="37" spans="1:11" ht="15" x14ac:dyDescent="0.2">
      <c r="A37" s="218"/>
      <c r="B37" s="218"/>
      <c r="C37" s="218"/>
      <c r="D37" s="218"/>
      <c r="E37" s="218"/>
      <c r="F37" s="218"/>
      <c r="G37" s="218"/>
      <c r="H37" s="218"/>
      <c r="I37" s="218"/>
      <c r="J37" s="218"/>
      <c r="K37" s="218"/>
    </row>
    <row r="38" spans="1:11" ht="15" x14ac:dyDescent="0.2">
      <c r="A38" s="218"/>
      <c r="B38" s="218"/>
      <c r="C38" s="218"/>
      <c r="D38" s="218"/>
      <c r="E38" s="218"/>
      <c r="F38" s="218"/>
      <c r="G38" s="218"/>
      <c r="H38" s="218"/>
      <c r="I38" s="218"/>
      <c r="J38" s="218"/>
      <c r="K38" s="218"/>
    </row>
    <row r="39" spans="1:11" ht="15" x14ac:dyDescent="0.2">
      <c r="A39" s="218"/>
      <c r="B39" s="218"/>
      <c r="C39" s="218"/>
      <c r="D39" s="218"/>
      <c r="E39" s="218"/>
      <c r="F39" s="218"/>
      <c r="G39" s="218"/>
      <c r="H39" s="218"/>
      <c r="I39" s="218"/>
      <c r="J39" s="218"/>
      <c r="K39" s="218"/>
    </row>
    <row r="40" spans="1:11" ht="15" x14ac:dyDescent="0.2">
      <c r="A40" s="218"/>
      <c r="B40" s="218"/>
      <c r="C40" s="218"/>
      <c r="D40" s="218"/>
      <c r="E40" s="218"/>
      <c r="F40" s="218"/>
      <c r="G40" s="218"/>
      <c r="H40" s="218"/>
      <c r="I40" s="218"/>
      <c r="J40" s="218"/>
      <c r="K40" s="218"/>
    </row>
    <row r="41" spans="1:11" ht="15" x14ac:dyDescent="0.2">
      <c r="A41" s="218"/>
      <c r="B41" s="218"/>
      <c r="C41" s="218"/>
      <c r="D41" s="218"/>
      <c r="E41" s="218"/>
      <c r="F41" s="218"/>
      <c r="G41" s="218"/>
      <c r="H41" s="218"/>
      <c r="I41" s="218"/>
      <c r="J41" s="218"/>
      <c r="K41" s="218"/>
    </row>
    <row r="42" spans="1:11" ht="15" x14ac:dyDescent="0.2">
      <c r="A42" s="218"/>
      <c r="B42" s="218"/>
      <c r="C42" s="218"/>
      <c r="D42" s="218"/>
      <c r="E42" s="218"/>
      <c r="F42" s="218"/>
      <c r="G42" s="218"/>
      <c r="H42" s="218"/>
      <c r="I42" s="218"/>
      <c r="J42" s="218"/>
      <c r="K42" s="218"/>
    </row>
    <row r="43" spans="1:11" ht="15" x14ac:dyDescent="0.2">
      <c r="A43" s="218"/>
      <c r="B43" s="218"/>
      <c r="C43" s="218"/>
      <c r="D43" s="218"/>
      <c r="E43" s="218"/>
      <c r="F43" s="218"/>
      <c r="G43" s="218"/>
      <c r="H43" s="218"/>
      <c r="I43" s="218"/>
      <c r="J43" s="218"/>
      <c r="K43" s="218"/>
    </row>
    <row r="44" spans="1:11" ht="15" x14ac:dyDescent="0.2">
      <c r="A44" s="218"/>
      <c r="B44" s="218"/>
      <c r="C44" s="218"/>
      <c r="D44" s="218"/>
      <c r="E44" s="218"/>
      <c r="F44" s="218"/>
      <c r="G44" s="218"/>
      <c r="H44" s="218"/>
      <c r="I44" s="218"/>
      <c r="J44" s="218"/>
      <c r="K44" s="218"/>
    </row>
    <row r="45" spans="1:11" ht="15" x14ac:dyDescent="0.2">
      <c r="A45" s="218"/>
      <c r="B45" s="218"/>
      <c r="C45" s="218"/>
      <c r="D45" s="218"/>
      <c r="E45" s="218"/>
      <c r="F45" s="218"/>
      <c r="G45" s="218"/>
      <c r="H45" s="218"/>
      <c r="I45" s="218"/>
      <c r="J45" s="218"/>
      <c r="K45" s="218"/>
    </row>
  </sheetData>
  <mergeCells count="49">
    <mergeCell ref="D10:D11"/>
    <mergeCell ref="D12:D13"/>
    <mergeCell ref="A14:A15"/>
    <mergeCell ref="B14:B15"/>
    <mergeCell ref="C14:C15"/>
    <mergeCell ref="A10:A11"/>
    <mergeCell ref="B10:B11"/>
    <mergeCell ref="C10:C11"/>
    <mergeCell ref="A12:A13"/>
    <mergeCell ref="B12:B13"/>
    <mergeCell ref="C12:C13"/>
    <mergeCell ref="D14:D15"/>
    <mergeCell ref="D16:D17"/>
    <mergeCell ref="D18:D19"/>
    <mergeCell ref="D20:D21"/>
    <mergeCell ref="A22:A23"/>
    <mergeCell ref="B22:B23"/>
    <mergeCell ref="C22:C23"/>
    <mergeCell ref="D22:D23"/>
    <mergeCell ref="A18:A19"/>
    <mergeCell ref="B18:B19"/>
    <mergeCell ref="C18:C19"/>
    <mergeCell ref="A20:A21"/>
    <mergeCell ref="B20:B21"/>
    <mergeCell ref="C20:C21"/>
    <mergeCell ref="A16:A17"/>
    <mergeCell ref="B16:B17"/>
    <mergeCell ref="C16:C17"/>
    <mergeCell ref="A26:A27"/>
    <mergeCell ref="B26:B27"/>
    <mergeCell ref="C26:C27"/>
    <mergeCell ref="B24:B25"/>
    <mergeCell ref="C24:C25"/>
    <mergeCell ref="A7:G7"/>
    <mergeCell ref="D33:D34"/>
    <mergeCell ref="A33:A34"/>
    <mergeCell ref="B33:B34"/>
    <mergeCell ref="C33:C34"/>
    <mergeCell ref="A31:A32"/>
    <mergeCell ref="B31:B32"/>
    <mergeCell ref="C31:C32"/>
    <mergeCell ref="D28:D29"/>
    <mergeCell ref="D31:D32"/>
    <mergeCell ref="D26:D27"/>
    <mergeCell ref="D24:D25"/>
    <mergeCell ref="A28:A29"/>
    <mergeCell ref="B28:B29"/>
    <mergeCell ref="C28:C29"/>
    <mergeCell ref="A24:A25"/>
  </mergeCells>
  <printOptions horizontalCentered="1"/>
  <pageMargins left="0.39370078740157483" right="0.39370078740157483" top="0.35433070866141736" bottom="0.35433070866141736" header="0" footer="0"/>
  <pageSetup scale="87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K57"/>
  <sheetViews>
    <sheetView topLeftCell="A19" zoomScale="80" zoomScaleNormal="80" zoomScaleSheetLayoutView="100" workbookViewId="0">
      <selection activeCell="F13" sqref="F13"/>
    </sheetView>
  </sheetViews>
  <sheetFormatPr baseColWidth="10" defaultRowHeight="14.25" x14ac:dyDescent="0.2"/>
  <cols>
    <col min="1" max="1" width="22.42578125" style="68" customWidth="1"/>
    <col min="2" max="2" width="21.42578125" style="68" customWidth="1"/>
    <col min="3" max="4" width="21.42578125" style="43" customWidth="1"/>
    <col min="5" max="5" width="11.42578125" style="309"/>
    <col min="6" max="8" width="11.42578125" style="43"/>
    <col min="9" max="10" width="16.85546875" style="43" customWidth="1"/>
    <col min="11" max="16384" width="11.42578125" style="43"/>
  </cols>
  <sheetData>
    <row r="1" spans="1:10" x14ac:dyDescent="0.2">
      <c r="A1" s="1"/>
      <c r="B1" s="2"/>
      <c r="C1" s="1"/>
      <c r="D1" s="1"/>
      <c r="E1" s="333"/>
    </row>
    <row r="2" spans="1:10" x14ac:dyDescent="0.2">
      <c r="A2" s="1"/>
      <c r="B2" s="2"/>
      <c r="C2" s="1"/>
      <c r="D2" s="1"/>
      <c r="E2" s="333"/>
    </row>
    <row r="3" spans="1:10" x14ac:dyDescent="0.2">
      <c r="A3" s="1"/>
      <c r="B3" s="4"/>
      <c r="C3" s="5"/>
      <c r="D3" s="5"/>
      <c r="E3" s="334"/>
    </row>
    <row r="4" spans="1:10" x14ac:dyDescent="0.2">
      <c r="A4" s="488"/>
      <c r="B4" s="488"/>
      <c r="C4" s="488"/>
      <c r="D4" s="488"/>
      <c r="E4" s="488"/>
    </row>
    <row r="5" spans="1:10" x14ac:dyDescent="0.2">
      <c r="A5" s="7"/>
      <c r="B5" s="7"/>
      <c r="C5" s="7"/>
      <c r="D5" s="7"/>
      <c r="E5" s="302"/>
    </row>
    <row r="6" spans="1:10" ht="17.25" customHeight="1" x14ac:dyDescent="0.2">
      <c r="A6" s="498" t="s">
        <v>51</v>
      </c>
      <c r="B6" s="498"/>
      <c r="C6" s="498"/>
      <c r="D6" s="498"/>
      <c r="E6" s="303"/>
    </row>
    <row r="7" spans="1:10" ht="15" x14ac:dyDescent="0.2">
      <c r="A7" s="47"/>
      <c r="B7" s="47"/>
      <c r="C7" s="47"/>
      <c r="D7" s="49"/>
      <c r="E7" s="303"/>
    </row>
    <row r="8" spans="1:10" s="16" customFormat="1" ht="22.5" customHeight="1" x14ac:dyDescent="0.2">
      <c r="A8" s="55"/>
      <c r="B8" s="55"/>
      <c r="C8" s="13" t="s">
        <v>133</v>
      </c>
      <c r="D8" s="69">
        <v>47.215000000000003</v>
      </c>
      <c r="E8" s="8"/>
    </row>
    <row r="9" spans="1:10" s="16" customFormat="1" ht="22.5" customHeight="1" x14ac:dyDescent="0.2">
      <c r="A9" s="55"/>
      <c r="B9" s="55"/>
      <c r="C9" s="13" t="s">
        <v>134</v>
      </c>
      <c r="D9" s="70">
        <f>D16</f>
        <v>50.581144658547572</v>
      </c>
      <c r="E9" s="8"/>
    </row>
    <row r="10" spans="1:10" s="16" customFormat="1" ht="22.5" x14ac:dyDescent="0.2">
      <c r="A10" s="13" t="s">
        <v>126</v>
      </c>
      <c r="B10" s="38">
        <f>D16</f>
        <v>50.581144658547572</v>
      </c>
      <c r="C10" s="13" t="s">
        <v>61</v>
      </c>
      <c r="D10" s="71">
        <f>D9-D8</f>
        <v>3.3661446585475687</v>
      </c>
      <c r="E10" s="72"/>
    </row>
    <row r="11" spans="1:10" s="16" customFormat="1" ht="11.25" x14ac:dyDescent="0.2">
      <c r="A11" s="55"/>
      <c r="B11" s="55"/>
      <c r="C11" s="48"/>
      <c r="D11" s="48"/>
      <c r="E11" s="335"/>
    </row>
    <row r="12" spans="1:10" s="16" customFormat="1" ht="11.25" x14ac:dyDescent="0.2">
      <c r="A12" s="511" t="s">
        <v>5</v>
      </c>
      <c r="B12" s="492" t="s">
        <v>62</v>
      </c>
      <c r="C12" s="511" t="s">
        <v>7</v>
      </c>
      <c r="D12" s="73" t="s">
        <v>9</v>
      </c>
      <c r="E12" s="335"/>
    </row>
    <row r="13" spans="1:10" s="16" customFormat="1" ht="11.25" x14ac:dyDescent="0.2">
      <c r="A13" s="512"/>
      <c r="B13" s="493"/>
      <c r="C13" s="512"/>
      <c r="D13" s="18" t="s">
        <v>9</v>
      </c>
      <c r="E13" s="335"/>
    </row>
    <row r="14" spans="1:10" s="16" customFormat="1" ht="11.25" x14ac:dyDescent="0.2">
      <c r="A14" s="9"/>
      <c r="B14" s="9"/>
      <c r="E14" s="335"/>
    </row>
    <row r="15" spans="1:10" s="16" customFormat="1" ht="33.75" x14ac:dyDescent="0.2">
      <c r="A15" s="13" t="s">
        <v>11</v>
      </c>
      <c r="B15" s="175" t="s">
        <v>263</v>
      </c>
      <c r="C15" s="39" t="s">
        <v>262</v>
      </c>
      <c r="D15" s="13" t="s">
        <v>63</v>
      </c>
      <c r="E15" s="335"/>
    </row>
    <row r="16" spans="1:10" s="16" customFormat="1" ht="18" customHeight="1" x14ac:dyDescent="0.2">
      <c r="A16" s="40" t="s">
        <v>13</v>
      </c>
      <c r="B16" s="41">
        <f>SUM(B17:B48)</f>
        <v>104363</v>
      </c>
      <c r="C16" s="41">
        <f>SUM(C17:C48)</f>
        <v>52788</v>
      </c>
      <c r="D16" s="573">
        <f>IF(C16=0,0,(C16/B16*100))</f>
        <v>50.581144658547572</v>
      </c>
      <c r="E16" s="335"/>
      <c r="F16" s="16" t="s">
        <v>178</v>
      </c>
      <c r="G16" s="16" t="s">
        <v>264</v>
      </c>
      <c r="H16" s="16" t="s">
        <v>121</v>
      </c>
      <c r="I16" s="202" t="s">
        <v>161</v>
      </c>
      <c r="J16" s="202" t="s">
        <v>162</v>
      </c>
    </row>
    <row r="17" spans="1:11" s="16" customFormat="1" ht="13.5" customHeight="1" x14ac:dyDescent="0.2">
      <c r="A17" s="105" t="s">
        <v>14</v>
      </c>
      <c r="B17" s="42">
        <v>1859</v>
      </c>
      <c r="C17" s="42">
        <v>1091</v>
      </c>
      <c r="D17" s="190">
        <f t="shared" ref="D17:D48" si="0">IF(C17=0,0,(C17/B17*100))</f>
        <v>58.687466379774065</v>
      </c>
      <c r="E17" s="335" t="str">
        <f>IF(A17=F17,"ok","ojo")</f>
        <v>ok</v>
      </c>
      <c r="F17" s="191" t="s">
        <v>14</v>
      </c>
      <c r="G17" s="191">
        <v>2029</v>
      </c>
      <c r="H17" s="16">
        <v>1195</v>
      </c>
      <c r="I17" s="16">
        <v>48620</v>
      </c>
      <c r="J17" s="16">
        <v>55103</v>
      </c>
    </row>
    <row r="18" spans="1:11" s="16" customFormat="1" ht="13.5" customHeight="1" x14ac:dyDescent="0.2">
      <c r="A18" s="105" t="s">
        <v>15</v>
      </c>
      <c r="B18" s="42">
        <v>3424</v>
      </c>
      <c r="C18" s="42">
        <v>1519</v>
      </c>
      <c r="D18" s="190">
        <f t="shared" si="0"/>
        <v>44.363317757009348</v>
      </c>
      <c r="E18" s="335" t="str">
        <f t="shared" ref="E18:E50" si="1">IF(A18=F18,"ok","ojo")</f>
        <v>ok</v>
      </c>
      <c r="F18" s="16" t="s">
        <v>15</v>
      </c>
      <c r="G18" s="191">
        <v>3537</v>
      </c>
      <c r="H18" s="16">
        <v>1508</v>
      </c>
      <c r="I18" s="191">
        <f>C16-I17</f>
        <v>4168</v>
      </c>
      <c r="J18" s="191">
        <f>C16-J17:K17</f>
        <v>-2315</v>
      </c>
    </row>
    <row r="19" spans="1:11" s="16" customFormat="1" ht="13.5" customHeight="1" x14ac:dyDescent="0.2">
      <c r="A19" s="105" t="s">
        <v>16</v>
      </c>
      <c r="B19" s="42">
        <v>858</v>
      </c>
      <c r="C19" s="42">
        <v>429</v>
      </c>
      <c r="D19" s="190">
        <f t="shared" si="0"/>
        <v>50</v>
      </c>
      <c r="E19" s="335" t="str">
        <f t="shared" si="1"/>
        <v>ok</v>
      </c>
      <c r="F19" s="16" t="s">
        <v>16</v>
      </c>
      <c r="G19" s="16">
        <v>585</v>
      </c>
      <c r="H19" s="16">
        <v>331</v>
      </c>
    </row>
    <row r="20" spans="1:11" s="16" customFormat="1" ht="13.5" customHeight="1" x14ac:dyDescent="0.2">
      <c r="A20" s="105" t="s">
        <v>17</v>
      </c>
      <c r="B20" s="42">
        <v>802</v>
      </c>
      <c r="C20" s="42">
        <v>367</v>
      </c>
      <c r="D20" s="190">
        <f t="shared" si="0"/>
        <v>45.760598503740646</v>
      </c>
      <c r="E20" s="335" t="str">
        <f t="shared" si="1"/>
        <v>ok</v>
      </c>
      <c r="F20" s="16" t="s">
        <v>17</v>
      </c>
      <c r="G20" s="16">
        <v>769</v>
      </c>
      <c r="H20" s="16">
        <v>321</v>
      </c>
    </row>
    <row r="21" spans="1:11" s="16" customFormat="1" ht="13.5" customHeight="1" x14ac:dyDescent="0.2">
      <c r="A21" s="105" t="s">
        <v>18</v>
      </c>
      <c r="B21" s="42">
        <v>2882</v>
      </c>
      <c r="C21" s="42">
        <v>1634</v>
      </c>
      <c r="D21" s="190">
        <f t="shared" si="0"/>
        <v>56.696738376127684</v>
      </c>
      <c r="E21" s="335" t="str">
        <f t="shared" si="1"/>
        <v>ok</v>
      </c>
      <c r="F21" s="16" t="s">
        <v>18</v>
      </c>
      <c r="G21" s="16">
        <v>3283</v>
      </c>
      <c r="H21" s="16">
        <v>1826</v>
      </c>
    </row>
    <row r="22" spans="1:11" s="16" customFormat="1" ht="13.5" customHeight="1" x14ac:dyDescent="0.2">
      <c r="A22" s="105" t="s">
        <v>19</v>
      </c>
      <c r="B22" s="42">
        <v>4195</v>
      </c>
      <c r="C22" s="42">
        <v>1992</v>
      </c>
      <c r="D22" s="190">
        <f t="shared" si="0"/>
        <v>47.485101311084627</v>
      </c>
      <c r="E22" s="335" t="str">
        <f t="shared" si="1"/>
        <v>ok</v>
      </c>
      <c r="F22" s="16" t="s">
        <v>19</v>
      </c>
      <c r="G22" s="16">
        <v>3922</v>
      </c>
      <c r="H22" s="16">
        <v>1732</v>
      </c>
    </row>
    <row r="23" spans="1:11" s="16" customFormat="1" ht="13.5" customHeight="1" x14ac:dyDescent="0.2">
      <c r="A23" s="105" t="s">
        <v>20</v>
      </c>
      <c r="B23" s="42">
        <v>3210</v>
      </c>
      <c r="C23" s="42">
        <v>1732</v>
      </c>
      <c r="D23" s="190">
        <f t="shared" si="0"/>
        <v>53.956386292834893</v>
      </c>
      <c r="E23" s="335" t="str">
        <f t="shared" si="1"/>
        <v>ok</v>
      </c>
      <c r="F23" s="16" t="s">
        <v>20</v>
      </c>
      <c r="G23" s="16">
        <v>3388</v>
      </c>
      <c r="H23" s="16">
        <v>1840</v>
      </c>
      <c r="I23" s="42">
        <v>17932</v>
      </c>
      <c r="J23" s="42">
        <v>6975</v>
      </c>
    </row>
    <row r="24" spans="1:11" s="16" customFormat="1" ht="13.5" customHeight="1" x14ac:dyDescent="0.2">
      <c r="A24" s="105" t="s">
        <v>21</v>
      </c>
      <c r="B24" s="42">
        <v>837</v>
      </c>
      <c r="C24" s="42">
        <v>313</v>
      </c>
      <c r="D24" s="190">
        <f t="shared" si="0"/>
        <v>37.395459976105137</v>
      </c>
      <c r="E24" s="335" t="str">
        <f t="shared" si="1"/>
        <v>ok</v>
      </c>
      <c r="F24" s="16" t="s">
        <v>21</v>
      </c>
      <c r="G24" s="16">
        <v>806</v>
      </c>
      <c r="H24" s="16">
        <v>323</v>
      </c>
      <c r="I24" s="42">
        <v>2691</v>
      </c>
      <c r="J24" s="42">
        <v>1316</v>
      </c>
    </row>
    <row r="25" spans="1:11" s="16" customFormat="1" ht="13.5" customHeight="1" x14ac:dyDescent="0.2">
      <c r="A25" s="105" t="s">
        <v>22</v>
      </c>
      <c r="B25" s="42"/>
      <c r="C25" s="42"/>
      <c r="D25" s="190">
        <f t="shared" si="0"/>
        <v>0</v>
      </c>
      <c r="E25" s="335" t="str">
        <f t="shared" si="1"/>
        <v>ok</v>
      </c>
      <c r="F25" s="16" t="s">
        <v>22</v>
      </c>
      <c r="G25" s="16">
        <v>18821</v>
      </c>
      <c r="H25" s="16">
        <v>7626</v>
      </c>
      <c r="I25" s="191">
        <f>SUM(I23:I24)</f>
        <v>20623</v>
      </c>
      <c r="J25" s="191">
        <f>SUM(J23:J24)</f>
        <v>8291</v>
      </c>
      <c r="K25" s="16">
        <f>J25/I25*100</f>
        <v>40.202686321097801</v>
      </c>
    </row>
    <row r="26" spans="1:11" s="16" customFormat="1" ht="13.5" customHeight="1" x14ac:dyDescent="0.2">
      <c r="A26" s="105" t="s">
        <v>23</v>
      </c>
      <c r="B26" s="42">
        <v>1103</v>
      </c>
      <c r="C26" s="42">
        <v>435</v>
      </c>
      <c r="D26" s="190">
        <f t="shared" si="0"/>
        <v>39.43789664551224</v>
      </c>
      <c r="E26" s="335" t="str">
        <f t="shared" si="1"/>
        <v>ok</v>
      </c>
      <c r="F26" s="16" t="s">
        <v>23</v>
      </c>
      <c r="G26" s="16">
        <v>1047</v>
      </c>
      <c r="H26" s="16">
        <v>423</v>
      </c>
    </row>
    <row r="27" spans="1:11" s="16" customFormat="1" ht="13.5" customHeight="1" x14ac:dyDescent="0.2">
      <c r="A27" s="105" t="s">
        <v>24</v>
      </c>
      <c r="B27" s="42">
        <v>6684</v>
      </c>
      <c r="C27" s="42">
        <v>4179</v>
      </c>
      <c r="D27" s="190">
        <f t="shared" si="0"/>
        <v>62.522441651705563</v>
      </c>
      <c r="E27" s="335" t="str">
        <f t="shared" si="1"/>
        <v>ok</v>
      </c>
      <c r="F27" s="16" t="s">
        <v>24</v>
      </c>
      <c r="G27" s="16">
        <v>6290</v>
      </c>
      <c r="H27" s="16">
        <v>3874</v>
      </c>
    </row>
    <row r="28" spans="1:11" s="16" customFormat="1" ht="13.5" customHeight="1" x14ac:dyDescent="0.2">
      <c r="A28" s="105" t="s">
        <v>25</v>
      </c>
      <c r="B28" s="42">
        <v>2844</v>
      </c>
      <c r="C28" s="42">
        <v>1457</v>
      </c>
      <c r="D28" s="190">
        <f t="shared" si="0"/>
        <v>51.230661040787631</v>
      </c>
      <c r="E28" s="335" t="str">
        <f t="shared" si="1"/>
        <v>ok</v>
      </c>
      <c r="F28" s="16" t="s">
        <v>25</v>
      </c>
      <c r="G28" s="16">
        <v>2982</v>
      </c>
      <c r="H28" s="16">
        <v>1482</v>
      </c>
    </row>
    <row r="29" spans="1:11" s="16" customFormat="1" ht="13.5" customHeight="1" x14ac:dyDescent="0.2">
      <c r="A29" s="105" t="s">
        <v>26</v>
      </c>
      <c r="B29" s="42">
        <v>1523</v>
      </c>
      <c r="C29" s="42">
        <v>691</v>
      </c>
      <c r="D29" s="190">
        <f t="shared" si="0"/>
        <v>45.370978332239005</v>
      </c>
      <c r="E29" s="335" t="str">
        <f t="shared" si="1"/>
        <v>ok</v>
      </c>
      <c r="F29" s="16" t="s">
        <v>26</v>
      </c>
      <c r="G29" s="16">
        <v>1656</v>
      </c>
      <c r="H29" s="16">
        <v>754</v>
      </c>
    </row>
    <row r="30" spans="1:11" s="16" customFormat="1" ht="13.5" customHeight="1" x14ac:dyDescent="0.2">
      <c r="A30" s="105" t="s">
        <v>27</v>
      </c>
      <c r="B30" s="42">
        <v>5963</v>
      </c>
      <c r="C30" s="42">
        <v>3081</v>
      </c>
      <c r="D30" s="190">
        <f t="shared" si="0"/>
        <v>51.668623176253561</v>
      </c>
      <c r="E30" s="335" t="str">
        <f t="shared" si="1"/>
        <v>ok</v>
      </c>
      <c r="F30" s="16" t="s">
        <v>27</v>
      </c>
      <c r="G30" s="16">
        <v>5964</v>
      </c>
      <c r="H30" s="16">
        <v>3107</v>
      </c>
    </row>
    <row r="31" spans="1:11" s="16" customFormat="1" ht="13.5" customHeight="1" x14ac:dyDescent="0.2">
      <c r="A31" s="105" t="s">
        <v>28</v>
      </c>
      <c r="B31" s="42">
        <v>19660</v>
      </c>
      <c r="C31" s="42">
        <v>8432</v>
      </c>
      <c r="D31" s="190">
        <f t="shared" si="0"/>
        <v>42.889114954221768</v>
      </c>
      <c r="E31" s="335" t="str">
        <f t="shared" si="1"/>
        <v>ok</v>
      </c>
      <c r="F31" s="16" t="s">
        <v>28</v>
      </c>
      <c r="G31" s="16">
        <v>20185</v>
      </c>
      <c r="H31" s="16">
        <v>8724</v>
      </c>
    </row>
    <row r="32" spans="1:11" s="16" customFormat="1" ht="13.5" customHeight="1" x14ac:dyDescent="0.2">
      <c r="A32" s="105" t="s">
        <v>29</v>
      </c>
      <c r="B32" s="42">
        <v>5099</v>
      </c>
      <c r="C32" s="42">
        <v>2482</v>
      </c>
      <c r="D32" s="190">
        <f t="shared" si="0"/>
        <v>48.676211021768971</v>
      </c>
      <c r="E32" s="335" t="str">
        <f t="shared" si="1"/>
        <v>ok</v>
      </c>
      <c r="F32" s="16" t="s">
        <v>29</v>
      </c>
      <c r="G32" s="16">
        <v>5092</v>
      </c>
      <c r="H32" s="16">
        <v>2342</v>
      </c>
    </row>
    <row r="33" spans="1:8" s="16" customFormat="1" ht="13.5" customHeight="1" x14ac:dyDescent="0.2">
      <c r="A33" s="105" t="s">
        <v>30</v>
      </c>
      <c r="B33" s="42">
        <v>2002</v>
      </c>
      <c r="C33" s="42">
        <v>1130</v>
      </c>
      <c r="D33" s="190">
        <f t="shared" si="0"/>
        <v>56.443556443556439</v>
      </c>
      <c r="E33" s="335" t="str">
        <f t="shared" si="1"/>
        <v>ok</v>
      </c>
      <c r="F33" s="16" t="s">
        <v>30</v>
      </c>
      <c r="G33" s="16">
        <v>2046</v>
      </c>
      <c r="H33" s="16">
        <v>1119</v>
      </c>
    </row>
    <row r="34" spans="1:8" s="16" customFormat="1" ht="13.5" customHeight="1" x14ac:dyDescent="0.2">
      <c r="A34" s="105" t="s">
        <v>31</v>
      </c>
      <c r="B34" s="42">
        <v>1267</v>
      </c>
      <c r="C34" s="42">
        <v>620</v>
      </c>
      <c r="D34" s="190">
        <f t="shared" si="0"/>
        <v>48.934490923441196</v>
      </c>
      <c r="E34" s="335" t="str">
        <f t="shared" si="1"/>
        <v>ok</v>
      </c>
      <c r="F34" s="16" t="s">
        <v>31</v>
      </c>
      <c r="G34" s="16">
        <v>1201</v>
      </c>
      <c r="H34" s="16">
        <v>587</v>
      </c>
    </row>
    <row r="35" spans="1:8" s="16" customFormat="1" ht="13.5" customHeight="1" x14ac:dyDescent="0.2">
      <c r="A35" s="105" t="s">
        <v>32</v>
      </c>
      <c r="B35" s="42">
        <v>7296</v>
      </c>
      <c r="C35" s="42">
        <v>3797</v>
      </c>
      <c r="D35" s="190">
        <f t="shared" si="0"/>
        <v>52.042214912280706</v>
      </c>
      <c r="E35" s="335" t="str">
        <f t="shared" si="1"/>
        <v>ok</v>
      </c>
      <c r="F35" s="16" t="s">
        <v>32</v>
      </c>
      <c r="G35" s="16">
        <v>6947</v>
      </c>
      <c r="H35" s="16">
        <v>3522</v>
      </c>
    </row>
    <row r="36" spans="1:8" s="16" customFormat="1" ht="13.5" customHeight="1" x14ac:dyDescent="0.2">
      <c r="A36" s="105" t="s">
        <v>33</v>
      </c>
      <c r="B36" s="42"/>
      <c r="C36" s="42"/>
      <c r="D36" s="190">
        <f t="shared" si="0"/>
        <v>0</v>
      </c>
      <c r="E36" s="335" t="str">
        <f t="shared" si="1"/>
        <v>ok</v>
      </c>
      <c r="F36" s="16" t="s">
        <v>33</v>
      </c>
      <c r="G36" s="16">
        <v>2793</v>
      </c>
      <c r="H36" s="16">
        <v>1369</v>
      </c>
    </row>
    <row r="37" spans="1:8" s="16" customFormat="1" ht="13.5" customHeight="1" x14ac:dyDescent="0.2">
      <c r="A37" s="105" t="s">
        <v>34</v>
      </c>
      <c r="B37" s="42">
        <v>2816</v>
      </c>
      <c r="C37" s="42">
        <v>1602</v>
      </c>
      <c r="D37" s="190">
        <f t="shared" si="0"/>
        <v>56.88920454545454</v>
      </c>
      <c r="E37" s="335" t="str">
        <f t="shared" si="1"/>
        <v>ok</v>
      </c>
      <c r="F37" s="16" t="s">
        <v>34</v>
      </c>
      <c r="G37" s="16">
        <v>3180</v>
      </c>
      <c r="H37" s="16">
        <v>1712</v>
      </c>
    </row>
    <row r="38" spans="1:8" s="16" customFormat="1" ht="13.5" customHeight="1" x14ac:dyDescent="0.2">
      <c r="A38" s="105" t="s">
        <v>35</v>
      </c>
      <c r="B38" s="42">
        <v>1219</v>
      </c>
      <c r="C38" s="42">
        <v>715</v>
      </c>
      <c r="D38" s="190">
        <f t="shared" si="0"/>
        <v>58.654634946677611</v>
      </c>
      <c r="E38" s="335" t="str">
        <f t="shared" si="1"/>
        <v>ok</v>
      </c>
      <c r="F38" s="16" t="s">
        <v>35</v>
      </c>
      <c r="G38" s="16">
        <v>1218</v>
      </c>
      <c r="H38" s="16">
        <v>713</v>
      </c>
    </row>
    <row r="39" spans="1:8" s="16" customFormat="1" ht="13.5" customHeight="1" x14ac:dyDescent="0.2">
      <c r="A39" s="105" t="s">
        <v>36</v>
      </c>
      <c r="B39" s="42">
        <v>3687</v>
      </c>
      <c r="C39" s="42">
        <v>2146</v>
      </c>
      <c r="D39" s="190">
        <f t="shared" si="0"/>
        <v>58.204502305397341</v>
      </c>
      <c r="E39" s="335" t="str">
        <f t="shared" si="1"/>
        <v>ok</v>
      </c>
      <c r="F39" s="16" t="s">
        <v>36</v>
      </c>
      <c r="G39" s="16">
        <v>3176</v>
      </c>
      <c r="H39" s="16">
        <v>1843</v>
      </c>
    </row>
    <row r="40" spans="1:8" s="16" customFormat="1" ht="13.5" customHeight="1" x14ac:dyDescent="0.2">
      <c r="A40" s="105" t="s">
        <v>37</v>
      </c>
      <c r="B40" s="42">
        <v>2196</v>
      </c>
      <c r="C40" s="42">
        <v>1065</v>
      </c>
      <c r="D40" s="190">
        <f t="shared" si="0"/>
        <v>48.497267759562838</v>
      </c>
      <c r="E40" s="335" t="str">
        <f t="shared" si="1"/>
        <v>ok</v>
      </c>
      <c r="F40" s="16" t="s">
        <v>37</v>
      </c>
      <c r="G40" s="16">
        <v>2310</v>
      </c>
      <c r="H40" s="16">
        <v>1023</v>
      </c>
    </row>
    <row r="41" spans="1:8" s="16" customFormat="1" ht="13.5" customHeight="1" x14ac:dyDescent="0.2">
      <c r="A41" s="105" t="s">
        <v>38</v>
      </c>
      <c r="B41" s="42">
        <v>3935</v>
      </c>
      <c r="C41" s="42">
        <v>2267</v>
      </c>
      <c r="D41" s="190">
        <f t="shared" si="0"/>
        <v>57.611181702668354</v>
      </c>
      <c r="E41" s="335" t="str">
        <f t="shared" si="1"/>
        <v>ok</v>
      </c>
      <c r="F41" s="16" t="s">
        <v>38</v>
      </c>
      <c r="G41" s="16">
        <v>3737</v>
      </c>
      <c r="H41" s="16">
        <v>2199</v>
      </c>
    </row>
    <row r="42" spans="1:8" s="16" customFormat="1" ht="13.5" customHeight="1" x14ac:dyDescent="0.2">
      <c r="A42" s="105" t="s">
        <v>39</v>
      </c>
      <c r="B42" s="42">
        <v>5124</v>
      </c>
      <c r="C42" s="42">
        <v>2143</v>
      </c>
      <c r="D42" s="190">
        <f t="shared" si="0"/>
        <v>41.822794691647154</v>
      </c>
      <c r="E42" s="335" t="str">
        <f t="shared" si="1"/>
        <v>ok</v>
      </c>
      <c r="F42" s="16" t="s">
        <v>39</v>
      </c>
      <c r="G42" s="16">
        <v>5937</v>
      </c>
      <c r="H42" s="16">
        <v>2409</v>
      </c>
    </row>
    <row r="43" spans="1:8" s="16" customFormat="1" ht="13.5" customHeight="1" x14ac:dyDescent="0.2">
      <c r="A43" s="105" t="s">
        <v>40</v>
      </c>
      <c r="B43" s="42">
        <v>2213</v>
      </c>
      <c r="C43" s="42">
        <v>1319</v>
      </c>
      <c r="D43" s="190">
        <f t="shared" si="0"/>
        <v>59.602349751468594</v>
      </c>
      <c r="E43" s="335" t="str">
        <f t="shared" si="1"/>
        <v>ok</v>
      </c>
      <c r="F43" s="16" t="s">
        <v>40</v>
      </c>
      <c r="G43" s="16">
        <v>1976</v>
      </c>
      <c r="H43" s="16">
        <v>1082</v>
      </c>
    </row>
    <row r="44" spans="1:8" s="16" customFormat="1" ht="13.5" customHeight="1" x14ac:dyDescent="0.2">
      <c r="A44" s="105" t="s">
        <v>41</v>
      </c>
      <c r="B44" s="42">
        <v>4147</v>
      </c>
      <c r="C44" s="42">
        <v>2058</v>
      </c>
      <c r="D44" s="190">
        <f t="shared" si="0"/>
        <v>49.626235833132384</v>
      </c>
      <c r="E44" s="335" t="str">
        <f t="shared" si="1"/>
        <v>ok</v>
      </c>
      <c r="F44" s="16" t="s">
        <v>41</v>
      </c>
      <c r="G44" s="16">
        <v>3417</v>
      </c>
      <c r="H44" s="16">
        <v>1728</v>
      </c>
    </row>
    <row r="45" spans="1:8" s="16" customFormat="1" ht="13.5" customHeight="1" x14ac:dyDescent="0.2">
      <c r="A45" s="105" t="s">
        <v>42</v>
      </c>
      <c r="B45" s="42">
        <v>1332</v>
      </c>
      <c r="C45" s="42">
        <v>655</v>
      </c>
      <c r="D45" s="190">
        <f t="shared" si="0"/>
        <v>49.174174174174176</v>
      </c>
      <c r="E45" s="335" t="str">
        <f t="shared" si="1"/>
        <v>ok</v>
      </c>
      <c r="F45" s="16" t="s">
        <v>42</v>
      </c>
      <c r="G45" s="16">
        <v>1065</v>
      </c>
      <c r="H45" s="16">
        <v>618</v>
      </c>
    </row>
    <row r="46" spans="1:8" s="16" customFormat="1" ht="13.5" customHeight="1" x14ac:dyDescent="0.2">
      <c r="A46" s="105" t="s">
        <v>43</v>
      </c>
      <c r="B46" s="42">
        <v>3711</v>
      </c>
      <c r="C46" s="42">
        <v>2271</v>
      </c>
      <c r="D46" s="190">
        <f t="shared" si="0"/>
        <v>61.196443007275668</v>
      </c>
      <c r="E46" s="335" t="str">
        <f t="shared" si="1"/>
        <v>ok</v>
      </c>
      <c r="F46" s="16" t="s">
        <v>43</v>
      </c>
      <c r="G46" s="16">
        <v>3724</v>
      </c>
      <c r="H46" s="16">
        <v>2162</v>
      </c>
    </row>
    <row r="47" spans="1:8" s="16" customFormat="1" ht="13.5" customHeight="1" x14ac:dyDescent="0.2">
      <c r="A47" s="105" t="s">
        <v>44</v>
      </c>
      <c r="B47" s="42">
        <v>1708</v>
      </c>
      <c r="C47" s="42">
        <v>899</v>
      </c>
      <c r="D47" s="190">
        <f t="shared" si="0"/>
        <v>52.634660421545668</v>
      </c>
      <c r="E47" s="335" t="str">
        <f t="shared" si="1"/>
        <v>ok</v>
      </c>
      <c r="F47" s="16" t="s">
        <v>44</v>
      </c>
      <c r="G47" s="16">
        <v>1953</v>
      </c>
      <c r="H47" s="16">
        <v>849</v>
      </c>
    </row>
    <row r="48" spans="1:8" s="16" customFormat="1" ht="13.5" customHeight="1" x14ac:dyDescent="0.2">
      <c r="A48" s="105" t="s">
        <v>45</v>
      </c>
      <c r="B48" s="42">
        <v>767</v>
      </c>
      <c r="C48" s="42">
        <v>267</v>
      </c>
      <c r="D48" s="190">
        <f t="shared" si="0"/>
        <v>34.810951760104302</v>
      </c>
      <c r="E48" s="335" t="str">
        <f t="shared" si="1"/>
        <v>ok</v>
      </c>
      <c r="F48" s="16" t="s">
        <v>45</v>
      </c>
      <c r="G48" s="16">
        <v>704</v>
      </c>
      <c r="H48" s="16">
        <v>276</v>
      </c>
    </row>
    <row r="49" spans="1:5" s="16" customFormat="1" ht="11.25" x14ac:dyDescent="0.2">
      <c r="A49" s="66" t="s">
        <v>60</v>
      </c>
      <c r="B49" s="74"/>
      <c r="C49" s="74"/>
      <c r="E49" s="335" t="str">
        <f t="shared" si="1"/>
        <v>ojo</v>
      </c>
    </row>
    <row r="50" spans="1:5" s="16" customFormat="1" ht="11.25" x14ac:dyDescent="0.2">
      <c r="A50" s="55" t="s">
        <v>64</v>
      </c>
      <c r="B50" s="9"/>
      <c r="E50" s="335" t="str">
        <f t="shared" si="1"/>
        <v>ojo</v>
      </c>
    </row>
    <row r="51" spans="1:5" s="16" customFormat="1" ht="11.25" x14ac:dyDescent="0.2">
      <c r="A51" s="9"/>
      <c r="B51" s="9"/>
      <c r="E51" s="335"/>
    </row>
    <row r="52" spans="1:5" s="16" customFormat="1" ht="11.25" x14ac:dyDescent="0.2">
      <c r="A52" s="519" t="s">
        <v>127</v>
      </c>
      <c r="B52" s="520"/>
      <c r="C52" s="520"/>
      <c r="D52" s="521"/>
      <c r="E52" s="335"/>
    </row>
    <row r="53" spans="1:5" s="16" customFormat="1" ht="11.25" x14ac:dyDescent="0.2">
      <c r="A53" s="522"/>
      <c r="B53" s="506"/>
      <c r="C53" s="506"/>
      <c r="D53" s="523"/>
      <c r="E53" s="335"/>
    </row>
    <row r="54" spans="1:5" x14ac:dyDescent="0.2">
      <c r="A54" s="522"/>
      <c r="B54" s="506"/>
      <c r="C54" s="506"/>
      <c r="D54" s="523"/>
    </row>
    <row r="55" spans="1:5" x14ac:dyDescent="0.2">
      <c r="A55" s="522"/>
      <c r="B55" s="506"/>
      <c r="C55" s="506"/>
      <c r="D55" s="523"/>
    </row>
    <row r="56" spans="1:5" x14ac:dyDescent="0.2">
      <c r="A56" s="522"/>
      <c r="B56" s="506"/>
      <c r="C56" s="506"/>
      <c r="D56" s="523"/>
    </row>
    <row r="57" spans="1:5" x14ac:dyDescent="0.2">
      <c r="A57" s="522"/>
      <c r="B57" s="506"/>
      <c r="C57" s="506"/>
      <c r="D57" s="523"/>
    </row>
  </sheetData>
  <sheetProtection selectLockedCells="1"/>
  <autoFilter ref="A16:D16"/>
  <sortState ref="F17:H48">
    <sortCondition ref="F17:F48"/>
  </sortState>
  <mergeCells count="6">
    <mergeCell ref="A52:D57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6"/>
  <sheetViews>
    <sheetView topLeftCell="A30" zoomScaleNormal="100" zoomScaleSheetLayoutView="90" workbookViewId="0">
      <selection activeCell="A53" sqref="A53:H53"/>
    </sheetView>
  </sheetViews>
  <sheetFormatPr baseColWidth="10" defaultRowHeight="15" x14ac:dyDescent="0.25"/>
  <cols>
    <col min="1" max="1" width="20.28515625" customWidth="1"/>
    <col min="2" max="7" width="9.7109375" customWidth="1"/>
    <col min="8" max="8" width="11.7109375" customWidth="1"/>
    <col min="10" max="11" width="0" hidden="1" customWidth="1"/>
    <col min="252" max="252" width="9.140625" customWidth="1"/>
    <col min="253" max="253" width="12.7109375" customWidth="1"/>
    <col min="254" max="259" width="8.140625" customWidth="1"/>
    <col min="260" max="260" width="8.28515625" customWidth="1"/>
    <col min="508" max="508" width="9.140625" customWidth="1"/>
    <col min="509" max="509" width="12.7109375" customWidth="1"/>
    <col min="510" max="515" width="8.140625" customWidth="1"/>
    <col min="516" max="516" width="8.28515625" customWidth="1"/>
    <col min="764" max="764" width="9.140625" customWidth="1"/>
    <col min="765" max="765" width="12.7109375" customWidth="1"/>
    <col min="766" max="771" width="8.140625" customWidth="1"/>
    <col min="772" max="772" width="8.28515625" customWidth="1"/>
    <col min="1020" max="1020" width="9.140625" customWidth="1"/>
    <col min="1021" max="1021" width="12.7109375" customWidth="1"/>
    <col min="1022" max="1027" width="8.140625" customWidth="1"/>
    <col min="1028" max="1028" width="8.28515625" customWidth="1"/>
    <col min="1276" max="1276" width="9.140625" customWidth="1"/>
    <col min="1277" max="1277" width="12.7109375" customWidth="1"/>
    <col min="1278" max="1283" width="8.140625" customWidth="1"/>
    <col min="1284" max="1284" width="8.28515625" customWidth="1"/>
    <col min="1532" max="1532" width="9.140625" customWidth="1"/>
    <col min="1533" max="1533" width="12.7109375" customWidth="1"/>
    <col min="1534" max="1539" width="8.140625" customWidth="1"/>
    <col min="1540" max="1540" width="8.28515625" customWidth="1"/>
    <col min="1788" max="1788" width="9.140625" customWidth="1"/>
    <col min="1789" max="1789" width="12.7109375" customWidth="1"/>
    <col min="1790" max="1795" width="8.140625" customWidth="1"/>
    <col min="1796" max="1796" width="8.28515625" customWidth="1"/>
    <col min="2044" max="2044" width="9.140625" customWidth="1"/>
    <col min="2045" max="2045" width="12.7109375" customWidth="1"/>
    <col min="2046" max="2051" width="8.140625" customWidth="1"/>
    <col min="2052" max="2052" width="8.28515625" customWidth="1"/>
    <col min="2300" max="2300" width="9.140625" customWidth="1"/>
    <col min="2301" max="2301" width="12.7109375" customWidth="1"/>
    <col min="2302" max="2307" width="8.140625" customWidth="1"/>
    <col min="2308" max="2308" width="8.28515625" customWidth="1"/>
    <col min="2556" max="2556" width="9.140625" customWidth="1"/>
    <col min="2557" max="2557" width="12.7109375" customWidth="1"/>
    <col min="2558" max="2563" width="8.140625" customWidth="1"/>
    <col min="2564" max="2564" width="8.28515625" customWidth="1"/>
    <col min="2812" max="2812" width="9.140625" customWidth="1"/>
    <col min="2813" max="2813" width="12.7109375" customWidth="1"/>
    <col min="2814" max="2819" width="8.140625" customWidth="1"/>
    <col min="2820" max="2820" width="8.28515625" customWidth="1"/>
    <col min="3068" max="3068" width="9.140625" customWidth="1"/>
    <col min="3069" max="3069" width="12.7109375" customWidth="1"/>
    <col min="3070" max="3075" width="8.140625" customWidth="1"/>
    <col min="3076" max="3076" width="8.28515625" customWidth="1"/>
    <col min="3324" max="3324" width="9.140625" customWidth="1"/>
    <col min="3325" max="3325" width="12.7109375" customWidth="1"/>
    <col min="3326" max="3331" width="8.140625" customWidth="1"/>
    <col min="3332" max="3332" width="8.28515625" customWidth="1"/>
    <col min="3580" max="3580" width="9.140625" customWidth="1"/>
    <col min="3581" max="3581" width="12.7109375" customWidth="1"/>
    <col min="3582" max="3587" width="8.140625" customWidth="1"/>
    <col min="3588" max="3588" width="8.28515625" customWidth="1"/>
    <col min="3836" max="3836" width="9.140625" customWidth="1"/>
    <col min="3837" max="3837" width="12.7109375" customWidth="1"/>
    <col min="3838" max="3843" width="8.140625" customWidth="1"/>
    <col min="3844" max="3844" width="8.28515625" customWidth="1"/>
    <col min="4092" max="4092" width="9.140625" customWidth="1"/>
    <col min="4093" max="4093" width="12.7109375" customWidth="1"/>
    <col min="4094" max="4099" width="8.140625" customWidth="1"/>
    <col min="4100" max="4100" width="8.28515625" customWidth="1"/>
    <col min="4348" max="4348" width="9.140625" customWidth="1"/>
    <col min="4349" max="4349" width="12.7109375" customWidth="1"/>
    <col min="4350" max="4355" width="8.140625" customWidth="1"/>
    <col min="4356" max="4356" width="8.28515625" customWidth="1"/>
    <col min="4604" max="4604" width="9.140625" customWidth="1"/>
    <col min="4605" max="4605" width="12.7109375" customWidth="1"/>
    <col min="4606" max="4611" width="8.140625" customWidth="1"/>
    <col min="4612" max="4612" width="8.28515625" customWidth="1"/>
    <col min="4860" max="4860" width="9.140625" customWidth="1"/>
    <col min="4861" max="4861" width="12.7109375" customWidth="1"/>
    <col min="4862" max="4867" width="8.140625" customWidth="1"/>
    <col min="4868" max="4868" width="8.28515625" customWidth="1"/>
    <col min="5116" max="5116" width="9.140625" customWidth="1"/>
    <col min="5117" max="5117" width="12.7109375" customWidth="1"/>
    <col min="5118" max="5123" width="8.140625" customWidth="1"/>
    <col min="5124" max="5124" width="8.28515625" customWidth="1"/>
    <col min="5372" max="5372" width="9.140625" customWidth="1"/>
    <col min="5373" max="5373" width="12.7109375" customWidth="1"/>
    <col min="5374" max="5379" width="8.140625" customWidth="1"/>
    <col min="5380" max="5380" width="8.28515625" customWidth="1"/>
    <col min="5628" max="5628" width="9.140625" customWidth="1"/>
    <col min="5629" max="5629" width="12.7109375" customWidth="1"/>
    <col min="5630" max="5635" width="8.140625" customWidth="1"/>
    <col min="5636" max="5636" width="8.28515625" customWidth="1"/>
    <col min="5884" max="5884" width="9.140625" customWidth="1"/>
    <col min="5885" max="5885" width="12.7109375" customWidth="1"/>
    <col min="5886" max="5891" width="8.140625" customWidth="1"/>
    <col min="5892" max="5892" width="8.28515625" customWidth="1"/>
    <col min="6140" max="6140" width="9.140625" customWidth="1"/>
    <col min="6141" max="6141" width="12.7109375" customWidth="1"/>
    <col min="6142" max="6147" width="8.140625" customWidth="1"/>
    <col min="6148" max="6148" width="8.28515625" customWidth="1"/>
    <col min="6396" max="6396" width="9.140625" customWidth="1"/>
    <col min="6397" max="6397" width="12.7109375" customWidth="1"/>
    <col min="6398" max="6403" width="8.140625" customWidth="1"/>
    <col min="6404" max="6404" width="8.28515625" customWidth="1"/>
    <col min="6652" max="6652" width="9.140625" customWidth="1"/>
    <col min="6653" max="6653" width="12.7109375" customWidth="1"/>
    <col min="6654" max="6659" width="8.140625" customWidth="1"/>
    <col min="6660" max="6660" width="8.28515625" customWidth="1"/>
    <col min="6908" max="6908" width="9.140625" customWidth="1"/>
    <col min="6909" max="6909" width="12.7109375" customWidth="1"/>
    <col min="6910" max="6915" width="8.140625" customWidth="1"/>
    <col min="6916" max="6916" width="8.28515625" customWidth="1"/>
    <col min="7164" max="7164" width="9.140625" customWidth="1"/>
    <col min="7165" max="7165" width="12.7109375" customWidth="1"/>
    <col min="7166" max="7171" width="8.140625" customWidth="1"/>
    <col min="7172" max="7172" width="8.28515625" customWidth="1"/>
    <col min="7420" max="7420" width="9.140625" customWidth="1"/>
    <col min="7421" max="7421" width="12.7109375" customWidth="1"/>
    <col min="7422" max="7427" width="8.140625" customWidth="1"/>
    <col min="7428" max="7428" width="8.28515625" customWidth="1"/>
    <col min="7676" max="7676" width="9.140625" customWidth="1"/>
    <col min="7677" max="7677" width="12.7109375" customWidth="1"/>
    <col min="7678" max="7683" width="8.140625" customWidth="1"/>
    <col min="7684" max="7684" width="8.28515625" customWidth="1"/>
    <col min="7932" max="7932" width="9.140625" customWidth="1"/>
    <col min="7933" max="7933" width="12.7109375" customWidth="1"/>
    <col min="7934" max="7939" width="8.140625" customWidth="1"/>
    <col min="7940" max="7940" width="8.28515625" customWidth="1"/>
    <col min="8188" max="8188" width="9.140625" customWidth="1"/>
    <col min="8189" max="8189" width="12.7109375" customWidth="1"/>
    <col min="8190" max="8195" width="8.140625" customWidth="1"/>
    <col min="8196" max="8196" width="8.28515625" customWidth="1"/>
    <col min="8444" max="8444" width="9.140625" customWidth="1"/>
    <col min="8445" max="8445" width="12.7109375" customWidth="1"/>
    <col min="8446" max="8451" width="8.140625" customWidth="1"/>
    <col min="8452" max="8452" width="8.28515625" customWidth="1"/>
    <col min="8700" max="8700" width="9.140625" customWidth="1"/>
    <col min="8701" max="8701" width="12.7109375" customWidth="1"/>
    <col min="8702" max="8707" width="8.140625" customWidth="1"/>
    <col min="8708" max="8708" width="8.28515625" customWidth="1"/>
    <col min="8956" max="8956" width="9.140625" customWidth="1"/>
    <col min="8957" max="8957" width="12.7109375" customWidth="1"/>
    <col min="8958" max="8963" width="8.140625" customWidth="1"/>
    <col min="8964" max="8964" width="8.28515625" customWidth="1"/>
    <col min="9212" max="9212" width="9.140625" customWidth="1"/>
    <col min="9213" max="9213" width="12.7109375" customWidth="1"/>
    <col min="9214" max="9219" width="8.140625" customWidth="1"/>
    <col min="9220" max="9220" width="8.28515625" customWidth="1"/>
    <col min="9468" max="9468" width="9.140625" customWidth="1"/>
    <col min="9469" max="9469" width="12.7109375" customWidth="1"/>
    <col min="9470" max="9475" width="8.140625" customWidth="1"/>
    <col min="9476" max="9476" width="8.28515625" customWidth="1"/>
    <col min="9724" max="9724" width="9.140625" customWidth="1"/>
    <col min="9725" max="9725" width="12.7109375" customWidth="1"/>
    <col min="9726" max="9731" width="8.140625" customWidth="1"/>
    <col min="9732" max="9732" width="8.28515625" customWidth="1"/>
    <col min="9980" max="9980" width="9.140625" customWidth="1"/>
    <col min="9981" max="9981" width="12.7109375" customWidth="1"/>
    <col min="9982" max="9987" width="8.140625" customWidth="1"/>
    <col min="9988" max="9988" width="8.28515625" customWidth="1"/>
    <col min="10236" max="10236" width="9.140625" customWidth="1"/>
    <col min="10237" max="10237" width="12.7109375" customWidth="1"/>
    <col min="10238" max="10243" width="8.140625" customWidth="1"/>
    <col min="10244" max="10244" width="8.28515625" customWidth="1"/>
    <col min="10492" max="10492" width="9.140625" customWidth="1"/>
    <col min="10493" max="10493" width="12.7109375" customWidth="1"/>
    <col min="10494" max="10499" width="8.140625" customWidth="1"/>
    <col min="10500" max="10500" width="8.28515625" customWidth="1"/>
    <col min="10748" max="10748" width="9.140625" customWidth="1"/>
    <col min="10749" max="10749" width="12.7109375" customWidth="1"/>
    <col min="10750" max="10755" width="8.140625" customWidth="1"/>
    <col min="10756" max="10756" width="8.28515625" customWidth="1"/>
    <col min="11004" max="11004" width="9.140625" customWidth="1"/>
    <col min="11005" max="11005" width="12.7109375" customWidth="1"/>
    <col min="11006" max="11011" width="8.140625" customWidth="1"/>
    <col min="11012" max="11012" width="8.28515625" customWidth="1"/>
    <col min="11260" max="11260" width="9.140625" customWidth="1"/>
    <col min="11261" max="11261" width="12.7109375" customWidth="1"/>
    <col min="11262" max="11267" width="8.140625" customWidth="1"/>
    <col min="11268" max="11268" width="8.28515625" customWidth="1"/>
    <col min="11516" max="11516" width="9.140625" customWidth="1"/>
    <col min="11517" max="11517" width="12.7109375" customWidth="1"/>
    <col min="11518" max="11523" width="8.140625" customWidth="1"/>
    <col min="11524" max="11524" width="8.28515625" customWidth="1"/>
    <col min="11772" max="11772" width="9.140625" customWidth="1"/>
    <col min="11773" max="11773" width="12.7109375" customWidth="1"/>
    <col min="11774" max="11779" width="8.140625" customWidth="1"/>
    <col min="11780" max="11780" width="8.28515625" customWidth="1"/>
    <col min="12028" max="12028" width="9.140625" customWidth="1"/>
    <col min="12029" max="12029" width="12.7109375" customWidth="1"/>
    <col min="12030" max="12035" width="8.140625" customWidth="1"/>
    <col min="12036" max="12036" width="8.28515625" customWidth="1"/>
    <col min="12284" max="12284" width="9.140625" customWidth="1"/>
    <col min="12285" max="12285" width="12.7109375" customWidth="1"/>
    <col min="12286" max="12291" width="8.140625" customWidth="1"/>
    <col min="12292" max="12292" width="8.28515625" customWidth="1"/>
    <col min="12540" max="12540" width="9.140625" customWidth="1"/>
    <col min="12541" max="12541" width="12.7109375" customWidth="1"/>
    <col min="12542" max="12547" width="8.140625" customWidth="1"/>
    <col min="12548" max="12548" width="8.28515625" customWidth="1"/>
    <col min="12796" max="12796" width="9.140625" customWidth="1"/>
    <col min="12797" max="12797" width="12.7109375" customWidth="1"/>
    <col min="12798" max="12803" width="8.140625" customWidth="1"/>
    <col min="12804" max="12804" width="8.28515625" customWidth="1"/>
    <col min="13052" max="13052" width="9.140625" customWidth="1"/>
    <col min="13053" max="13053" width="12.7109375" customWidth="1"/>
    <col min="13054" max="13059" width="8.140625" customWidth="1"/>
    <col min="13060" max="13060" width="8.28515625" customWidth="1"/>
    <col min="13308" max="13308" width="9.140625" customWidth="1"/>
    <col min="13309" max="13309" width="12.7109375" customWidth="1"/>
    <col min="13310" max="13315" width="8.140625" customWidth="1"/>
    <col min="13316" max="13316" width="8.28515625" customWidth="1"/>
    <col min="13564" max="13564" width="9.140625" customWidth="1"/>
    <col min="13565" max="13565" width="12.7109375" customWidth="1"/>
    <col min="13566" max="13571" width="8.140625" customWidth="1"/>
    <col min="13572" max="13572" width="8.28515625" customWidth="1"/>
    <col min="13820" max="13820" width="9.140625" customWidth="1"/>
    <col min="13821" max="13821" width="12.7109375" customWidth="1"/>
    <col min="13822" max="13827" width="8.140625" customWidth="1"/>
    <col min="13828" max="13828" width="8.28515625" customWidth="1"/>
    <col min="14076" max="14076" width="9.140625" customWidth="1"/>
    <col min="14077" max="14077" width="12.7109375" customWidth="1"/>
    <col min="14078" max="14083" width="8.140625" customWidth="1"/>
    <col min="14084" max="14084" width="8.28515625" customWidth="1"/>
    <col min="14332" max="14332" width="9.140625" customWidth="1"/>
    <col min="14333" max="14333" width="12.7109375" customWidth="1"/>
    <col min="14334" max="14339" width="8.140625" customWidth="1"/>
    <col min="14340" max="14340" width="8.28515625" customWidth="1"/>
    <col min="14588" max="14588" width="9.140625" customWidth="1"/>
    <col min="14589" max="14589" width="12.7109375" customWidth="1"/>
    <col min="14590" max="14595" width="8.140625" customWidth="1"/>
    <col min="14596" max="14596" width="8.28515625" customWidth="1"/>
    <col min="14844" max="14844" width="9.140625" customWidth="1"/>
    <col min="14845" max="14845" width="12.7109375" customWidth="1"/>
    <col min="14846" max="14851" width="8.140625" customWidth="1"/>
    <col min="14852" max="14852" width="8.28515625" customWidth="1"/>
    <col min="15100" max="15100" width="9.140625" customWidth="1"/>
    <col min="15101" max="15101" width="12.7109375" customWidth="1"/>
    <col min="15102" max="15107" width="8.140625" customWidth="1"/>
    <col min="15108" max="15108" width="8.28515625" customWidth="1"/>
    <col min="15356" max="15356" width="9.140625" customWidth="1"/>
    <col min="15357" max="15357" width="12.7109375" customWidth="1"/>
    <col min="15358" max="15363" width="8.140625" customWidth="1"/>
    <col min="15364" max="15364" width="8.28515625" customWidth="1"/>
    <col min="15612" max="15612" width="9.140625" customWidth="1"/>
    <col min="15613" max="15613" width="12.7109375" customWidth="1"/>
    <col min="15614" max="15619" width="8.140625" customWidth="1"/>
    <col min="15620" max="15620" width="8.28515625" customWidth="1"/>
    <col min="15868" max="15868" width="9.140625" customWidth="1"/>
    <col min="15869" max="15869" width="12.7109375" customWidth="1"/>
    <col min="15870" max="15875" width="8.140625" customWidth="1"/>
    <col min="15876" max="15876" width="8.28515625" customWidth="1"/>
    <col min="16124" max="16124" width="9.140625" customWidth="1"/>
    <col min="16125" max="16125" width="12.7109375" customWidth="1"/>
    <col min="16126" max="16131" width="8.140625" customWidth="1"/>
    <col min="16132" max="16132" width="8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ht="14.25" customHeight="1" x14ac:dyDescent="0.25">
      <c r="A5" s="287"/>
      <c r="B5" s="114"/>
      <c r="C5" s="114"/>
      <c r="D5" s="114"/>
      <c r="E5" s="114"/>
      <c r="F5" s="114"/>
      <c r="G5" s="114"/>
      <c r="H5" s="114"/>
      <c r="I5" s="114"/>
    </row>
    <row r="6" spans="1:10" ht="6.75" customHeight="1" x14ac:dyDescent="0.25">
      <c r="A6" s="219"/>
      <c r="B6" s="114"/>
      <c r="C6" s="114"/>
      <c r="D6" s="114"/>
      <c r="E6" s="114"/>
      <c r="F6" s="114"/>
      <c r="G6" s="114"/>
      <c r="H6" s="114"/>
      <c r="I6" s="114"/>
    </row>
    <row r="7" spans="1:10" ht="15" customHeight="1" x14ac:dyDescent="0.25">
      <c r="A7" s="495" t="s">
        <v>77</v>
      </c>
      <c r="B7" s="495"/>
      <c r="C7" s="495"/>
      <c r="D7" s="495"/>
      <c r="E7" s="495"/>
      <c r="F7" s="495"/>
      <c r="G7" s="495"/>
      <c r="H7" s="495"/>
      <c r="I7" s="115"/>
    </row>
    <row r="8" spans="1:10" ht="6.75" customHeight="1" x14ac:dyDescent="0.25">
      <c r="A8" s="203"/>
      <c r="B8" s="203"/>
      <c r="C8" s="203"/>
      <c r="D8" s="203"/>
      <c r="E8" s="203"/>
      <c r="F8" s="203"/>
      <c r="G8" s="203"/>
      <c r="H8" s="203"/>
    </row>
    <row r="9" spans="1:10" ht="17.25" customHeight="1" x14ac:dyDescent="0.25">
      <c r="A9" s="304" t="s">
        <v>260</v>
      </c>
      <c r="B9" s="304" t="s">
        <v>166</v>
      </c>
      <c r="C9" s="203"/>
      <c r="D9" s="203"/>
      <c r="E9" s="203"/>
      <c r="F9" s="203"/>
      <c r="G9" s="203"/>
      <c r="H9" s="203"/>
    </row>
    <row r="10" spans="1:10" ht="15.95" customHeight="1" x14ac:dyDescent="0.25">
      <c r="A10" s="336" t="s">
        <v>80</v>
      </c>
      <c r="B10" s="347">
        <v>85.88445745416108</v>
      </c>
      <c r="C10" s="203"/>
      <c r="D10" s="203"/>
      <c r="E10" s="203"/>
      <c r="F10" s="203"/>
      <c r="G10" s="203"/>
      <c r="H10" s="203"/>
    </row>
    <row r="11" spans="1:10" ht="15.95" customHeight="1" x14ac:dyDescent="0.25">
      <c r="A11" s="336" t="s">
        <v>124</v>
      </c>
      <c r="B11" s="347">
        <v>87.011229379275022</v>
      </c>
      <c r="C11" s="204"/>
      <c r="D11" s="203"/>
      <c r="E11" s="203"/>
      <c r="F11" s="203"/>
      <c r="G11" s="203"/>
      <c r="H11" s="203"/>
      <c r="J11" s="116"/>
    </row>
    <row r="12" spans="1:10" ht="15.95" customHeight="1" x14ac:dyDescent="0.25">
      <c r="A12" s="336" t="s">
        <v>139</v>
      </c>
      <c r="B12" s="347">
        <v>89.2</v>
      </c>
      <c r="C12" s="203"/>
      <c r="D12" s="203"/>
      <c r="E12" s="203"/>
      <c r="F12" s="203"/>
      <c r="G12" s="203"/>
      <c r="H12" s="203"/>
      <c r="J12" s="116"/>
    </row>
    <row r="13" spans="1:10" ht="15.95" customHeight="1" x14ac:dyDescent="0.25">
      <c r="A13" s="336" t="s">
        <v>156</v>
      </c>
      <c r="B13" s="347">
        <v>88.165320830077277</v>
      </c>
      <c r="C13" s="203"/>
      <c r="D13" s="203"/>
      <c r="E13" s="203"/>
      <c r="F13" s="203"/>
      <c r="G13" s="203"/>
      <c r="H13" s="203"/>
      <c r="J13" s="116"/>
    </row>
    <row r="14" spans="1:10" ht="15.95" customHeight="1" x14ac:dyDescent="0.25">
      <c r="A14" s="336" t="s">
        <v>182</v>
      </c>
      <c r="B14" s="347">
        <v>89.046343640938233</v>
      </c>
      <c r="C14" s="203"/>
      <c r="D14" s="203"/>
      <c r="E14" s="203"/>
      <c r="F14" s="203"/>
      <c r="G14" s="203"/>
      <c r="H14" s="203"/>
      <c r="J14" s="116"/>
    </row>
    <row r="15" spans="1:10" ht="15.95" customHeight="1" x14ac:dyDescent="0.25">
      <c r="A15" s="338" t="s">
        <v>279</v>
      </c>
      <c r="B15" s="452">
        <v>88.360747601938229</v>
      </c>
      <c r="C15" s="203"/>
      <c r="D15" s="203"/>
      <c r="E15" s="203"/>
      <c r="F15" s="203"/>
      <c r="G15" s="203"/>
      <c r="H15" s="203"/>
      <c r="J15" s="116"/>
    </row>
    <row r="16" spans="1:10" ht="12.75" customHeight="1" x14ac:dyDescent="0.25">
      <c r="A16" s="304" t="s">
        <v>215</v>
      </c>
      <c r="B16" s="328">
        <f>B15-B14</f>
        <v>-0.68559603900000354</v>
      </c>
      <c r="C16" s="203"/>
      <c r="D16" s="203"/>
      <c r="E16" s="203"/>
      <c r="F16" s="203"/>
      <c r="G16" s="203"/>
      <c r="H16" s="203"/>
    </row>
    <row r="17" spans="1:12" ht="8.25" customHeight="1" x14ac:dyDescent="0.25">
      <c r="A17" s="203"/>
      <c r="B17" s="203"/>
      <c r="C17" s="203"/>
      <c r="D17" s="203"/>
      <c r="E17" s="203"/>
      <c r="F17" s="203"/>
      <c r="G17" s="203"/>
      <c r="H17" s="203"/>
    </row>
    <row r="18" spans="1:12" ht="32.25" customHeight="1" x14ac:dyDescent="0.25">
      <c r="A18" s="304" t="s">
        <v>178</v>
      </c>
      <c r="B18" s="304" t="s">
        <v>80</v>
      </c>
      <c r="C18" s="304" t="s">
        <v>124</v>
      </c>
      <c r="D18" s="304" t="s">
        <v>139</v>
      </c>
      <c r="E18" s="304" t="s">
        <v>156</v>
      </c>
      <c r="F18" s="304" t="s">
        <v>182</v>
      </c>
      <c r="G18" s="304" t="s">
        <v>279</v>
      </c>
      <c r="H18" s="304" t="s">
        <v>265</v>
      </c>
      <c r="J18" s="231" t="s">
        <v>273</v>
      </c>
      <c r="K18" s="232" t="s">
        <v>274</v>
      </c>
    </row>
    <row r="19" spans="1:12" ht="14.1" customHeight="1" x14ac:dyDescent="0.25">
      <c r="A19" s="307" t="s">
        <v>14</v>
      </c>
      <c r="B19" s="308">
        <v>93.757503001200476</v>
      </c>
      <c r="C19" s="308">
        <v>95.709570957095707</v>
      </c>
      <c r="D19" s="308">
        <v>96.292372881355931</v>
      </c>
      <c r="E19" s="308">
        <v>88.058151609553477</v>
      </c>
      <c r="F19" s="308">
        <v>89.126394052044617</v>
      </c>
      <c r="G19" s="308">
        <f>Titulados!D16</f>
        <v>92.38493723849372</v>
      </c>
      <c r="H19" s="308">
        <f t="shared" ref="H19:H47" si="0">G19-F19</f>
        <v>3.2585431864491028</v>
      </c>
      <c r="J19" s="322">
        <f t="shared" ref="J19:J48" si="1">RANK(H19,$H$19:$H$52)</f>
        <v>4</v>
      </c>
      <c r="K19" s="322">
        <f t="shared" ref="K19:K48" si="2">RANK(G19,$G$19:$G$52)</f>
        <v>20</v>
      </c>
      <c r="L19" s="37"/>
    </row>
    <row r="20" spans="1:12" ht="14.1" customHeight="1" x14ac:dyDescent="0.25">
      <c r="A20" s="307" t="s">
        <v>15</v>
      </c>
      <c r="B20" s="308">
        <v>98.801498127340821</v>
      </c>
      <c r="C20" s="308">
        <v>97.948378557246855</v>
      </c>
      <c r="D20" s="308">
        <v>96.55647382920111</v>
      </c>
      <c r="E20" s="308">
        <v>96.985583224115331</v>
      </c>
      <c r="F20" s="308">
        <v>94.437726723095523</v>
      </c>
      <c r="G20" s="308">
        <f>Titulados!D17</f>
        <v>94.297082228116707</v>
      </c>
      <c r="H20" s="308">
        <f t="shared" si="0"/>
        <v>-0.14064449497881526</v>
      </c>
      <c r="J20" s="322">
        <f t="shared" si="1"/>
        <v>9</v>
      </c>
      <c r="K20" s="322">
        <f t="shared" si="2"/>
        <v>14</v>
      </c>
      <c r="L20" s="37"/>
    </row>
    <row r="21" spans="1:12" ht="14.1" customHeight="1" x14ac:dyDescent="0.25">
      <c r="A21" s="307" t="s">
        <v>16</v>
      </c>
      <c r="B21" s="308">
        <v>98.029556650246306</v>
      </c>
      <c r="C21" s="308">
        <v>99.024390243902445</v>
      </c>
      <c r="D21" s="308">
        <v>93.35180055401662</v>
      </c>
      <c r="E21" s="308">
        <v>93.80952380952381</v>
      </c>
      <c r="F21" s="308">
        <v>99.180327868852459</v>
      </c>
      <c r="G21" s="308">
        <f>Titulados!D18</f>
        <v>93.051359516616316</v>
      </c>
      <c r="H21" s="308">
        <f t="shared" si="0"/>
        <v>-6.1289683522361429</v>
      </c>
      <c r="J21" s="322">
        <f t="shared" si="1"/>
        <v>31</v>
      </c>
      <c r="K21" s="322">
        <f t="shared" si="2"/>
        <v>19</v>
      </c>
      <c r="L21" s="37"/>
    </row>
    <row r="22" spans="1:12" ht="14.1" customHeight="1" x14ac:dyDescent="0.25">
      <c r="A22" s="307" t="s">
        <v>17</v>
      </c>
      <c r="B22" s="308">
        <v>94.20289855072464</v>
      </c>
      <c r="C22" s="308">
        <v>92.579505300353361</v>
      </c>
      <c r="D22" s="308">
        <v>95.522388059701484</v>
      </c>
      <c r="E22" s="308">
        <v>97.080291970802918</v>
      </c>
      <c r="F22" s="308">
        <v>97.406340057636882</v>
      </c>
      <c r="G22" s="308">
        <f>Titulados!D19</f>
        <v>90.965732087227408</v>
      </c>
      <c r="H22" s="308">
        <f t="shared" si="0"/>
        <v>-6.4406079704094736</v>
      </c>
      <c r="J22" s="322">
        <f t="shared" si="1"/>
        <v>32</v>
      </c>
      <c r="K22" s="322">
        <f t="shared" si="2"/>
        <v>22</v>
      </c>
      <c r="L22" s="37"/>
    </row>
    <row r="23" spans="1:12" ht="14.1" customHeight="1" x14ac:dyDescent="0.25">
      <c r="A23" s="307" t="s">
        <v>18</v>
      </c>
      <c r="B23" s="308">
        <v>91.801878736122973</v>
      </c>
      <c r="C23" s="308">
        <v>93.452380952380949</v>
      </c>
      <c r="D23" s="308">
        <v>95.040650406504071</v>
      </c>
      <c r="E23" s="308">
        <v>92.873563218390814</v>
      </c>
      <c r="F23" s="308">
        <v>90.350877192982466</v>
      </c>
      <c r="G23" s="308">
        <f>Titulados!D20</f>
        <v>93.866374589266158</v>
      </c>
      <c r="H23" s="308">
        <f t="shared" si="0"/>
        <v>3.515497396283692</v>
      </c>
      <c r="J23" s="322">
        <f t="shared" si="1"/>
        <v>3</v>
      </c>
      <c r="K23" s="322">
        <f t="shared" si="2"/>
        <v>17</v>
      </c>
      <c r="L23" s="37"/>
    </row>
    <row r="24" spans="1:12" ht="14.1" customHeight="1" x14ac:dyDescent="0.25">
      <c r="A24" s="307" t="s">
        <v>19</v>
      </c>
      <c r="B24" s="308">
        <v>97.007481296758101</v>
      </c>
      <c r="C24" s="308">
        <v>95.517676767676761</v>
      </c>
      <c r="D24" s="308">
        <v>96.002460024600239</v>
      </c>
      <c r="E24" s="308">
        <v>96.731154102735161</v>
      </c>
      <c r="F24" s="308">
        <v>95.778045838359475</v>
      </c>
      <c r="G24" s="308">
        <f>Titulados!D21</f>
        <v>96.709006928406467</v>
      </c>
      <c r="H24" s="308">
        <f t="shared" si="0"/>
        <v>0.93096109004699201</v>
      </c>
      <c r="J24" s="322">
        <f t="shared" si="1"/>
        <v>7</v>
      </c>
      <c r="K24" s="322">
        <f t="shared" si="2"/>
        <v>11</v>
      </c>
      <c r="L24" s="37"/>
    </row>
    <row r="25" spans="1:12" ht="14.1" customHeight="1" x14ac:dyDescent="0.25">
      <c r="A25" s="307" t="s">
        <v>20</v>
      </c>
      <c r="B25" s="308">
        <v>99.099099099099092</v>
      </c>
      <c r="C25" s="308">
        <v>98.90776699029125</v>
      </c>
      <c r="D25" s="308">
        <v>99.513085818624475</v>
      </c>
      <c r="E25" s="308">
        <v>99.937264742785445</v>
      </c>
      <c r="F25" s="308">
        <v>98.641765704584046</v>
      </c>
      <c r="G25" s="308">
        <f>Titulados!D22</f>
        <v>97.554347826086953</v>
      </c>
      <c r="H25" s="308">
        <f t="shared" si="0"/>
        <v>-1.0874178784970923</v>
      </c>
      <c r="J25" s="322">
        <f t="shared" si="1"/>
        <v>17</v>
      </c>
      <c r="K25" s="322">
        <f t="shared" si="2"/>
        <v>7</v>
      </c>
      <c r="L25" s="37"/>
    </row>
    <row r="26" spans="1:12" ht="14.1" customHeight="1" x14ac:dyDescent="0.25">
      <c r="A26" s="307" t="s">
        <v>21</v>
      </c>
      <c r="B26" s="308">
        <v>89.333333333333329</v>
      </c>
      <c r="C26" s="308">
        <v>92.990654205607484</v>
      </c>
      <c r="D26" s="308">
        <v>88.28451882845188</v>
      </c>
      <c r="E26" s="308">
        <v>94.314381270903013</v>
      </c>
      <c r="F26" s="308">
        <v>93.247588424437296</v>
      </c>
      <c r="G26" s="308">
        <f>Titulados!D23</f>
        <v>97.832817337461293</v>
      </c>
      <c r="H26" s="308">
        <f t="shared" si="0"/>
        <v>4.5852289130239967</v>
      </c>
      <c r="J26" s="322">
        <f t="shared" si="1"/>
        <v>1</v>
      </c>
      <c r="K26" s="322">
        <f t="shared" si="2"/>
        <v>5</v>
      </c>
      <c r="L26" s="37"/>
    </row>
    <row r="27" spans="1:12" ht="14.1" customHeight="1" x14ac:dyDescent="0.25">
      <c r="A27" s="307" t="s">
        <v>23</v>
      </c>
      <c r="B27" s="308">
        <v>89.89071038251366</v>
      </c>
      <c r="C27" s="308">
        <v>84.454756380510446</v>
      </c>
      <c r="D27" s="308">
        <v>83.574879227053145</v>
      </c>
      <c r="E27" s="308">
        <v>78.40616966580977</v>
      </c>
      <c r="F27" s="308">
        <v>73.711340206185568</v>
      </c>
      <c r="G27" s="308">
        <f>Titulados!D25</f>
        <v>70.685579196217503</v>
      </c>
      <c r="H27" s="308">
        <f t="shared" si="0"/>
        <v>-3.0257610099680647</v>
      </c>
      <c r="J27" s="322">
        <f t="shared" si="1"/>
        <v>28</v>
      </c>
      <c r="K27" s="322">
        <f t="shared" si="2"/>
        <v>31</v>
      </c>
      <c r="L27" s="37"/>
    </row>
    <row r="28" spans="1:12" ht="14.1" customHeight="1" x14ac:dyDescent="0.25">
      <c r="A28" s="307" t="s">
        <v>24</v>
      </c>
      <c r="B28" s="308">
        <v>85.703155434359175</v>
      </c>
      <c r="C28" s="308">
        <v>89.776011560693647</v>
      </c>
      <c r="D28" s="308">
        <v>94.805194805194802</v>
      </c>
      <c r="E28" s="308">
        <v>93.37298215802889</v>
      </c>
      <c r="F28" s="308">
        <v>97.718726497869142</v>
      </c>
      <c r="G28" s="308">
        <f>Titulados!D26</f>
        <v>97.418688693856481</v>
      </c>
      <c r="H28" s="308">
        <f t="shared" si="0"/>
        <v>-0.30003780401266056</v>
      </c>
      <c r="J28" s="322">
        <f t="shared" si="1"/>
        <v>13</v>
      </c>
      <c r="K28" s="322">
        <f t="shared" si="2"/>
        <v>9</v>
      </c>
      <c r="L28" s="37"/>
    </row>
    <row r="29" spans="1:12" ht="14.1" customHeight="1" x14ac:dyDescent="0.25">
      <c r="A29" s="307" t="s">
        <v>25</v>
      </c>
      <c r="B29" s="308">
        <v>76.970443349753694</v>
      </c>
      <c r="C29" s="308">
        <v>80.980980980980974</v>
      </c>
      <c r="D29" s="308">
        <v>83.200908059023831</v>
      </c>
      <c r="E29" s="308">
        <v>77.389984825493173</v>
      </c>
      <c r="F29" s="308">
        <v>75.506205094709344</v>
      </c>
      <c r="G29" s="308">
        <f>Titulados!D27</f>
        <v>73.414304993252372</v>
      </c>
      <c r="H29" s="308">
        <f t="shared" si="0"/>
        <v>-2.0919001014569716</v>
      </c>
      <c r="J29" s="322">
        <f t="shared" si="1"/>
        <v>23</v>
      </c>
      <c r="K29" s="322">
        <f t="shared" si="2"/>
        <v>30</v>
      </c>
      <c r="L29" s="37"/>
    </row>
    <row r="30" spans="1:12" ht="14.1" customHeight="1" x14ac:dyDescent="0.25">
      <c r="A30" s="307" t="s">
        <v>26</v>
      </c>
      <c r="B30" s="308">
        <v>98.96602658788774</v>
      </c>
      <c r="C30" s="308">
        <v>98.793565683646108</v>
      </c>
      <c r="D30" s="308">
        <v>99.2</v>
      </c>
      <c r="E30" s="308">
        <v>99.443671766342149</v>
      </c>
      <c r="F30" s="308">
        <v>100</v>
      </c>
      <c r="G30" s="308">
        <f>Titulados!D28</f>
        <v>98.806366047745357</v>
      </c>
      <c r="H30" s="308">
        <f t="shared" si="0"/>
        <v>-1.1936339522546433</v>
      </c>
      <c r="J30" s="322">
        <f t="shared" si="1"/>
        <v>18</v>
      </c>
      <c r="K30" s="322">
        <f t="shared" si="2"/>
        <v>1</v>
      </c>
      <c r="L30" s="37"/>
    </row>
    <row r="31" spans="1:12" ht="14.1" customHeight="1" x14ac:dyDescent="0.25">
      <c r="A31" s="307" t="s">
        <v>27</v>
      </c>
      <c r="B31" s="308">
        <v>93.513144417890061</v>
      </c>
      <c r="C31" s="308">
        <v>93.362831858407077</v>
      </c>
      <c r="D31" s="308">
        <v>97.11815561959655</v>
      </c>
      <c r="E31" s="308">
        <v>96.597482136781224</v>
      </c>
      <c r="F31" s="308">
        <v>95.926876202694032</v>
      </c>
      <c r="G31" s="308">
        <f>Titulados!D29</f>
        <v>93.273253942710014</v>
      </c>
      <c r="H31" s="308">
        <f t="shared" si="0"/>
        <v>-2.6536222599840187</v>
      </c>
      <c r="J31" s="322">
        <f t="shared" si="1"/>
        <v>27</v>
      </c>
      <c r="K31" s="322">
        <f t="shared" si="2"/>
        <v>18</v>
      </c>
      <c r="L31" s="37"/>
    </row>
    <row r="32" spans="1:12" ht="14.1" customHeight="1" x14ac:dyDescent="0.25">
      <c r="A32" s="307" t="s">
        <v>28</v>
      </c>
      <c r="B32" s="308">
        <v>75.337961271465105</v>
      </c>
      <c r="C32" s="308">
        <v>74.759535655058045</v>
      </c>
      <c r="D32" s="308">
        <v>79.675550405561992</v>
      </c>
      <c r="E32" s="308">
        <v>80.138644366197184</v>
      </c>
      <c r="F32" s="308">
        <v>87.346532463223099</v>
      </c>
      <c r="G32" s="308">
        <f>Titulados!D30</f>
        <v>85.878037597432368</v>
      </c>
      <c r="H32" s="308">
        <f t="shared" si="0"/>
        <v>-1.4684948657907313</v>
      </c>
      <c r="J32" s="322">
        <f t="shared" si="1"/>
        <v>20</v>
      </c>
      <c r="K32" s="322">
        <f t="shared" si="2"/>
        <v>27</v>
      </c>
      <c r="L32" s="37"/>
    </row>
    <row r="33" spans="1:12" ht="14.1" customHeight="1" x14ac:dyDescent="0.25">
      <c r="A33" s="307" t="s">
        <v>29</v>
      </c>
      <c r="B33" s="308">
        <v>92.5</v>
      </c>
      <c r="C33" s="308">
        <v>91.527913809990196</v>
      </c>
      <c r="D33" s="308">
        <v>92.708333333333343</v>
      </c>
      <c r="E33" s="308">
        <v>91.159737417943106</v>
      </c>
      <c r="F33" s="308">
        <v>89.742574257425744</v>
      </c>
      <c r="G33" s="308">
        <f>Titulados!D31</f>
        <v>87.916310845431255</v>
      </c>
      <c r="H33" s="308">
        <f t="shared" si="0"/>
        <v>-1.8262634119944892</v>
      </c>
      <c r="J33" s="322">
        <f t="shared" si="1"/>
        <v>22</v>
      </c>
      <c r="K33" s="322">
        <f t="shared" si="2"/>
        <v>26</v>
      </c>
      <c r="L33" s="37"/>
    </row>
    <row r="34" spans="1:12" ht="14.1" customHeight="1" x14ac:dyDescent="0.25">
      <c r="A34" s="307" t="s">
        <v>30</v>
      </c>
      <c r="B34" s="308">
        <v>82.915173237753876</v>
      </c>
      <c r="C34" s="308">
        <v>90.35175879396985</v>
      </c>
      <c r="D34" s="308">
        <v>84.095634095634097</v>
      </c>
      <c r="E34" s="308">
        <v>91.879131255901797</v>
      </c>
      <c r="F34" s="308">
        <v>92.337461300309599</v>
      </c>
      <c r="G34" s="308">
        <f>Titulados!D32</f>
        <v>90.080428954423596</v>
      </c>
      <c r="H34" s="308">
        <f t="shared" si="0"/>
        <v>-2.2570323458860031</v>
      </c>
      <c r="J34" s="322">
        <f t="shared" si="1"/>
        <v>25</v>
      </c>
      <c r="K34" s="322">
        <f t="shared" si="2"/>
        <v>24</v>
      </c>
      <c r="L34" s="37"/>
    </row>
    <row r="35" spans="1:12" ht="14.1" customHeight="1" x14ac:dyDescent="0.25">
      <c r="A35" s="307" t="s">
        <v>31</v>
      </c>
      <c r="B35" s="308">
        <v>98.562300319488813</v>
      </c>
      <c r="C35" s="308">
        <v>95.614035087719301</v>
      </c>
      <c r="D35" s="308">
        <v>96.825396825396822</v>
      </c>
      <c r="E35" s="308">
        <v>97.832369942196522</v>
      </c>
      <c r="F35" s="308">
        <v>98.928024502297092</v>
      </c>
      <c r="G35" s="308">
        <f>Titulados!D33</f>
        <v>98.637137989778537</v>
      </c>
      <c r="H35" s="308">
        <f t="shared" si="0"/>
        <v>-0.29088651251855424</v>
      </c>
      <c r="J35" s="322">
        <f t="shared" si="1"/>
        <v>11</v>
      </c>
      <c r="K35" s="322">
        <f t="shared" si="2"/>
        <v>2</v>
      </c>
      <c r="L35" s="37"/>
    </row>
    <row r="36" spans="1:12" ht="14.1" customHeight="1" x14ac:dyDescent="0.25">
      <c r="A36" s="307" t="s">
        <v>32</v>
      </c>
      <c r="B36" s="308">
        <v>87.602459016393439</v>
      </c>
      <c r="C36" s="308">
        <v>92.703533026113675</v>
      </c>
      <c r="D36" s="308">
        <v>96.865889212827994</v>
      </c>
      <c r="E36" s="308">
        <v>96.67644183773217</v>
      </c>
      <c r="F36" s="308">
        <v>97.968115035948728</v>
      </c>
      <c r="G36" s="308">
        <f>Titulados!D34</f>
        <v>97.671777399204998</v>
      </c>
      <c r="H36" s="308">
        <f t="shared" si="0"/>
        <v>-0.29633763674372915</v>
      </c>
      <c r="J36" s="322">
        <f t="shared" si="1"/>
        <v>12</v>
      </c>
      <c r="K36" s="322">
        <f t="shared" si="2"/>
        <v>6</v>
      </c>
      <c r="L36" s="37"/>
    </row>
    <row r="37" spans="1:12" ht="14.1" customHeight="1" x14ac:dyDescent="0.25">
      <c r="A37" s="307" t="s">
        <v>34</v>
      </c>
      <c r="B37" s="308">
        <v>92.20779220779221</v>
      </c>
      <c r="C37" s="308">
        <v>91.755468311833994</v>
      </c>
      <c r="D37" s="308">
        <v>96.34760705289672</v>
      </c>
      <c r="E37" s="308">
        <v>95.373226403454652</v>
      </c>
      <c r="F37" s="308">
        <v>96.193181818181813</v>
      </c>
      <c r="G37" s="308">
        <f>Titulados!D36</f>
        <v>95.735981308411212</v>
      </c>
      <c r="H37" s="308">
        <f t="shared" si="0"/>
        <v>-0.45720050977060112</v>
      </c>
      <c r="J37" s="322">
        <f t="shared" si="1"/>
        <v>15</v>
      </c>
      <c r="K37" s="322">
        <f t="shared" si="2"/>
        <v>12</v>
      </c>
      <c r="L37" s="37"/>
    </row>
    <row r="38" spans="1:12" ht="14.1" customHeight="1" x14ac:dyDescent="0.25">
      <c r="A38" s="307" t="s">
        <v>35</v>
      </c>
      <c r="B38" s="308">
        <v>91.235059760956176</v>
      </c>
      <c r="C38" s="308">
        <v>94.402985074626869</v>
      </c>
      <c r="D38" s="308">
        <v>92.87833827893175</v>
      </c>
      <c r="E38" s="308">
        <v>87.128712871287135</v>
      </c>
      <c r="F38" s="308">
        <v>87.482219061166433</v>
      </c>
      <c r="G38" s="308">
        <f>Titulados!D37</f>
        <v>90.22346368715084</v>
      </c>
      <c r="H38" s="308">
        <f t="shared" si="0"/>
        <v>2.7412446259844074</v>
      </c>
      <c r="J38" s="322">
        <f t="shared" si="1"/>
        <v>5</v>
      </c>
      <c r="K38" s="322">
        <f t="shared" si="2"/>
        <v>23</v>
      </c>
      <c r="L38" s="37"/>
    </row>
    <row r="39" spans="1:12" ht="14.1" customHeight="1" x14ac:dyDescent="0.25">
      <c r="A39" s="307" t="s">
        <v>36</v>
      </c>
      <c r="B39" s="308">
        <v>83.780487804878049</v>
      </c>
      <c r="C39" s="308">
        <v>89.632653061224488</v>
      </c>
      <c r="D39" s="308">
        <v>94.167206740116654</v>
      </c>
      <c r="E39" s="308">
        <v>97.066392177045799</v>
      </c>
      <c r="F39" s="308">
        <v>96.501614639397204</v>
      </c>
      <c r="G39" s="308">
        <f>Titulados!D38</f>
        <v>94.085729788388491</v>
      </c>
      <c r="H39" s="308">
        <f t="shared" si="0"/>
        <v>-2.4158848510087125</v>
      </c>
      <c r="J39" s="322">
        <f t="shared" si="1"/>
        <v>26</v>
      </c>
      <c r="K39" s="322">
        <f t="shared" si="2"/>
        <v>15</v>
      </c>
      <c r="L39" s="37"/>
    </row>
    <row r="40" spans="1:12" ht="14.1" customHeight="1" x14ac:dyDescent="0.25">
      <c r="A40" s="307" t="s">
        <v>37</v>
      </c>
      <c r="B40" s="308">
        <v>93.813131313131322</v>
      </c>
      <c r="C40" s="308">
        <v>95.334174022698619</v>
      </c>
      <c r="D40" s="308">
        <v>93.650793650793645</v>
      </c>
      <c r="E40" s="308">
        <v>93.165089379600417</v>
      </c>
      <c r="F40" s="308">
        <v>96.269335759781612</v>
      </c>
      <c r="G40" s="308">
        <f>Titulados!D39</f>
        <v>94.04651162790698</v>
      </c>
      <c r="H40" s="308">
        <f t="shared" si="0"/>
        <v>-2.2228241318746313</v>
      </c>
      <c r="J40" s="322">
        <f t="shared" si="1"/>
        <v>24</v>
      </c>
      <c r="K40" s="322">
        <f t="shared" si="2"/>
        <v>16</v>
      </c>
      <c r="L40" s="37"/>
    </row>
    <row r="41" spans="1:12" ht="14.1" customHeight="1" x14ac:dyDescent="0.25">
      <c r="A41" s="307" t="s">
        <v>38</v>
      </c>
      <c r="B41" s="308">
        <v>95.568039950062428</v>
      </c>
      <c r="C41" s="308">
        <v>99.304068522483931</v>
      </c>
      <c r="D41" s="308">
        <v>99.756927564414198</v>
      </c>
      <c r="E41" s="308">
        <v>99.52153110047847</v>
      </c>
      <c r="F41" s="308">
        <v>98.787878787878796</v>
      </c>
      <c r="G41" s="308">
        <f>Titulados!D40</f>
        <v>98.590268303774437</v>
      </c>
      <c r="H41" s="308">
        <f t="shared" si="0"/>
        <v>-0.19761048410435933</v>
      </c>
      <c r="J41" s="322">
        <f t="shared" si="1"/>
        <v>10</v>
      </c>
      <c r="K41" s="322">
        <f t="shared" si="2"/>
        <v>3</v>
      </c>
      <c r="L41" s="37"/>
    </row>
    <row r="42" spans="1:12" ht="14.1" customHeight="1" x14ac:dyDescent="0.25">
      <c r="A42" s="307" t="s">
        <v>39</v>
      </c>
      <c r="B42" s="308">
        <v>91.320960698689959</v>
      </c>
      <c r="C42" s="308">
        <v>87.669313404950955</v>
      </c>
      <c r="D42" s="308">
        <v>89.443651925820262</v>
      </c>
      <c r="E42" s="308">
        <v>89.816124469589823</v>
      </c>
      <c r="F42" s="308">
        <v>91.277013752455787</v>
      </c>
      <c r="G42" s="308">
        <f>Titulados!D41</f>
        <v>84.723951847239519</v>
      </c>
      <c r="H42" s="308">
        <f t="shared" si="0"/>
        <v>-6.5530619052162677</v>
      </c>
      <c r="J42" s="322">
        <f t="shared" si="1"/>
        <v>33</v>
      </c>
      <c r="K42" s="322">
        <f t="shared" si="2"/>
        <v>28</v>
      </c>
      <c r="L42" s="37"/>
    </row>
    <row r="43" spans="1:12" ht="14.1" customHeight="1" x14ac:dyDescent="0.25">
      <c r="A43" s="307" t="s">
        <v>40</v>
      </c>
      <c r="B43" s="308">
        <v>97</v>
      </c>
      <c r="C43" s="308">
        <v>98.25811559778306</v>
      </c>
      <c r="D43" s="308">
        <v>97.563098346388159</v>
      </c>
      <c r="E43" s="308">
        <v>99.351851851851848</v>
      </c>
      <c r="F43" s="308">
        <v>96.836555360281196</v>
      </c>
      <c r="G43" s="308">
        <f>Titulados!D42</f>
        <v>97.504621072088725</v>
      </c>
      <c r="H43" s="308">
        <f t="shared" si="0"/>
        <v>0.66806571180752883</v>
      </c>
      <c r="J43" s="322">
        <f t="shared" si="1"/>
        <v>8</v>
      </c>
      <c r="K43" s="322">
        <f t="shared" si="2"/>
        <v>8</v>
      </c>
      <c r="L43" s="37"/>
    </row>
    <row r="44" spans="1:12" ht="14.1" customHeight="1" x14ac:dyDescent="0.25">
      <c r="A44" s="307" t="s">
        <v>41</v>
      </c>
      <c r="B44" s="308">
        <v>83.567774936061383</v>
      </c>
      <c r="C44" s="308">
        <v>86.290322580645167</v>
      </c>
      <c r="D44" s="308">
        <v>98.168288494562105</v>
      </c>
      <c r="E44" s="308">
        <v>96.532746285085295</v>
      </c>
      <c r="F44" s="308">
        <v>95.155502392344488</v>
      </c>
      <c r="G44" s="308">
        <f>Titulados!D43</f>
        <v>89.236111111111114</v>
      </c>
      <c r="H44" s="308">
        <f t="shared" si="0"/>
        <v>-5.9193912812333735</v>
      </c>
      <c r="J44" s="322">
        <f t="shared" si="1"/>
        <v>30</v>
      </c>
      <c r="K44" s="322">
        <f t="shared" si="2"/>
        <v>25</v>
      </c>
      <c r="L44" s="37"/>
    </row>
    <row r="45" spans="1:12" ht="14.1" customHeight="1" x14ac:dyDescent="0.25">
      <c r="A45" s="307" t="s">
        <v>42</v>
      </c>
      <c r="B45" s="308">
        <v>98.242530755711783</v>
      </c>
      <c r="C45" s="308">
        <v>99.447513812154696</v>
      </c>
      <c r="D45" s="308">
        <v>99.301919720767884</v>
      </c>
      <c r="E45" s="308">
        <v>96.147110332749563</v>
      </c>
      <c r="F45" s="308">
        <v>98.407643312101911</v>
      </c>
      <c r="G45" s="308">
        <f>Titulados!D44</f>
        <v>96.763754045307451</v>
      </c>
      <c r="H45" s="308">
        <f t="shared" si="0"/>
        <v>-1.64388926679446</v>
      </c>
      <c r="J45" s="322">
        <f t="shared" si="1"/>
        <v>21</v>
      </c>
      <c r="K45" s="322">
        <f t="shared" si="2"/>
        <v>10</v>
      </c>
      <c r="L45" s="37"/>
    </row>
    <row r="46" spans="1:12" ht="14.1" customHeight="1" x14ac:dyDescent="0.25">
      <c r="A46" s="307" t="s">
        <v>43</v>
      </c>
      <c r="B46" s="308">
        <v>87.610976594027449</v>
      </c>
      <c r="C46" s="308">
        <v>94.935622317596568</v>
      </c>
      <c r="D46" s="308">
        <v>95.03668536901165</v>
      </c>
      <c r="E46" s="308">
        <v>95.206766917293223</v>
      </c>
      <c r="F46" s="308">
        <v>95.961995249406172</v>
      </c>
      <c r="G46" s="308">
        <f>Titulados!D45</f>
        <v>95.14338575393154</v>
      </c>
      <c r="H46" s="308">
        <f t="shared" si="0"/>
        <v>-0.81860949547463235</v>
      </c>
      <c r="J46" s="322">
        <f t="shared" si="1"/>
        <v>16</v>
      </c>
      <c r="K46" s="322">
        <f t="shared" si="2"/>
        <v>13</v>
      </c>
      <c r="L46" s="37"/>
    </row>
    <row r="47" spans="1:12" ht="14.1" customHeight="1" x14ac:dyDescent="0.25">
      <c r="A47" s="307" t="s">
        <v>44</v>
      </c>
      <c r="B47" s="308">
        <v>89.274924471299087</v>
      </c>
      <c r="C47" s="308">
        <v>89.272943980929682</v>
      </c>
      <c r="D47" s="308">
        <v>88.404133180252586</v>
      </c>
      <c r="E47" s="308">
        <v>94.186046511627907</v>
      </c>
      <c r="F47" s="308">
        <v>87.074148296593194</v>
      </c>
      <c r="G47" s="308">
        <f>Titulados!D46</f>
        <v>83.745583038869256</v>
      </c>
      <c r="H47" s="308">
        <f t="shared" si="0"/>
        <v>-3.3285652577239375</v>
      </c>
      <c r="J47" s="322">
        <f t="shared" si="1"/>
        <v>29</v>
      </c>
      <c r="K47" s="322">
        <f t="shared" si="2"/>
        <v>29</v>
      </c>
      <c r="L47" s="37"/>
    </row>
    <row r="48" spans="1:12" ht="14.1" customHeight="1" x14ac:dyDescent="0.25">
      <c r="A48" s="307" t="s">
        <v>45</v>
      </c>
      <c r="B48" s="308">
        <v>85.964912280701753</v>
      </c>
      <c r="C48" s="308">
        <v>92.523364485981304</v>
      </c>
      <c r="D48" s="308">
        <v>93.925233644859816</v>
      </c>
      <c r="E48" s="308">
        <v>93.75</v>
      </c>
      <c r="F48" s="308">
        <v>98.606271777003485</v>
      </c>
      <c r="G48" s="308">
        <f>Titulados!D47</f>
        <v>98.188405797101453</v>
      </c>
      <c r="H48" s="308">
        <f>G48-F48</f>
        <v>-0.41786597990203234</v>
      </c>
      <c r="J48" s="322">
        <f t="shared" si="1"/>
        <v>14</v>
      </c>
      <c r="K48" s="322">
        <f t="shared" si="2"/>
        <v>4</v>
      </c>
      <c r="L48" s="37"/>
    </row>
    <row r="49" spans="1:11" ht="14.1" customHeight="1" x14ac:dyDescent="0.25">
      <c r="A49" s="327" t="s">
        <v>275</v>
      </c>
      <c r="B49" s="328">
        <v>88.2</v>
      </c>
      <c r="C49" s="328">
        <v>89.46</v>
      </c>
      <c r="D49" s="328">
        <v>92.1</v>
      </c>
      <c r="E49" s="328">
        <v>91.74</v>
      </c>
      <c r="F49" s="328">
        <v>93.08</v>
      </c>
      <c r="G49" s="328">
        <v>91.8</v>
      </c>
      <c r="H49" s="328">
        <f>G49-F49</f>
        <v>-1.2800000000000011</v>
      </c>
      <c r="J49" s="322"/>
      <c r="K49" s="322"/>
    </row>
    <row r="50" spans="1:11" ht="14.1" customHeight="1" x14ac:dyDescent="0.25">
      <c r="A50" s="307" t="s">
        <v>22</v>
      </c>
      <c r="B50" s="308">
        <v>72.496328928046992</v>
      </c>
      <c r="C50" s="308">
        <v>71.729957805907176</v>
      </c>
      <c r="D50" s="308">
        <v>70.726161716640618</v>
      </c>
      <c r="E50" s="308">
        <v>66.403532245116409</v>
      </c>
      <c r="F50" s="308">
        <v>64.204332039564292</v>
      </c>
      <c r="G50" s="308">
        <v>68.725413060582213</v>
      </c>
      <c r="H50" s="308">
        <f>G50-F50</f>
        <v>4.5210810210179204</v>
      </c>
      <c r="J50" s="322">
        <f>RANK(H50,$H$19:$H$52)</f>
        <v>2</v>
      </c>
      <c r="K50" s="322">
        <f>RANK(G50,$G$19:$G$52)</f>
        <v>32</v>
      </c>
    </row>
    <row r="51" spans="1:11" ht="14.1" customHeight="1" x14ac:dyDescent="0.25">
      <c r="A51" s="307" t="s">
        <v>33</v>
      </c>
      <c r="B51" s="308">
        <v>80.135440180586897</v>
      </c>
      <c r="C51" s="308">
        <v>90</v>
      </c>
      <c r="D51" s="308">
        <v>84.565393988627136</v>
      </c>
      <c r="E51" s="308">
        <v>77.34375</v>
      </c>
      <c r="F51" s="308">
        <v>77.973199329983245</v>
      </c>
      <c r="G51" s="308">
        <v>65.01095690284879</v>
      </c>
      <c r="H51" s="308">
        <f>G51-F51</f>
        <v>-12.962242427134456</v>
      </c>
      <c r="J51" s="322">
        <f>RANK(H51,$H$19:$H$52)</f>
        <v>34</v>
      </c>
      <c r="K51" s="322">
        <f>RANK(G51,$G$19:$G$52)</f>
        <v>34</v>
      </c>
    </row>
    <row r="52" spans="1:11" ht="14.1" customHeight="1" x14ac:dyDescent="0.25">
      <c r="A52" s="327" t="s">
        <v>276</v>
      </c>
      <c r="B52" s="328">
        <v>73.38</v>
      </c>
      <c r="C52" s="328">
        <v>73.61</v>
      </c>
      <c r="D52" s="328">
        <v>72.790000000000006</v>
      </c>
      <c r="E52" s="328">
        <v>67.86</v>
      </c>
      <c r="F52" s="328">
        <v>65.900000000000006</v>
      </c>
      <c r="G52" s="328">
        <v>68.099999999999994</v>
      </c>
      <c r="H52" s="328">
        <f>G52-F52</f>
        <v>2.1999999999999886</v>
      </c>
      <c r="J52" s="322"/>
      <c r="K52" s="322"/>
    </row>
    <row r="53" spans="1:11" ht="37.5" customHeight="1" x14ac:dyDescent="0.25">
      <c r="A53" s="524" t="s">
        <v>281</v>
      </c>
      <c r="B53" s="524"/>
      <c r="C53" s="524"/>
      <c r="D53" s="524"/>
      <c r="E53" s="524"/>
      <c r="F53" s="524"/>
      <c r="G53" s="524"/>
      <c r="H53" s="524"/>
      <c r="J53" s="349"/>
    </row>
    <row r="54" spans="1:11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11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11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11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11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11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11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11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11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11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11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  <row r="164" spans="1:8" ht="15.75" x14ac:dyDescent="0.25">
      <c r="A164" s="203"/>
      <c r="B164" s="203"/>
      <c r="C164" s="203"/>
      <c r="D164" s="203"/>
      <c r="E164" s="203"/>
      <c r="F164" s="203"/>
      <c r="G164" s="203"/>
      <c r="H164" s="203"/>
    </row>
    <row r="165" spans="1:8" ht="15.75" x14ac:dyDescent="0.25">
      <c r="A165" s="203"/>
      <c r="B165" s="203"/>
      <c r="C165" s="203"/>
      <c r="D165" s="203"/>
      <c r="E165" s="203"/>
      <c r="F165" s="203"/>
      <c r="G165" s="203"/>
      <c r="H165" s="203"/>
    </row>
    <row r="166" spans="1:8" ht="15.75" x14ac:dyDescent="0.25">
      <c r="A166" s="203"/>
      <c r="B166" s="203"/>
      <c r="C166" s="203"/>
      <c r="D166" s="203"/>
      <c r="E166" s="203"/>
      <c r="F166" s="203"/>
      <c r="G166" s="203"/>
      <c r="H166" s="203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7" orientation="portrait" r:id="rId1"/>
  <drawing r:id="rId2"/>
  <legacyDrawingHF r:id="rId3"/>
  <tableParts count="2">
    <tablePart r:id="rId4"/>
    <tablePart r:id="rId5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E196"/>
  <sheetViews>
    <sheetView topLeftCell="A30" zoomScaleNormal="100" zoomScaleSheetLayoutView="100" workbookViewId="0">
      <selection activeCell="D48" sqref="D48"/>
    </sheetView>
  </sheetViews>
  <sheetFormatPr baseColWidth="10" defaultRowHeight="14.25" x14ac:dyDescent="0.2"/>
  <cols>
    <col min="1" max="1" width="20.85546875" style="68" customWidth="1"/>
    <col min="2" max="2" width="23.5703125" style="68" customWidth="1"/>
    <col min="3" max="4" width="23.5703125" style="43" customWidth="1"/>
    <col min="5" max="16384" width="11.42578125" style="43"/>
  </cols>
  <sheetData>
    <row r="1" spans="1:5" x14ac:dyDescent="0.2">
      <c r="A1" s="1"/>
      <c r="B1" s="2"/>
      <c r="C1" s="1"/>
      <c r="D1" s="1"/>
    </row>
    <row r="2" spans="1:5" x14ac:dyDescent="0.2">
      <c r="A2" s="1"/>
      <c r="B2" s="2"/>
      <c r="C2" s="1"/>
      <c r="D2" s="1"/>
    </row>
    <row r="3" spans="1:5" x14ac:dyDescent="0.2">
      <c r="A3" s="1"/>
      <c r="B3" s="4"/>
      <c r="C3" s="5"/>
      <c r="D3" s="5"/>
    </row>
    <row r="4" spans="1:5" x14ac:dyDescent="0.2">
      <c r="A4" s="488"/>
      <c r="B4" s="488"/>
      <c r="C4" s="488"/>
      <c r="D4" s="488"/>
    </row>
    <row r="5" spans="1:5" x14ac:dyDescent="0.2">
      <c r="A5" s="7"/>
      <c r="B5" s="7"/>
      <c r="C5" s="7"/>
      <c r="D5" s="7"/>
    </row>
    <row r="6" spans="1:5" ht="17.25" customHeight="1" x14ac:dyDescent="0.2">
      <c r="A6" s="498" t="s">
        <v>51</v>
      </c>
      <c r="B6" s="498"/>
      <c r="C6" s="498"/>
      <c r="D6" s="498"/>
    </row>
    <row r="7" spans="1:5" ht="15" x14ac:dyDescent="0.2">
      <c r="A7" s="47"/>
      <c r="B7" s="47"/>
      <c r="C7" s="47"/>
      <c r="D7" s="49"/>
    </row>
    <row r="8" spans="1:5" s="16" customFormat="1" ht="21.75" customHeight="1" x14ac:dyDescent="0.2">
      <c r="A8" s="55"/>
      <c r="B8" s="55"/>
      <c r="C8" s="13" t="s">
        <v>133</v>
      </c>
      <c r="D8" s="70"/>
    </row>
    <row r="9" spans="1:5" s="16" customFormat="1" ht="24" customHeight="1" x14ac:dyDescent="0.2">
      <c r="A9" s="55"/>
      <c r="B9" s="55"/>
      <c r="C9" s="13" t="s">
        <v>136</v>
      </c>
      <c r="D9" s="70">
        <f>D48</f>
        <v>91.876777801428048</v>
      </c>
    </row>
    <row r="10" spans="1:5" s="16" customFormat="1" ht="27.75" customHeight="1" x14ac:dyDescent="0.2">
      <c r="A10" s="13" t="s">
        <v>135</v>
      </c>
      <c r="B10" s="102">
        <f>D48</f>
        <v>91.876777801428048</v>
      </c>
      <c r="C10" s="13" t="s">
        <v>4</v>
      </c>
      <c r="D10" s="70">
        <f>D9-D8</f>
        <v>91.876777801428048</v>
      </c>
    </row>
    <row r="11" spans="1:5" s="16" customFormat="1" ht="15" customHeight="1" x14ac:dyDescent="0.2">
      <c r="A11" s="55"/>
      <c r="B11" s="55"/>
      <c r="C11" s="48"/>
      <c r="D11" s="48"/>
    </row>
    <row r="12" spans="1:5" s="16" customFormat="1" ht="11.25" x14ac:dyDescent="0.2">
      <c r="A12" s="507" t="s">
        <v>5</v>
      </c>
      <c r="B12" s="492" t="s">
        <v>70</v>
      </c>
      <c r="C12" s="507" t="s">
        <v>7</v>
      </c>
      <c r="D12" s="73" t="s">
        <v>9</v>
      </c>
    </row>
    <row r="13" spans="1:5" s="16" customFormat="1" ht="11.25" x14ac:dyDescent="0.2">
      <c r="A13" s="508"/>
      <c r="B13" s="493"/>
      <c r="C13" s="508"/>
      <c r="D13" s="18" t="s">
        <v>9</v>
      </c>
    </row>
    <row r="14" spans="1:5" s="16" customFormat="1" ht="10.5" customHeight="1" x14ac:dyDescent="0.2">
      <c r="A14" s="55"/>
      <c r="B14" s="55"/>
      <c r="C14" s="48"/>
      <c r="D14" s="48"/>
    </row>
    <row r="15" spans="1:5" s="16" customFormat="1" ht="34.5" customHeight="1" x14ac:dyDescent="0.2">
      <c r="A15" s="13" t="s">
        <v>11</v>
      </c>
      <c r="B15" s="39" t="s">
        <v>258</v>
      </c>
      <c r="C15" s="39" t="s">
        <v>259</v>
      </c>
      <c r="D15" s="13" t="s">
        <v>71</v>
      </c>
    </row>
    <row r="16" spans="1:5" s="16" customFormat="1" ht="13.5" customHeight="1" x14ac:dyDescent="0.2">
      <c r="A16" s="105" t="s">
        <v>14</v>
      </c>
      <c r="B16" s="106">
        <v>1195</v>
      </c>
      <c r="C16" s="26">
        <v>1104</v>
      </c>
      <c r="D16" s="104">
        <f>IF(C16=0,0,(C16/B16*100))</f>
        <v>92.38493723849372</v>
      </c>
      <c r="E16" s="451"/>
    </row>
    <row r="17" spans="1:5" s="16" customFormat="1" ht="13.5" customHeight="1" x14ac:dyDescent="0.2">
      <c r="A17" s="105" t="s">
        <v>15</v>
      </c>
      <c r="B17" s="106">
        <v>1508</v>
      </c>
      <c r="C17" s="26">
        <v>1422</v>
      </c>
      <c r="D17" s="104">
        <f t="shared" ref="D17:D50" si="0">IF(C17=0,0,(C17/B17*100))</f>
        <v>94.297082228116707</v>
      </c>
      <c r="E17" s="451"/>
    </row>
    <row r="18" spans="1:5" s="16" customFormat="1" ht="13.5" customHeight="1" x14ac:dyDescent="0.2">
      <c r="A18" s="105" t="s">
        <v>16</v>
      </c>
      <c r="B18" s="106">
        <v>331</v>
      </c>
      <c r="C18" s="26">
        <v>308</v>
      </c>
      <c r="D18" s="104">
        <f t="shared" si="0"/>
        <v>93.051359516616316</v>
      </c>
      <c r="E18" s="451"/>
    </row>
    <row r="19" spans="1:5" s="16" customFormat="1" ht="13.5" customHeight="1" x14ac:dyDescent="0.2">
      <c r="A19" s="105" t="s">
        <v>17</v>
      </c>
      <c r="B19" s="106">
        <v>321</v>
      </c>
      <c r="C19" s="26">
        <v>292</v>
      </c>
      <c r="D19" s="104">
        <f t="shared" si="0"/>
        <v>90.965732087227408</v>
      </c>
      <c r="E19" s="451"/>
    </row>
    <row r="20" spans="1:5" s="16" customFormat="1" ht="13.5" customHeight="1" x14ac:dyDescent="0.2">
      <c r="A20" s="105" t="s">
        <v>18</v>
      </c>
      <c r="B20" s="106">
        <v>1826</v>
      </c>
      <c r="C20" s="26">
        <v>1714</v>
      </c>
      <c r="D20" s="104">
        <f t="shared" si="0"/>
        <v>93.866374589266158</v>
      </c>
      <c r="E20" s="451"/>
    </row>
    <row r="21" spans="1:5" s="16" customFormat="1" ht="13.5" customHeight="1" x14ac:dyDescent="0.2">
      <c r="A21" s="105" t="s">
        <v>19</v>
      </c>
      <c r="B21" s="106">
        <v>1732</v>
      </c>
      <c r="C21" s="26">
        <v>1675</v>
      </c>
      <c r="D21" s="104">
        <f t="shared" si="0"/>
        <v>96.709006928406467</v>
      </c>
      <c r="E21" s="451"/>
    </row>
    <row r="22" spans="1:5" s="16" customFormat="1" ht="13.5" customHeight="1" x14ac:dyDescent="0.2">
      <c r="A22" s="105" t="s">
        <v>20</v>
      </c>
      <c r="B22" s="106">
        <v>1840</v>
      </c>
      <c r="C22" s="26">
        <v>1795</v>
      </c>
      <c r="D22" s="104">
        <f t="shared" si="0"/>
        <v>97.554347826086953</v>
      </c>
      <c r="E22" s="451"/>
    </row>
    <row r="23" spans="1:5" s="16" customFormat="1" ht="13.5" customHeight="1" x14ac:dyDescent="0.2">
      <c r="A23" s="105" t="s">
        <v>21</v>
      </c>
      <c r="B23" s="106">
        <v>323</v>
      </c>
      <c r="C23" s="26">
        <v>316</v>
      </c>
      <c r="D23" s="104">
        <f t="shared" si="0"/>
        <v>97.832817337461293</v>
      </c>
      <c r="E23" s="451"/>
    </row>
    <row r="24" spans="1:5" s="16" customFormat="1" ht="13.5" customHeight="1" x14ac:dyDescent="0.2">
      <c r="A24" s="105" t="s">
        <v>22</v>
      </c>
      <c r="B24" s="106"/>
      <c r="C24" s="26"/>
      <c r="D24" s="104">
        <f t="shared" si="0"/>
        <v>0</v>
      </c>
      <c r="E24" s="451"/>
    </row>
    <row r="25" spans="1:5" s="16" customFormat="1" ht="13.5" customHeight="1" x14ac:dyDescent="0.2">
      <c r="A25" s="105" t="s">
        <v>23</v>
      </c>
      <c r="B25" s="106">
        <v>423</v>
      </c>
      <c r="C25" s="26">
        <v>299</v>
      </c>
      <c r="D25" s="104">
        <f t="shared" si="0"/>
        <v>70.685579196217503</v>
      </c>
      <c r="E25" s="451"/>
    </row>
    <row r="26" spans="1:5" s="16" customFormat="1" ht="13.5" customHeight="1" x14ac:dyDescent="0.2">
      <c r="A26" s="105" t="s">
        <v>24</v>
      </c>
      <c r="B26" s="106">
        <v>3874</v>
      </c>
      <c r="C26" s="26">
        <v>3774</v>
      </c>
      <c r="D26" s="104">
        <f t="shared" si="0"/>
        <v>97.418688693856481</v>
      </c>
      <c r="E26" s="451"/>
    </row>
    <row r="27" spans="1:5" s="16" customFormat="1" ht="13.5" customHeight="1" x14ac:dyDescent="0.2">
      <c r="A27" s="105" t="s">
        <v>25</v>
      </c>
      <c r="B27" s="106">
        <v>1482</v>
      </c>
      <c r="C27" s="26">
        <v>1088</v>
      </c>
      <c r="D27" s="104">
        <f t="shared" si="0"/>
        <v>73.414304993252372</v>
      </c>
      <c r="E27" s="451"/>
    </row>
    <row r="28" spans="1:5" s="16" customFormat="1" ht="13.5" customHeight="1" x14ac:dyDescent="0.2">
      <c r="A28" s="105" t="s">
        <v>26</v>
      </c>
      <c r="B28" s="106">
        <v>754</v>
      </c>
      <c r="C28" s="26">
        <v>745</v>
      </c>
      <c r="D28" s="104">
        <f t="shared" si="0"/>
        <v>98.806366047745357</v>
      </c>
      <c r="E28" s="451"/>
    </row>
    <row r="29" spans="1:5" s="16" customFormat="1" ht="13.5" customHeight="1" x14ac:dyDescent="0.2">
      <c r="A29" s="105" t="s">
        <v>27</v>
      </c>
      <c r="B29" s="106">
        <v>3107</v>
      </c>
      <c r="C29" s="26">
        <v>2898</v>
      </c>
      <c r="D29" s="104">
        <f t="shared" si="0"/>
        <v>93.273253942710014</v>
      </c>
      <c r="E29" s="451"/>
    </row>
    <row r="30" spans="1:5" s="16" customFormat="1" ht="13.5" customHeight="1" x14ac:dyDescent="0.2">
      <c r="A30" s="105" t="s">
        <v>28</v>
      </c>
      <c r="B30" s="106">
        <v>8724</v>
      </c>
      <c r="C30" s="26">
        <v>7492</v>
      </c>
      <c r="D30" s="104">
        <f t="shared" si="0"/>
        <v>85.878037597432368</v>
      </c>
      <c r="E30" s="451"/>
    </row>
    <row r="31" spans="1:5" s="16" customFormat="1" ht="13.5" customHeight="1" x14ac:dyDescent="0.2">
      <c r="A31" s="105" t="s">
        <v>29</v>
      </c>
      <c r="B31" s="106">
        <v>2342</v>
      </c>
      <c r="C31" s="26">
        <v>2059</v>
      </c>
      <c r="D31" s="104">
        <f t="shared" si="0"/>
        <v>87.916310845431255</v>
      </c>
      <c r="E31" s="451"/>
    </row>
    <row r="32" spans="1:5" s="16" customFormat="1" ht="13.5" customHeight="1" x14ac:dyDescent="0.2">
      <c r="A32" s="105" t="s">
        <v>30</v>
      </c>
      <c r="B32" s="106">
        <v>1119</v>
      </c>
      <c r="C32" s="26">
        <v>1008</v>
      </c>
      <c r="D32" s="104">
        <f t="shared" si="0"/>
        <v>90.080428954423596</v>
      </c>
      <c r="E32" s="451"/>
    </row>
    <row r="33" spans="1:5" s="16" customFormat="1" ht="13.5" customHeight="1" x14ac:dyDescent="0.2">
      <c r="A33" s="105" t="s">
        <v>31</v>
      </c>
      <c r="B33" s="106">
        <v>587</v>
      </c>
      <c r="C33" s="26">
        <v>579</v>
      </c>
      <c r="D33" s="104">
        <f t="shared" si="0"/>
        <v>98.637137989778537</v>
      </c>
      <c r="E33" s="451"/>
    </row>
    <row r="34" spans="1:5" s="16" customFormat="1" ht="13.5" customHeight="1" x14ac:dyDescent="0.2">
      <c r="A34" s="105" t="s">
        <v>32</v>
      </c>
      <c r="B34" s="106">
        <v>3522</v>
      </c>
      <c r="C34" s="26">
        <v>3440</v>
      </c>
      <c r="D34" s="104">
        <f t="shared" si="0"/>
        <v>97.671777399204998</v>
      </c>
      <c r="E34" s="451"/>
    </row>
    <row r="35" spans="1:5" s="16" customFormat="1" ht="13.5" customHeight="1" x14ac:dyDescent="0.2">
      <c r="A35" s="105" t="s">
        <v>33</v>
      </c>
      <c r="B35" s="106"/>
      <c r="C35" s="26"/>
      <c r="D35" s="104">
        <f t="shared" si="0"/>
        <v>0</v>
      </c>
      <c r="E35" s="451"/>
    </row>
    <row r="36" spans="1:5" s="16" customFormat="1" ht="13.5" customHeight="1" x14ac:dyDescent="0.2">
      <c r="A36" s="105" t="s">
        <v>34</v>
      </c>
      <c r="B36" s="106">
        <v>1712</v>
      </c>
      <c r="C36" s="26">
        <v>1639</v>
      </c>
      <c r="D36" s="104">
        <f t="shared" si="0"/>
        <v>95.735981308411212</v>
      </c>
      <c r="E36" s="451"/>
    </row>
    <row r="37" spans="1:5" s="16" customFormat="1" ht="13.5" customHeight="1" x14ac:dyDescent="0.2">
      <c r="A37" s="105" t="s">
        <v>35</v>
      </c>
      <c r="B37" s="106">
        <v>716</v>
      </c>
      <c r="C37" s="26">
        <v>646</v>
      </c>
      <c r="D37" s="104">
        <f t="shared" si="0"/>
        <v>90.22346368715084</v>
      </c>
      <c r="E37" s="451"/>
    </row>
    <row r="38" spans="1:5" s="16" customFormat="1" ht="13.5" customHeight="1" x14ac:dyDescent="0.2">
      <c r="A38" s="105" t="s">
        <v>36</v>
      </c>
      <c r="B38" s="106">
        <v>1843</v>
      </c>
      <c r="C38" s="26">
        <v>1734</v>
      </c>
      <c r="D38" s="104">
        <f t="shared" si="0"/>
        <v>94.085729788388491</v>
      </c>
      <c r="E38" s="451"/>
    </row>
    <row r="39" spans="1:5" s="16" customFormat="1" ht="13.5" customHeight="1" x14ac:dyDescent="0.2">
      <c r="A39" s="105" t="s">
        <v>37</v>
      </c>
      <c r="B39" s="106">
        <v>1075</v>
      </c>
      <c r="C39" s="26">
        <v>1011</v>
      </c>
      <c r="D39" s="104">
        <f t="shared" si="0"/>
        <v>94.04651162790698</v>
      </c>
      <c r="E39" s="451"/>
    </row>
    <row r="40" spans="1:5" s="16" customFormat="1" ht="13.5" customHeight="1" x14ac:dyDescent="0.2">
      <c r="A40" s="105" t="s">
        <v>38</v>
      </c>
      <c r="B40" s="106">
        <v>2199</v>
      </c>
      <c r="C40" s="26">
        <v>2168</v>
      </c>
      <c r="D40" s="104">
        <f t="shared" si="0"/>
        <v>98.590268303774437</v>
      </c>
      <c r="E40" s="451"/>
    </row>
    <row r="41" spans="1:5" s="16" customFormat="1" ht="13.5" customHeight="1" x14ac:dyDescent="0.2">
      <c r="A41" s="105" t="s">
        <v>39</v>
      </c>
      <c r="B41" s="106">
        <v>2409</v>
      </c>
      <c r="C41" s="26">
        <v>2041</v>
      </c>
      <c r="D41" s="104">
        <f t="shared" si="0"/>
        <v>84.723951847239519</v>
      </c>
      <c r="E41" s="451"/>
    </row>
    <row r="42" spans="1:5" s="16" customFormat="1" ht="13.5" customHeight="1" x14ac:dyDescent="0.2">
      <c r="A42" s="105" t="s">
        <v>40</v>
      </c>
      <c r="B42" s="106">
        <v>1082</v>
      </c>
      <c r="C42" s="26">
        <v>1055</v>
      </c>
      <c r="D42" s="104">
        <f t="shared" si="0"/>
        <v>97.504621072088725</v>
      </c>
      <c r="E42" s="451"/>
    </row>
    <row r="43" spans="1:5" s="16" customFormat="1" ht="13.5" customHeight="1" x14ac:dyDescent="0.2">
      <c r="A43" s="105" t="s">
        <v>41</v>
      </c>
      <c r="B43" s="106">
        <v>1728</v>
      </c>
      <c r="C43" s="26">
        <v>1542</v>
      </c>
      <c r="D43" s="104">
        <f t="shared" si="0"/>
        <v>89.236111111111114</v>
      </c>
      <c r="E43" s="451"/>
    </row>
    <row r="44" spans="1:5" s="16" customFormat="1" ht="13.5" customHeight="1" x14ac:dyDescent="0.2">
      <c r="A44" s="105" t="s">
        <v>42</v>
      </c>
      <c r="B44" s="106">
        <v>618</v>
      </c>
      <c r="C44" s="26">
        <v>598</v>
      </c>
      <c r="D44" s="104">
        <f t="shared" si="0"/>
        <v>96.763754045307451</v>
      </c>
      <c r="E44" s="451"/>
    </row>
    <row r="45" spans="1:5" s="16" customFormat="1" ht="13.5" customHeight="1" x14ac:dyDescent="0.2">
      <c r="A45" s="105" t="s">
        <v>43</v>
      </c>
      <c r="B45" s="106">
        <v>2162</v>
      </c>
      <c r="C45" s="26">
        <v>2057</v>
      </c>
      <c r="D45" s="104">
        <f t="shared" si="0"/>
        <v>95.14338575393154</v>
      </c>
      <c r="E45" s="451"/>
    </row>
    <row r="46" spans="1:5" s="16" customFormat="1" ht="13.5" customHeight="1" x14ac:dyDescent="0.2">
      <c r="A46" s="105" t="s">
        <v>44</v>
      </c>
      <c r="B46" s="106">
        <v>849</v>
      </c>
      <c r="C46" s="26">
        <v>711</v>
      </c>
      <c r="D46" s="104">
        <f t="shared" si="0"/>
        <v>83.745583038869256</v>
      </c>
      <c r="E46" s="451"/>
    </row>
    <row r="47" spans="1:5" s="16" customFormat="1" ht="13.5" customHeight="1" x14ac:dyDescent="0.2">
      <c r="A47" s="105" t="s">
        <v>45</v>
      </c>
      <c r="B47" s="106">
        <v>276</v>
      </c>
      <c r="C47" s="26">
        <v>271</v>
      </c>
      <c r="D47" s="104">
        <f t="shared" si="0"/>
        <v>98.188405797101453</v>
      </c>
      <c r="E47" s="451"/>
    </row>
    <row r="48" spans="1:5" s="16" customFormat="1" ht="15.75" customHeight="1" x14ac:dyDescent="0.2">
      <c r="A48" s="22" t="s">
        <v>13</v>
      </c>
      <c r="B48" s="103">
        <f>SUM(B16:B47)</f>
        <v>51679</v>
      </c>
      <c r="C48" s="103">
        <f>SUM(C16:C47)</f>
        <v>47481</v>
      </c>
      <c r="D48" s="104">
        <f t="shared" si="0"/>
        <v>91.876777801428048</v>
      </c>
    </row>
    <row r="49" spans="1:5" s="16" customFormat="1" ht="11.25" x14ac:dyDescent="0.2">
      <c r="A49" s="66"/>
      <c r="B49" s="399">
        <v>8995</v>
      </c>
      <c r="C49" s="399">
        <v>6131</v>
      </c>
      <c r="D49" s="104">
        <f t="shared" si="0"/>
        <v>68.160088938299054</v>
      </c>
      <c r="E49" s="451"/>
    </row>
    <row r="50" spans="1:5" s="16" customFormat="1" ht="15.75" x14ac:dyDescent="0.25">
      <c r="A50" s="67" t="s">
        <v>46</v>
      </c>
      <c r="B50" s="453">
        <v>52424</v>
      </c>
      <c r="C50" s="453">
        <v>48798</v>
      </c>
      <c r="D50" s="104">
        <f t="shared" si="0"/>
        <v>93.083320616511529</v>
      </c>
    </row>
    <row r="51" spans="1:5" s="16" customFormat="1" ht="11.25" x14ac:dyDescent="0.2">
      <c r="A51" s="519" t="s">
        <v>128</v>
      </c>
      <c r="B51" s="520"/>
      <c r="C51" s="520"/>
      <c r="D51" s="521"/>
    </row>
    <row r="52" spans="1:5" s="16" customFormat="1" ht="11.25" x14ac:dyDescent="0.2">
      <c r="A52" s="522"/>
      <c r="B52" s="506"/>
      <c r="C52" s="506"/>
      <c r="D52" s="523"/>
    </row>
    <row r="53" spans="1:5" s="16" customFormat="1" ht="11.25" x14ac:dyDescent="0.2">
      <c r="A53" s="522"/>
      <c r="B53" s="506"/>
      <c r="C53" s="506"/>
      <c r="D53" s="523"/>
    </row>
    <row r="54" spans="1:5" s="16" customFormat="1" ht="11.25" x14ac:dyDescent="0.2">
      <c r="A54" s="9"/>
      <c r="B54" s="9"/>
    </row>
    <row r="55" spans="1:5" s="16" customFormat="1" ht="11.25" x14ac:dyDescent="0.2">
      <c r="A55" s="9"/>
      <c r="B55" s="9"/>
    </row>
    <row r="56" spans="1:5" s="16" customFormat="1" ht="11.25" x14ac:dyDescent="0.2">
      <c r="A56" s="9"/>
      <c r="B56" s="9"/>
    </row>
    <row r="57" spans="1:5" s="16" customFormat="1" ht="11.25" x14ac:dyDescent="0.2">
      <c r="A57" s="9"/>
      <c r="B57" s="9"/>
    </row>
    <row r="58" spans="1:5" s="16" customFormat="1" ht="11.25" x14ac:dyDescent="0.2">
      <c r="A58" s="9"/>
      <c r="B58" s="9"/>
    </row>
    <row r="59" spans="1:5" s="16" customFormat="1" ht="11.25" x14ac:dyDescent="0.2">
      <c r="A59" s="9"/>
      <c r="B59" s="9"/>
    </row>
    <row r="60" spans="1:5" s="16" customFormat="1" ht="11.25" x14ac:dyDescent="0.2">
      <c r="A60" s="9"/>
      <c r="B60" s="9"/>
    </row>
    <row r="61" spans="1:5" s="16" customFormat="1" ht="11.25" x14ac:dyDescent="0.2">
      <c r="A61" s="9"/>
      <c r="B61" s="9"/>
    </row>
    <row r="62" spans="1:5" s="16" customFormat="1" ht="11.25" x14ac:dyDescent="0.2">
      <c r="A62" s="9"/>
      <c r="B62" s="9"/>
    </row>
    <row r="63" spans="1:5" s="16" customFormat="1" ht="11.25" x14ac:dyDescent="0.2">
      <c r="A63" s="9"/>
      <c r="B63" s="9"/>
    </row>
    <row r="64" spans="1:5" s="16" customFormat="1" ht="11.25" x14ac:dyDescent="0.2">
      <c r="A64" s="9"/>
      <c r="B64" s="9"/>
    </row>
    <row r="65" spans="1:2" s="16" customFormat="1" ht="11.25" x14ac:dyDescent="0.2">
      <c r="A65" s="9"/>
      <c r="B65" s="9"/>
    </row>
    <row r="66" spans="1:2" s="16" customFormat="1" ht="11.25" x14ac:dyDescent="0.2">
      <c r="A66" s="9"/>
      <c r="B66" s="9"/>
    </row>
    <row r="67" spans="1:2" s="16" customFormat="1" ht="11.25" x14ac:dyDescent="0.2">
      <c r="A67" s="9"/>
      <c r="B67" s="9"/>
    </row>
    <row r="68" spans="1:2" s="16" customFormat="1" ht="11.25" x14ac:dyDescent="0.2">
      <c r="A68" s="9"/>
      <c r="B68" s="9"/>
    </row>
    <row r="69" spans="1:2" s="16" customFormat="1" ht="11.25" x14ac:dyDescent="0.2">
      <c r="A69" s="9"/>
      <c r="B69" s="9"/>
    </row>
    <row r="70" spans="1:2" s="16" customFormat="1" ht="11.25" x14ac:dyDescent="0.2">
      <c r="A70" s="9"/>
      <c r="B70" s="9"/>
    </row>
    <row r="71" spans="1:2" s="16" customFormat="1" ht="11.25" x14ac:dyDescent="0.2">
      <c r="A71" s="9"/>
      <c r="B71" s="9"/>
    </row>
    <row r="72" spans="1:2" s="16" customFormat="1" ht="11.25" x14ac:dyDescent="0.2">
      <c r="A72" s="9"/>
      <c r="B72" s="9"/>
    </row>
    <row r="73" spans="1:2" s="16" customFormat="1" ht="11.25" x14ac:dyDescent="0.2">
      <c r="A73" s="9"/>
      <c r="B73" s="9"/>
    </row>
    <row r="74" spans="1:2" s="16" customFormat="1" ht="11.25" x14ac:dyDescent="0.2">
      <c r="A74" s="9"/>
      <c r="B74" s="9"/>
    </row>
    <row r="75" spans="1:2" s="16" customFormat="1" ht="11.25" x14ac:dyDescent="0.2">
      <c r="A75" s="9"/>
      <c r="B75" s="9"/>
    </row>
    <row r="76" spans="1:2" s="16" customFormat="1" ht="11.25" x14ac:dyDescent="0.2">
      <c r="A76" s="9"/>
      <c r="B76" s="9"/>
    </row>
    <row r="77" spans="1:2" s="16" customFormat="1" ht="11.25" x14ac:dyDescent="0.2">
      <c r="A77" s="9"/>
      <c r="B77" s="9"/>
    </row>
    <row r="78" spans="1:2" s="16" customFormat="1" ht="11.25" x14ac:dyDescent="0.2">
      <c r="A78" s="9"/>
      <c r="B78" s="9"/>
    </row>
    <row r="79" spans="1:2" s="16" customFormat="1" ht="11.25" x14ac:dyDescent="0.2">
      <c r="A79" s="9"/>
      <c r="B79" s="9"/>
    </row>
    <row r="80" spans="1:2" s="16" customFormat="1" ht="11.25" x14ac:dyDescent="0.2">
      <c r="A80" s="9"/>
      <c r="B80" s="9"/>
    </row>
    <row r="81" spans="1:2" s="16" customFormat="1" ht="11.25" x14ac:dyDescent="0.2">
      <c r="A81" s="9"/>
      <c r="B81" s="9"/>
    </row>
    <row r="82" spans="1:2" s="16" customFormat="1" ht="11.25" x14ac:dyDescent="0.2">
      <c r="A82" s="9"/>
      <c r="B82" s="9"/>
    </row>
    <row r="83" spans="1:2" s="16" customFormat="1" ht="11.25" x14ac:dyDescent="0.2">
      <c r="A83" s="9"/>
      <c r="B83" s="9"/>
    </row>
    <row r="84" spans="1:2" s="16" customFormat="1" ht="11.25" x14ac:dyDescent="0.2">
      <c r="A84" s="9"/>
      <c r="B84" s="9"/>
    </row>
    <row r="85" spans="1:2" s="16" customFormat="1" ht="11.25" x14ac:dyDescent="0.2">
      <c r="A85" s="9"/>
      <c r="B85" s="9"/>
    </row>
    <row r="86" spans="1:2" s="16" customFormat="1" ht="11.25" x14ac:dyDescent="0.2">
      <c r="A86" s="9"/>
      <c r="B86" s="9"/>
    </row>
    <row r="87" spans="1:2" s="16" customFormat="1" ht="11.25" x14ac:dyDescent="0.2">
      <c r="A87" s="9"/>
      <c r="B87" s="9"/>
    </row>
    <row r="88" spans="1:2" s="16" customFormat="1" ht="11.25" x14ac:dyDescent="0.2">
      <c r="A88" s="9"/>
      <c r="B88" s="9"/>
    </row>
    <row r="89" spans="1:2" s="16" customFormat="1" ht="11.25" x14ac:dyDescent="0.2">
      <c r="A89" s="9"/>
      <c r="B89" s="9"/>
    </row>
    <row r="90" spans="1:2" s="16" customFormat="1" ht="11.25" x14ac:dyDescent="0.2">
      <c r="A90" s="9"/>
      <c r="B90" s="9"/>
    </row>
    <row r="91" spans="1:2" s="16" customFormat="1" ht="11.25" x14ac:dyDescent="0.2">
      <c r="A91" s="9"/>
      <c r="B91" s="9"/>
    </row>
    <row r="92" spans="1:2" s="16" customFormat="1" ht="11.25" x14ac:dyDescent="0.2">
      <c r="A92" s="9"/>
      <c r="B92" s="9"/>
    </row>
    <row r="93" spans="1:2" s="16" customFormat="1" ht="11.25" x14ac:dyDescent="0.2">
      <c r="A93" s="9"/>
      <c r="B93" s="9"/>
    </row>
    <row r="94" spans="1:2" s="16" customFormat="1" ht="11.25" x14ac:dyDescent="0.2">
      <c r="A94" s="9"/>
      <c r="B94" s="9"/>
    </row>
    <row r="95" spans="1:2" s="16" customFormat="1" ht="11.25" x14ac:dyDescent="0.2">
      <c r="A95" s="9"/>
      <c r="B95" s="9"/>
    </row>
    <row r="96" spans="1:2" s="16" customFormat="1" ht="11.25" x14ac:dyDescent="0.2">
      <c r="A96" s="9"/>
      <c r="B96" s="9"/>
    </row>
    <row r="97" spans="1:2" s="16" customFormat="1" ht="11.25" x14ac:dyDescent="0.2">
      <c r="A97" s="9"/>
      <c r="B97" s="9"/>
    </row>
    <row r="98" spans="1:2" s="16" customFormat="1" ht="11.25" x14ac:dyDescent="0.2">
      <c r="A98" s="9"/>
      <c r="B98" s="9"/>
    </row>
    <row r="99" spans="1:2" s="16" customFormat="1" ht="11.25" x14ac:dyDescent="0.2">
      <c r="A99" s="9"/>
      <c r="B99" s="9"/>
    </row>
    <row r="100" spans="1:2" s="16" customFormat="1" ht="11.25" x14ac:dyDescent="0.2">
      <c r="A100" s="9"/>
      <c r="B100" s="9"/>
    </row>
    <row r="101" spans="1:2" s="16" customFormat="1" ht="11.25" x14ac:dyDescent="0.2">
      <c r="A101" s="9"/>
      <c r="B101" s="9"/>
    </row>
    <row r="102" spans="1:2" s="16" customFormat="1" ht="11.25" x14ac:dyDescent="0.2">
      <c r="A102" s="9"/>
      <c r="B102" s="9"/>
    </row>
    <row r="103" spans="1:2" s="16" customFormat="1" ht="11.25" x14ac:dyDescent="0.2">
      <c r="A103" s="9"/>
      <c r="B103" s="9"/>
    </row>
    <row r="104" spans="1:2" s="16" customFormat="1" ht="11.25" x14ac:dyDescent="0.2">
      <c r="A104" s="9"/>
      <c r="B104" s="9"/>
    </row>
    <row r="105" spans="1:2" s="16" customFormat="1" ht="11.25" x14ac:dyDescent="0.2">
      <c r="A105" s="9"/>
      <c r="B105" s="9"/>
    </row>
    <row r="106" spans="1:2" s="16" customFormat="1" ht="11.25" x14ac:dyDescent="0.2">
      <c r="A106" s="9"/>
      <c r="B106" s="9"/>
    </row>
    <row r="107" spans="1:2" s="16" customFormat="1" ht="11.25" x14ac:dyDescent="0.2">
      <c r="A107" s="9"/>
      <c r="B107" s="9"/>
    </row>
    <row r="108" spans="1:2" s="16" customFormat="1" ht="11.25" x14ac:dyDescent="0.2">
      <c r="A108" s="9"/>
      <c r="B108" s="9"/>
    </row>
    <row r="109" spans="1:2" s="16" customFormat="1" ht="11.25" x14ac:dyDescent="0.2">
      <c r="A109" s="9"/>
      <c r="B109" s="9"/>
    </row>
    <row r="110" spans="1:2" s="16" customFormat="1" ht="11.25" x14ac:dyDescent="0.2">
      <c r="A110" s="9"/>
      <c r="B110" s="9"/>
    </row>
    <row r="111" spans="1:2" s="16" customFormat="1" ht="11.25" x14ac:dyDescent="0.2">
      <c r="A111" s="9"/>
      <c r="B111" s="9"/>
    </row>
    <row r="112" spans="1:2" s="16" customFormat="1" ht="11.25" x14ac:dyDescent="0.2">
      <c r="A112" s="9"/>
      <c r="B112" s="9"/>
    </row>
    <row r="113" spans="1:2" s="16" customFormat="1" ht="11.25" x14ac:dyDescent="0.2">
      <c r="A113" s="9"/>
      <c r="B113" s="9"/>
    </row>
    <row r="114" spans="1:2" s="16" customFormat="1" ht="11.25" x14ac:dyDescent="0.2">
      <c r="A114" s="9"/>
      <c r="B114" s="9"/>
    </row>
    <row r="115" spans="1:2" s="16" customFormat="1" ht="11.25" x14ac:dyDescent="0.2">
      <c r="A115" s="9"/>
      <c r="B115" s="9"/>
    </row>
    <row r="116" spans="1:2" s="16" customFormat="1" ht="11.25" x14ac:dyDescent="0.2">
      <c r="A116" s="9"/>
      <c r="B116" s="9"/>
    </row>
    <row r="117" spans="1:2" s="16" customFormat="1" ht="11.25" x14ac:dyDescent="0.2">
      <c r="A117" s="9"/>
      <c r="B117" s="9"/>
    </row>
    <row r="118" spans="1:2" s="16" customFormat="1" ht="11.25" x14ac:dyDescent="0.2">
      <c r="A118" s="9"/>
      <c r="B118" s="9"/>
    </row>
    <row r="119" spans="1:2" s="16" customFormat="1" ht="11.25" x14ac:dyDescent="0.2">
      <c r="A119" s="9"/>
      <c r="B119" s="9"/>
    </row>
    <row r="120" spans="1:2" s="16" customFormat="1" ht="11.25" x14ac:dyDescent="0.2">
      <c r="A120" s="9"/>
      <c r="B120" s="9"/>
    </row>
    <row r="121" spans="1:2" s="16" customFormat="1" ht="11.25" x14ac:dyDescent="0.2">
      <c r="A121" s="9"/>
      <c r="B121" s="9"/>
    </row>
    <row r="122" spans="1:2" s="16" customFormat="1" ht="11.25" x14ac:dyDescent="0.2">
      <c r="A122" s="9"/>
      <c r="B122" s="9"/>
    </row>
    <row r="123" spans="1:2" s="16" customFormat="1" ht="11.25" x14ac:dyDescent="0.2">
      <c r="A123" s="9"/>
      <c r="B123" s="9"/>
    </row>
    <row r="124" spans="1:2" s="16" customFormat="1" ht="11.25" x14ac:dyDescent="0.2">
      <c r="A124" s="9"/>
      <c r="B124" s="9"/>
    </row>
    <row r="125" spans="1:2" s="16" customFormat="1" ht="11.25" x14ac:dyDescent="0.2">
      <c r="A125" s="9"/>
      <c r="B125" s="9"/>
    </row>
    <row r="126" spans="1:2" s="16" customFormat="1" ht="11.25" x14ac:dyDescent="0.2">
      <c r="A126" s="9"/>
      <c r="B126" s="9"/>
    </row>
    <row r="127" spans="1:2" s="16" customFormat="1" ht="11.25" x14ac:dyDescent="0.2">
      <c r="A127" s="9"/>
      <c r="B127" s="9"/>
    </row>
    <row r="128" spans="1:2" s="16" customFormat="1" ht="11.25" x14ac:dyDescent="0.2">
      <c r="A128" s="9"/>
      <c r="B128" s="9"/>
    </row>
    <row r="129" spans="1:2" s="16" customFormat="1" ht="11.25" x14ac:dyDescent="0.2">
      <c r="A129" s="9"/>
      <c r="B129" s="9"/>
    </row>
    <row r="130" spans="1:2" s="16" customFormat="1" ht="11.25" x14ac:dyDescent="0.2">
      <c r="A130" s="9"/>
      <c r="B130" s="9"/>
    </row>
    <row r="131" spans="1:2" s="16" customFormat="1" ht="11.25" x14ac:dyDescent="0.2">
      <c r="A131" s="9"/>
      <c r="B131" s="9"/>
    </row>
    <row r="132" spans="1:2" s="16" customFormat="1" ht="11.25" x14ac:dyDescent="0.2">
      <c r="A132" s="9"/>
      <c r="B132" s="9"/>
    </row>
    <row r="133" spans="1:2" s="16" customFormat="1" ht="11.25" x14ac:dyDescent="0.2">
      <c r="A133" s="9"/>
      <c r="B133" s="9"/>
    </row>
    <row r="134" spans="1:2" s="16" customFormat="1" ht="11.25" x14ac:dyDescent="0.2">
      <c r="A134" s="9"/>
      <c r="B134" s="9"/>
    </row>
    <row r="135" spans="1:2" s="16" customFormat="1" ht="11.25" x14ac:dyDescent="0.2">
      <c r="A135" s="9"/>
      <c r="B135" s="9"/>
    </row>
    <row r="136" spans="1:2" s="16" customFormat="1" ht="11.25" x14ac:dyDescent="0.2">
      <c r="A136" s="9"/>
      <c r="B136" s="9"/>
    </row>
    <row r="137" spans="1:2" s="16" customFormat="1" ht="11.25" x14ac:dyDescent="0.2">
      <c r="A137" s="9"/>
      <c r="B137" s="9"/>
    </row>
    <row r="138" spans="1:2" s="16" customFormat="1" ht="11.25" x14ac:dyDescent="0.2">
      <c r="A138" s="9"/>
      <c r="B138" s="9"/>
    </row>
    <row r="139" spans="1:2" s="16" customFormat="1" ht="11.25" x14ac:dyDescent="0.2">
      <c r="A139" s="9"/>
      <c r="B139" s="9"/>
    </row>
    <row r="140" spans="1:2" s="16" customFormat="1" ht="11.25" x14ac:dyDescent="0.2">
      <c r="A140" s="9"/>
      <c r="B140" s="9"/>
    </row>
    <row r="141" spans="1:2" s="16" customFormat="1" ht="11.25" x14ac:dyDescent="0.2">
      <c r="A141" s="9"/>
      <c r="B141" s="9"/>
    </row>
    <row r="142" spans="1:2" s="16" customFormat="1" ht="11.25" x14ac:dyDescent="0.2">
      <c r="A142" s="9"/>
      <c r="B142" s="9"/>
    </row>
    <row r="143" spans="1:2" s="16" customFormat="1" ht="11.25" x14ac:dyDescent="0.2">
      <c r="A143" s="9"/>
      <c r="B143" s="9"/>
    </row>
    <row r="144" spans="1:2" s="16" customFormat="1" ht="11.25" x14ac:dyDescent="0.2">
      <c r="A144" s="9"/>
      <c r="B144" s="9"/>
    </row>
    <row r="145" spans="1:2" s="16" customFormat="1" ht="11.25" x14ac:dyDescent="0.2">
      <c r="A145" s="9"/>
      <c r="B145" s="9"/>
    </row>
    <row r="146" spans="1:2" s="16" customFormat="1" ht="11.25" x14ac:dyDescent="0.2">
      <c r="A146" s="9"/>
      <c r="B146" s="9"/>
    </row>
    <row r="147" spans="1:2" s="16" customFormat="1" ht="11.25" x14ac:dyDescent="0.2">
      <c r="A147" s="9"/>
      <c r="B147" s="9"/>
    </row>
    <row r="148" spans="1:2" s="16" customFormat="1" ht="11.25" x14ac:dyDescent="0.2">
      <c r="A148" s="9"/>
      <c r="B148" s="9"/>
    </row>
    <row r="149" spans="1:2" s="16" customFormat="1" ht="11.25" x14ac:dyDescent="0.2">
      <c r="A149" s="9"/>
      <c r="B149" s="9"/>
    </row>
    <row r="150" spans="1:2" s="16" customFormat="1" ht="11.25" x14ac:dyDescent="0.2">
      <c r="A150" s="9"/>
      <c r="B150" s="9"/>
    </row>
    <row r="151" spans="1:2" s="16" customFormat="1" ht="11.25" x14ac:dyDescent="0.2">
      <c r="A151" s="9"/>
      <c r="B151" s="9"/>
    </row>
    <row r="152" spans="1:2" s="16" customFormat="1" ht="11.25" x14ac:dyDescent="0.2">
      <c r="A152" s="9"/>
      <c r="B152" s="9"/>
    </row>
    <row r="153" spans="1:2" s="16" customFormat="1" ht="11.25" x14ac:dyDescent="0.2">
      <c r="A153" s="9"/>
      <c r="B153" s="9"/>
    </row>
    <row r="154" spans="1:2" s="16" customFormat="1" ht="11.25" x14ac:dyDescent="0.2">
      <c r="A154" s="9"/>
      <c r="B154" s="9"/>
    </row>
    <row r="155" spans="1:2" s="16" customFormat="1" ht="11.25" x14ac:dyDescent="0.2">
      <c r="A155" s="9"/>
      <c r="B155" s="9"/>
    </row>
    <row r="156" spans="1:2" s="16" customFormat="1" ht="11.25" x14ac:dyDescent="0.2">
      <c r="A156" s="9"/>
      <c r="B156" s="9"/>
    </row>
    <row r="157" spans="1:2" s="16" customFormat="1" ht="11.25" x14ac:dyDescent="0.2">
      <c r="A157" s="9"/>
      <c r="B157" s="9"/>
    </row>
    <row r="158" spans="1:2" s="16" customFormat="1" ht="11.25" x14ac:dyDescent="0.2">
      <c r="A158" s="9"/>
      <c r="B158" s="9"/>
    </row>
    <row r="159" spans="1:2" s="16" customFormat="1" ht="11.25" x14ac:dyDescent="0.2">
      <c r="A159" s="9"/>
      <c r="B159" s="9"/>
    </row>
    <row r="160" spans="1:2" s="16" customFormat="1" ht="11.25" x14ac:dyDescent="0.2">
      <c r="A160" s="9"/>
      <c r="B160" s="9"/>
    </row>
    <row r="161" spans="1:2" s="16" customFormat="1" ht="11.25" x14ac:dyDescent="0.2">
      <c r="A161" s="9"/>
      <c r="B161" s="9"/>
    </row>
    <row r="162" spans="1:2" s="16" customFormat="1" ht="11.25" x14ac:dyDescent="0.2">
      <c r="A162" s="9"/>
      <c r="B162" s="9"/>
    </row>
    <row r="163" spans="1:2" s="16" customFormat="1" ht="11.25" x14ac:dyDescent="0.2">
      <c r="A163" s="9"/>
      <c r="B163" s="9"/>
    </row>
    <row r="164" spans="1:2" s="16" customFormat="1" ht="11.25" x14ac:dyDescent="0.2">
      <c r="A164" s="9"/>
      <c r="B164" s="9"/>
    </row>
    <row r="165" spans="1:2" s="16" customFormat="1" ht="11.25" x14ac:dyDescent="0.2">
      <c r="A165" s="9"/>
      <c r="B165" s="9"/>
    </row>
    <row r="166" spans="1:2" s="16" customFormat="1" ht="11.25" x14ac:dyDescent="0.2">
      <c r="A166" s="9"/>
      <c r="B166" s="9"/>
    </row>
    <row r="167" spans="1:2" s="16" customFormat="1" ht="11.25" x14ac:dyDescent="0.2">
      <c r="A167" s="9"/>
      <c r="B167" s="9"/>
    </row>
    <row r="168" spans="1:2" s="16" customFormat="1" ht="11.25" x14ac:dyDescent="0.2">
      <c r="A168" s="9"/>
      <c r="B168" s="9"/>
    </row>
    <row r="169" spans="1:2" s="16" customFormat="1" ht="11.25" x14ac:dyDescent="0.2">
      <c r="A169" s="9"/>
      <c r="B169" s="9"/>
    </row>
    <row r="170" spans="1:2" s="16" customFormat="1" ht="11.25" x14ac:dyDescent="0.2">
      <c r="A170" s="9"/>
      <c r="B170" s="9"/>
    </row>
    <row r="171" spans="1:2" s="16" customFormat="1" ht="11.25" x14ac:dyDescent="0.2">
      <c r="A171" s="9"/>
      <c r="B171" s="9"/>
    </row>
    <row r="172" spans="1:2" s="16" customFormat="1" ht="11.25" x14ac:dyDescent="0.2">
      <c r="A172" s="9"/>
      <c r="B172" s="9"/>
    </row>
    <row r="173" spans="1:2" s="16" customFormat="1" ht="11.25" x14ac:dyDescent="0.2">
      <c r="A173" s="9"/>
      <c r="B173" s="9"/>
    </row>
    <row r="174" spans="1:2" s="16" customFormat="1" ht="11.25" x14ac:dyDescent="0.2">
      <c r="A174" s="9"/>
      <c r="B174" s="9"/>
    </row>
    <row r="175" spans="1:2" s="16" customFormat="1" ht="11.25" x14ac:dyDescent="0.2">
      <c r="A175" s="9"/>
      <c r="B175" s="9"/>
    </row>
    <row r="176" spans="1:2" s="16" customFormat="1" ht="11.25" x14ac:dyDescent="0.2">
      <c r="A176" s="9"/>
      <c r="B176" s="9"/>
    </row>
    <row r="177" spans="1:2" s="16" customFormat="1" ht="11.25" x14ac:dyDescent="0.2">
      <c r="A177" s="9"/>
      <c r="B177" s="9"/>
    </row>
    <row r="178" spans="1:2" s="16" customFormat="1" ht="11.25" x14ac:dyDescent="0.2">
      <c r="A178" s="9"/>
      <c r="B178" s="9"/>
    </row>
    <row r="179" spans="1:2" s="16" customFormat="1" ht="11.25" x14ac:dyDescent="0.2">
      <c r="A179" s="9"/>
      <c r="B179" s="9"/>
    </row>
    <row r="180" spans="1:2" s="16" customFormat="1" ht="11.25" x14ac:dyDescent="0.2">
      <c r="A180" s="9"/>
      <c r="B180" s="9"/>
    </row>
    <row r="181" spans="1:2" s="16" customFormat="1" ht="11.25" x14ac:dyDescent="0.2">
      <c r="A181" s="9"/>
      <c r="B181" s="9"/>
    </row>
    <row r="182" spans="1:2" s="16" customFormat="1" ht="11.25" x14ac:dyDescent="0.2">
      <c r="A182" s="9"/>
      <c r="B182" s="9"/>
    </row>
    <row r="183" spans="1:2" s="16" customFormat="1" ht="11.25" x14ac:dyDescent="0.2">
      <c r="A183" s="9"/>
      <c r="B183" s="9"/>
    </row>
    <row r="184" spans="1:2" s="16" customFormat="1" ht="11.25" x14ac:dyDescent="0.2">
      <c r="A184" s="9"/>
      <c r="B184" s="9"/>
    </row>
    <row r="185" spans="1:2" s="16" customFormat="1" ht="11.25" x14ac:dyDescent="0.2">
      <c r="A185" s="9"/>
      <c r="B185" s="9"/>
    </row>
    <row r="186" spans="1:2" s="16" customFormat="1" ht="11.25" x14ac:dyDescent="0.2">
      <c r="A186" s="9"/>
      <c r="B186" s="9"/>
    </row>
    <row r="187" spans="1:2" s="16" customFormat="1" ht="11.25" x14ac:dyDescent="0.2">
      <c r="A187" s="9"/>
      <c r="B187" s="9"/>
    </row>
    <row r="188" spans="1:2" s="16" customFormat="1" ht="11.25" x14ac:dyDescent="0.2">
      <c r="A188" s="9"/>
      <c r="B188" s="9"/>
    </row>
    <row r="189" spans="1:2" s="16" customFormat="1" ht="11.25" x14ac:dyDescent="0.2">
      <c r="A189" s="9"/>
      <c r="B189" s="9"/>
    </row>
    <row r="190" spans="1:2" s="16" customFormat="1" ht="11.25" x14ac:dyDescent="0.2">
      <c r="A190" s="9"/>
      <c r="B190" s="9"/>
    </row>
    <row r="191" spans="1:2" s="16" customFormat="1" ht="11.25" x14ac:dyDescent="0.2">
      <c r="A191" s="9"/>
      <c r="B191" s="9"/>
    </row>
    <row r="192" spans="1:2" s="16" customFormat="1" ht="11.25" x14ac:dyDescent="0.2">
      <c r="A192" s="9"/>
      <c r="B192" s="9"/>
    </row>
    <row r="193" spans="1:2" s="16" customFormat="1" ht="11.25" x14ac:dyDescent="0.2">
      <c r="A193" s="9"/>
      <c r="B193" s="9"/>
    </row>
    <row r="194" spans="1:2" s="16" customFormat="1" ht="11.25" x14ac:dyDescent="0.2">
      <c r="A194" s="9"/>
      <c r="B194" s="9"/>
    </row>
    <row r="195" spans="1:2" s="16" customFormat="1" ht="11.25" x14ac:dyDescent="0.2">
      <c r="A195" s="9"/>
      <c r="B195" s="9"/>
    </row>
    <row r="196" spans="1:2" s="16" customFormat="1" ht="11.25" x14ac:dyDescent="0.2">
      <c r="A196" s="9"/>
      <c r="B196" s="9"/>
    </row>
  </sheetData>
  <sheetProtection selectLockedCells="1"/>
  <sortState ref="A16:D47">
    <sortCondition ref="A16:A47"/>
  </sortState>
  <mergeCells count="6">
    <mergeCell ref="A51:D53"/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4"/>
  <sheetViews>
    <sheetView showWhiteSpace="0" topLeftCell="A12" zoomScaleNormal="100" zoomScaleSheetLayoutView="100" workbookViewId="0">
      <selection activeCell="B15" sqref="B1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1" max="251" width="9.140625" customWidth="1"/>
    <col min="252" max="252" width="12.42578125" customWidth="1"/>
    <col min="253" max="258" width="8.42578125" customWidth="1"/>
    <col min="259" max="259" width="8.7109375" customWidth="1"/>
    <col min="507" max="507" width="9.140625" customWidth="1"/>
    <col min="508" max="508" width="12.42578125" customWidth="1"/>
    <col min="509" max="514" width="8.42578125" customWidth="1"/>
    <col min="515" max="515" width="8.7109375" customWidth="1"/>
    <col min="763" max="763" width="9.140625" customWidth="1"/>
    <col min="764" max="764" width="12.42578125" customWidth="1"/>
    <col min="765" max="770" width="8.42578125" customWidth="1"/>
    <col min="771" max="771" width="8.7109375" customWidth="1"/>
    <col min="1019" max="1019" width="9.140625" customWidth="1"/>
    <col min="1020" max="1020" width="12.42578125" customWidth="1"/>
    <col min="1021" max="1026" width="8.42578125" customWidth="1"/>
    <col min="1027" max="1027" width="8.7109375" customWidth="1"/>
    <col min="1275" max="1275" width="9.140625" customWidth="1"/>
    <col min="1276" max="1276" width="12.42578125" customWidth="1"/>
    <col min="1277" max="1282" width="8.42578125" customWidth="1"/>
    <col min="1283" max="1283" width="8.7109375" customWidth="1"/>
    <col min="1531" max="1531" width="9.140625" customWidth="1"/>
    <col min="1532" max="1532" width="12.42578125" customWidth="1"/>
    <col min="1533" max="1538" width="8.42578125" customWidth="1"/>
    <col min="1539" max="1539" width="8.7109375" customWidth="1"/>
    <col min="1787" max="1787" width="9.140625" customWidth="1"/>
    <col min="1788" max="1788" width="12.42578125" customWidth="1"/>
    <col min="1789" max="1794" width="8.42578125" customWidth="1"/>
    <col min="1795" max="1795" width="8.7109375" customWidth="1"/>
    <col min="2043" max="2043" width="9.140625" customWidth="1"/>
    <col min="2044" max="2044" width="12.42578125" customWidth="1"/>
    <col min="2045" max="2050" width="8.42578125" customWidth="1"/>
    <col min="2051" max="2051" width="8.7109375" customWidth="1"/>
    <col min="2299" max="2299" width="9.140625" customWidth="1"/>
    <col min="2300" max="2300" width="12.42578125" customWidth="1"/>
    <col min="2301" max="2306" width="8.42578125" customWidth="1"/>
    <col min="2307" max="2307" width="8.7109375" customWidth="1"/>
    <col min="2555" max="2555" width="9.140625" customWidth="1"/>
    <col min="2556" max="2556" width="12.42578125" customWidth="1"/>
    <col min="2557" max="2562" width="8.42578125" customWidth="1"/>
    <col min="2563" max="2563" width="8.7109375" customWidth="1"/>
    <col min="2811" max="2811" width="9.140625" customWidth="1"/>
    <col min="2812" max="2812" width="12.42578125" customWidth="1"/>
    <col min="2813" max="2818" width="8.42578125" customWidth="1"/>
    <col min="2819" max="2819" width="8.7109375" customWidth="1"/>
    <col min="3067" max="3067" width="9.140625" customWidth="1"/>
    <col min="3068" max="3068" width="12.42578125" customWidth="1"/>
    <col min="3069" max="3074" width="8.42578125" customWidth="1"/>
    <col min="3075" max="3075" width="8.7109375" customWidth="1"/>
    <col min="3323" max="3323" width="9.140625" customWidth="1"/>
    <col min="3324" max="3324" width="12.42578125" customWidth="1"/>
    <col min="3325" max="3330" width="8.42578125" customWidth="1"/>
    <col min="3331" max="3331" width="8.7109375" customWidth="1"/>
    <col min="3579" max="3579" width="9.140625" customWidth="1"/>
    <col min="3580" max="3580" width="12.42578125" customWidth="1"/>
    <col min="3581" max="3586" width="8.42578125" customWidth="1"/>
    <col min="3587" max="3587" width="8.7109375" customWidth="1"/>
    <col min="3835" max="3835" width="9.140625" customWidth="1"/>
    <col min="3836" max="3836" width="12.42578125" customWidth="1"/>
    <col min="3837" max="3842" width="8.42578125" customWidth="1"/>
    <col min="3843" max="3843" width="8.7109375" customWidth="1"/>
    <col min="4091" max="4091" width="9.140625" customWidth="1"/>
    <col min="4092" max="4092" width="12.42578125" customWidth="1"/>
    <col min="4093" max="4098" width="8.42578125" customWidth="1"/>
    <col min="4099" max="4099" width="8.7109375" customWidth="1"/>
    <col min="4347" max="4347" width="9.140625" customWidth="1"/>
    <col min="4348" max="4348" width="12.42578125" customWidth="1"/>
    <col min="4349" max="4354" width="8.42578125" customWidth="1"/>
    <col min="4355" max="4355" width="8.7109375" customWidth="1"/>
    <col min="4603" max="4603" width="9.140625" customWidth="1"/>
    <col min="4604" max="4604" width="12.42578125" customWidth="1"/>
    <col min="4605" max="4610" width="8.42578125" customWidth="1"/>
    <col min="4611" max="4611" width="8.7109375" customWidth="1"/>
    <col min="4859" max="4859" width="9.140625" customWidth="1"/>
    <col min="4860" max="4860" width="12.42578125" customWidth="1"/>
    <col min="4861" max="4866" width="8.42578125" customWidth="1"/>
    <col min="4867" max="4867" width="8.7109375" customWidth="1"/>
    <col min="5115" max="5115" width="9.140625" customWidth="1"/>
    <col min="5116" max="5116" width="12.42578125" customWidth="1"/>
    <col min="5117" max="5122" width="8.42578125" customWidth="1"/>
    <col min="5123" max="5123" width="8.7109375" customWidth="1"/>
    <col min="5371" max="5371" width="9.140625" customWidth="1"/>
    <col min="5372" max="5372" width="12.42578125" customWidth="1"/>
    <col min="5373" max="5378" width="8.42578125" customWidth="1"/>
    <col min="5379" max="5379" width="8.7109375" customWidth="1"/>
    <col min="5627" max="5627" width="9.140625" customWidth="1"/>
    <col min="5628" max="5628" width="12.42578125" customWidth="1"/>
    <col min="5629" max="5634" width="8.42578125" customWidth="1"/>
    <col min="5635" max="5635" width="8.7109375" customWidth="1"/>
    <col min="5883" max="5883" width="9.140625" customWidth="1"/>
    <col min="5884" max="5884" width="12.42578125" customWidth="1"/>
    <col min="5885" max="5890" width="8.42578125" customWidth="1"/>
    <col min="5891" max="5891" width="8.7109375" customWidth="1"/>
    <col min="6139" max="6139" width="9.140625" customWidth="1"/>
    <col min="6140" max="6140" width="12.42578125" customWidth="1"/>
    <col min="6141" max="6146" width="8.42578125" customWidth="1"/>
    <col min="6147" max="6147" width="8.7109375" customWidth="1"/>
    <col min="6395" max="6395" width="9.140625" customWidth="1"/>
    <col min="6396" max="6396" width="12.42578125" customWidth="1"/>
    <col min="6397" max="6402" width="8.42578125" customWidth="1"/>
    <col min="6403" max="6403" width="8.7109375" customWidth="1"/>
    <col min="6651" max="6651" width="9.140625" customWidth="1"/>
    <col min="6652" max="6652" width="12.42578125" customWidth="1"/>
    <col min="6653" max="6658" width="8.42578125" customWidth="1"/>
    <col min="6659" max="6659" width="8.7109375" customWidth="1"/>
    <col min="6907" max="6907" width="9.140625" customWidth="1"/>
    <col min="6908" max="6908" width="12.42578125" customWidth="1"/>
    <col min="6909" max="6914" width="8.42578125" customWidth="1"/>
    <col min="6915" max="6915" width="8.7109375" customWidth="1"/>
    <col min="7163" max="7163" width="9.140625" customWidth="1"/>
    <col min="7164" max="7164" width="12.42578125" customWidth="1"/>
    <col min="7165" max="7170" width="8.42578125" customWidth="1"/>
    <col min="7171" max="7171" width="8.7109375" customWidth="1"/>
    <col min="7419" max="7419" width="9.140625" customWidth="1"/>
    <col min="7420" max="7420" width="12.42578125" customWidth="1"/>
    <col min="7421" max="7426" width="8.42578125" customWidth="1"/>
    <col min="7427" max="7427" width="8.7109375" customWidth="1"/>
    <col min="7675" max="7675" width="9.140625" customWidth="1"/>
    <col min="7676" max="7676" width="12.42578125" customWidth="1"/>
    <col min="7677" max="7682" width="8.42578125" customWidth="1"/>
    <col min="7683" max="7683" width="8.7109375" customWidth="1"/>
    <col min="7931" max="7931" width="9.140625" customWidth="1"/>
    <col min="7932" max="7932" width="12.42578125" customWidth="1"/>
    <col min="7933" max="7938" width="8.42578125" customWidth="1"/>
    <col min="7939" max="7939" width="8.7109375" customWidth="1"/>
    <col min="8187" max="8187" width="9.140625" customWidth="1"/>
    <col min="8188" max="8188" width="12.42578125" customWidth="1"/>
    <col min="8189" max="8194" width="8.42578125" customWidth="1"/>
    <col min="8195" max="8195" width="8.7109375" customWidth="1"/>
    <col min="8443" max="8443" width="9.140625" customWidth="1"/>
    <col min="8444" max="8444" width="12.42578125" customWidth="1"/>
    <col min="8445" max="8450" width="8.42578125" customWidth="1"/>
    <col min="8451" max="8451" width="8.7109375" customWidth="1"/>
    <col min="8699" max="8699" width="9.140625" customWidth="1"/>
    <col min="8700" max="8700" width="12.42578125" customWidth="1"/>
    <col min="8701" max="8706" width="8.42578125" customWidth="1"/>
    <col min="8707" max="8707" width="8.7109375" customWidth="1"/>
    <col min="8955" max="8955" width="9.140625" customWidth="1"/>
    <col min="8956" max="8956" width="12.42578125" customWidth="1"/>
    <col min="8957" max="8962" width="8.42578125" customWidth="1"/>
    <col min="8963" max="8963" width="8.7109375" customWidth="1"/>
    <col min="9211" max="9211" width="9.140625" customWidth="1"/>
    <col min="9212" max="9212" width="12.42578125" customWidth="1"/>
    <col min="9213" max="9218" width="8.42578125" customWidth="1"/>
    <col min="9219" max="9219" width="8.7109375" customWidth="1"/>
    <col min="9467" max="9467" width="9.140625" customWidth="1"/>
    <col min="9468" max="9468" width="12.42578125" customWidth="1"/>
    <col min="9469" max="9474" width="8.42578125" customWidth="1"/>
    <col min="9475" max="9475" width="8.7109375" customWidth="1"/>
    <col min="9723" max="9723" width="9.140625" customWidth="1"/>
    <col min="9724" max="9724" width="12.42578125" customWidth="1"/>
    <col min="9725" max="9730" width="8.42578125" customWidth="1"/>
    <col min="9731" max="9731" width="8.7109375" customWidth="1"/>
    <col min="9979" max="9979" width="9.140625" customWidth="1"/>
    <col min="9980" max="9980" width="12.42578125" customWidth="1"/>
    <col min="9981" max="9986" width="8.42578125" customWidth="1"/>
    <col min="9987" max="9987" width="8.7109375" customWidth="1"/>
    <col min="10235" max="10235" width="9.140625" customWidth="1"/>
    <col min="10236" max="10236" width="12.42578125" customWidth="1"/>
    <col min="10237" max="10242" width="8.42578125" customWidth="1"/>
    <col min="10243" max="10243" width="8.7109375" customWidth="1"/>
    <col min="10491" max="10491" width="9.140625" customWidth="1"/>
    <col min="10492" max="10492" width="12.42578125" customWidth="1"/>
    <col min="10493" max="10498" width="8.42578125" customWidth="1"/>
    <col min="10499" max="10499" width="8.7109375" customWidth="1"/>
    <col min="10747" max="10747" width="9.140625" customWidth="1"/>
    <col min="10748" max="10748" width="12.42578125" customWidth="1"/>
    <col min="10749" max="10754" width="8.42578125" customWidth="1"/>
    <col min="10755" max="10755" width="8.7109375" customWidth="1"/>
    <col min="11003" max="11003" width="9.140625" customWidth="1"/>
    <col min="11004" max="11004" width="12.42578125" customWidth="1"/>
    <col min="11005" max="11010" width="8.42578125" customWidth="1"/>
    <col min="11011" max="11011" width="8.7109375" customWidth="1"/>
    <col min="11259" max="11259" width="9.140625" customWidth="1"/>
    <col min="11260" max="11260" width="12.42578125" customWidth="1"/>
    <col min="11261" max="11266" width="8.42578125" customWidth="1"/>
    <col min="11267" max="11267" width="8.7109375" customWidth="1"/>
    <col min="11515" max="11515" width="9.140625" customWidth="1"/>
    <col min="11516" max="11516" width="12.42578125" customWidth="1"/>
    <col min="11517" max="11522" width="8.42578125" customWidth="1"/>
    <col min="11523" max="11523" width="8.7109375" customWidth="1"/>
    <col min="11771" max="11771" width="9.140625" customWidth="1"/>
    <col min="11772" max="11772" width="12.42578125" customWidth="1"/>
    <col min="11773" max="11778" width="8.42578125" customWidth="1"/>
    <col min="11779" max="11779" width="8.7109375" customWidth="1"/>
    <col min="12027" max="12027" width="9.140625" customWidth="1"/>
    <col min="12028" max="12028" width="12.42578125" customWidth="1"/>
    <col min="12029" max="12034" width="8.42578125" customWidth="1"/>
    <col min="12035" max="12035" width="8.7109375" customWidth="1"/>
    <col min="12283" max="12283" width="9.140625" customWidth="1"/>
    <col min="12284" max="12284" width="12.42578125" customWidth="1"/>
    <col min="12285" max="12290" width="8.42578125" customWidth="1"/>
    <col min="12291" max="12291" width="8.7109375" customWidth="1"/>
    <col min="12539" max="12539" width="9.140625" customWidth="1"/>
    <col min="12540" max="12540" width="12.42578125" customWidth="1"/>
    <col min="12541" max="12546" width="8.42578125" customWidth="1"/>
    <col min="12547" max="12547" width="8.7109375" customWidth="1"/>
    <col min="12795" max="12795" width="9.140625" customWidth="1"/>
    <col min="12796" max="12796" width="12.42578125" customWidth="1"/>
    <col min="12797" max="12802" width="8.42578125" customWidth="1"/>
    <col min="12803" max="12803" width="8.7109375" customWidth="1"/>
    <col min="13051" max="13051" width="9.140625" customWidth="1"/>
    <col min="13052" max="13052" width="12.42578125" customWidth="1"/>
    <col min="13053" max="13058" width="8.42578125" customWidth="1"/>
    <col min="13059" max="13059" width="8.7109375" customWidth="1"/>
    <col min="13307" max="13307" width="9.140625" customWidth="1"/>
    <col min="13308" max="13308" width="12.42578125" customWidth="1"/>
    <col min="13309" max="13314" width="8.42578125" customWidth="1"/>
    <col min="13315" max="13315" width="8.7109375" customWidth="1"/>
    <col min="13563" max="13563" width="9.140625" customWidth="1"/>
    <col min="13564" max="13564" width="12.42578125" customWidth="1"/>
    <col min="13565" max="13570" width="8.42578125" customWidth="1"/>
    <col min="13571" max="13571" width="8.7109375" customWidth="1"/>
    <col min="13819" max="13819" width="9.140625" customWidth="1"/>
    <col min="13820" max="13820" width="12.42578125" customWidth="1"/>
    <col min="13821" max="13826" width="8.42578125" customWidth="1"/>
    <col min="13827" max="13827" width="8.7109375" customWidth="1"/>
    <col min="14075" max="14075" width="9.140625" customWidth="1"/>
    <col min="14076" max="14076" width="12.42578125" customWidth="1"/>
    <col min="14077" max="14082" width="8.42578125" customWidth="1"/>
    <col min="14083" max="14083" width="8.7109375" customWidth="1"/>
    <col min="14331" max="14331" width="9.140625" customWidth="1"/>
    <col min="14332" max="14332" width="12.42578125" customWidth="1"/>
    <col min="14333" max="14338" width="8.42578125" customWidth="1"/>
    <col min="14339" max="14339" width="8.7109375" customWidth="1"/>
    <col min="14587" max="14587" width="9.140625" customWidth="1"/>
    <col min="14588" max="14588" width="12.42578125" customWidth="1"/>
    <col min="14589" max="14594" width="8.42578125" customWidth="1"/>
    <col min="14595" max="14595" width="8.7109375" customWidth="1"/>
    <col min="14843" max="14843" width="9.140625" customWidth="1"/>
    <col min="14844" max="14844" width="12.42578125" customWidth="1"/>
    <col min="14845" max="14850" width="8.42578125" customWidth="1"/>
    <col min="14851" max="14851" width="8.7109375" customWidth="1"/>
    <col min="15099" max="15099" width="9.140625" customWidth="1"/>
    <col min="15100" max="15100" width="12.42578125" customWidth="1"/>
    <col min="15101" max="15106" width="8.42578125" customWidth="1"/>
    <col min="15107" max="15107" width="8.7109375" customWidth="1"/>
    <col min="15355" max="15355" width="9.140625" customWidth="1"/>
    <col min="15356" max="15356" width="12.42578125" customWidth="1"/>
    <col min="15357" max="15362" width="8.42578125" customWidth="1"/>
    <col min="15363" max="15363" width="8.7109375" customWidth="1"/>
    <col min="15611" max="15611" width="9.140625" customWidth="1"/>
    <col min="15612" max="15612" width="12.42578125" customWidth="1"/>
    <col min="15613" max="15618" width="8.42578125" customWidth="1"/>
    <col min="15619" max="15619" width="8.7109375" customWidth="1"/>
    <col min="15867" max="15867" width="9.140625" customWidth="1"/>
    <col min="15868" max="15868" width="12.42578125" customWidth="1"/>
    <col min="15869" max="15874" width="8.42578125" customWidth="1"/>
    <col min="15875" max="15875" width="8.7109375" customWidth="1"/>
    <col min="16123" max="16123" width="9.140625" customWidth="1"/>
    <col min="16124" max="16124" width="12.42578125" customWidth="1"/>
    <col min="16125" max="16130" width="8.42578125" customWidth="1"/>
    <col min="16131" max="16131" width="8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32" customFormat="1" ht="14.25" customHeight="1" x14ac:dyDescent="0.25">
      <c r="A5" s="286" t="s">
        <v>247</v>
      </c>
      <c r="B5" s="233"/>
      <c r="C5" s="233"/>
      <c r="D5" s="233"/>
      <c r="E5" s="233"/>
      <c r="F5" s="233"/>
      <c r="G5" s="233"/>
      <c r="H5" s="233"/>
    </row>
    <row r="6" spans="1:10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</row>
    <row r="7" spans="1:10" ht="21.95" customHeight="1" x14ac:dyDescent="0.25">
      <c r="A7" s="505" t="s">
        <v>83</v>
      </c>
      <c r="B7" s="505"/>
      <c r="C7" s="505"/>
      <c r="D7" s="505"/>
      <c r="E7" s="505"/>
      <c r="F7" s="505"/>
      <c r="G7" s="505"/>
      <c r="H7" s="505"/>
    </row>
    <row r="8" spans="1:10" ht="6.75" customHeight="1" x14ac:dyDescent="0.25">
      <c r="A8" s="203"/>
      <c r="B8" s="203"/>
      <c r="C8" s="203"/>
      <c r="D8" s="203"/>
      <c r="E8" s="203"/>
      <c r="F8" s="203"/>
      <c r="G8" s="203"/>
      <c r="H8" s="203"/>
      <c r="I8" s="181"/>
      <c r="J8" s="127"/>
    </row>
    <row r="9" spans="1:10" ht="21.95" customHeight="1" x14ac:dyDescent="0.25">
      <c r="A9" s="205" t="s">
        <v>48</v>
      </c>
      <c r="B9" s="205" t="s">
        <v>166</v>
      </c>
      <c r="C9" s="203"/>
      <c r="D9" s="203"/>
      <c r="E9" s="203"/>
      <c r="F9" s="203"/>
      <c r="G9" s="203"/>
      <c r="H9" s="203"/>
      <c r="J9" s="127"/>
    </row>
    <row r="10" spans="1:10" ht="15.95" customHeight="1" x14ac:dyDescent="0.25">
      <c r="A10" s="226">
        <v>2010</v>
      </c>
      <c r="B10" s="207">
        <v>11961.875801815622</v>
      </c>
      <c r="C10" s="203"/>
      <c r="D10" s="203"/>
      <c r="E10" s="203"/>
      <c r="F10" s="203"/>
      <c r="G10" s="203"/>
      <c r="H10" s="203"/>
    </row>
    <row r="11" spans="1:10" ht="15.95" customHeight="1" x14ac:dyDescent="0.25">
      <c r="A11" s="226">
        <v>2011</v>
      </c>
      <c r="B11" s="207">
        <v>12282.596810338238</v>
      </c>
      <c r="C11" s="204"/>
      <c r="D11" s="203"/>
      <c r="E11" s="203"/>
      <c r="F11" s="203"/>
      <c r="G11" s="203"/>
      <c r="H11" s="203"/>
    </row>
    <row r="12" spans="1:10" ht="15.95" customHeight="1" x14ac:dyDescent="0.25">
      <c r="A12" s="226">
        <v>2012</v>
      </c>
      <c r="B12" s="207">
        <v>13384.8</v>
      </c>
      <c r="C12" s="203"/>
      <c r="D12" s="203"/>
      <c r="E12" s="203"/>
      <c r="F12" s="203"/>
      <c r="G12" s="203"/>
      <c r="H12" s="203"/>
    </row>
    <row r="13" spans="1:10" ht="15.95" customHeight="1" x14ac:dyDescent="0.25">
      <c r="A13" s="226">
        <v>2013</v>
      </c>
      <c r="B13" s="207">
        <v>14177.484265094292</v>
      </c>
      <c r="C13" s="203"/>
      <c r="D13" s="203"/>
      <c r="E13" s="203"/>
      <c r="F13" s="203"/>
      <c r="G13" s="203"/>
      <c r="H13" s="203"/>
    </row>
    <row r="14" spans="1:10" ht="15.95" customHeight="1" x14ac:dyDescent="0.25">
      <c r="A14" s="226">
        <v>2014</v>
      </c>
      <c r="B14" s="207">
        <v>14606</v>
      </c>
      <c r="C14" s="203"/>
      <c r="D14" s="203"/>
      <c r="E14" s="203"/>
      <c r="F14" s="203"/>
      <c r="G14" s="203"/>
      <c r="H14" s="203"/>
    </row>
    <row r="15" spans="1:10" ht="15.95" customHeight="1" x14ac:dyDescent="0.25">
      <c r="A15" s="239">
        <v>2015</v>
      </c>
      <c r="B15" s="241">
        <f>'Costo por alumno'!D15</f>
        <v>14927.329292023918</v>
      </c>
      <c r="C15" s="211"/>
      <c r="D15" s="203"/>
      <c r="E15" s="203"/>
      <c r="F15" s="203"/>
      <c r="G15" s="203"/>
      <c r="H15" s="203"/>
    </row>
    <row r="16" spans="1:10" ht="17.25" customHeight="1" x14ac:dyDescent="0.25">
      <c r="A16" s="229" t="s">
        <v>300</v>
      </c>
      <c r="B16" s="228">
        <f>B15/B14-1</f>
        <v>2.1999814598378631E-2</v>
      </c>
      <c r="C16" s="214"/>
      <c r="D16" s="203"/>
      <c r="E16" s="203"/>
      <c r="F16" s="203"/>
      <c r="G16" s="203"/>
      <c r="H16" s="203"/>
    </row>
    <row r="17" spans="1:8" ht="8.25" customHeight="1" x14ac:dyDescent="0.25">
      <c r="A17" s="203"/>
      <c r="B17" s="203"/>
      <c r="C17" s="214"/>
      <c r="D17" s="203"/>
      <c r="E17" s="203"/>
      <c r="F17" s="203"/>
      <c r="G17" s="203"/>
      <c r="H17" s="203"/>
    </row>
    <row r="18" spans="1:8" ht="42" customHeight="1" x14ac:dyDescent="0.25">
      <c r="A18" s="205" t="s">
        <v>178</v>
      </c>
      <c r="B18" s="205" t="s">
        <v>125</v>
      </c>
      <c r="C18" s="205" t="s">
        <v>141</v>
      </c>
      <c r="D18" s="205" t="s">
        <v>159</v>
      </c>
      <c r="E18" s="205" t="s">
        <v>177</v>
      </c>
      <c r="F18" s="205" t="s">
        <v>243</v>
      </c>
      <c r="G18" s="205" t="s">
        <v>304</v>
      </c>
      <c r="H18" s="205" t="s">
        <v>309</v>
      </c>
    </row>
    <row r="19" spans="1:8" ht="14.1" customHeight="1" x14ac:dyDescent="0.25">
      <c r="A19" s="212" t="s">
        <v>14</v>
      </c>
      <c r="B19" s="213">
        <v>9966.7240723120831</v>
      </c>
      <c r="C19" s="213">
        <v>9419.2159324522763</v>
      </c>
      <c r="D19" s="213">
        <v>10039.731132075472</v>
      </c>
      <c r="E19" s="213">
        <v>11232.882726502963</v>
      </c>
      <c r="F19" s="213">
        <v>11552.262441514249</v>
      </c>
      <c r="G19" s="213">
        <f>'Costo por alumno'!D16</f>
        <v>12006.169168096056</v>
      </c>
      <c r="H19" s="215">
        <f t="shared" ref="H19:H48" si="0">(G19/F19-1)*100</f>
        <v>3.9291587157044283</v>
      </c>
    </row>
    <row r="20" spans="1:8" ht="14.1" customHeight="1" x14ac:dyDescent="0.25">
      <c r="A20" s="212" t="s">
        <v>15</v>
      </c>
      <c r="B20" s="213">
        <v>11677.383510769992</v>
      </c>
      <c r="C20" s="213">
        <v>12074.761076426264</v>
      </c>
      <c r="D20" s="213">
        <v>12837.958771510515</v>
      </c>
      <c r="E20" s="213">
        <v>14358.399848542218</v>
      </c>
      <c r="F20" s="213">
        <v>14444.308283730159</v>
      </c>
      <c r="G20" s="213">
        <f>'Costo por alumno'!D17</f>
        <v>14527.286458333334</v>
      </c>
      <c r="H20" s="215">
        <f t="shared" si="0"/>
        <v>0.57446970095924588</v>
      </c>
    </row>
    <row r="21" spans="1:8" ht="14.1" customHeight="1" x14ac:dyDescent="0.25">
      <c r="A21" s="212" t="s">
        <v>16</v>
      </c>
      <c r="B21" s="213">
        <v>13493.990513392857</v>
      </c>
      <c r="C21" s="213">
        <v>15289.147971614429</v>
      </c>
      <c r="D21" s="213">
        <v>14129.157202944269</v>
      </c>
      <c r="E21" s="213">
        <v>13840.304664723031</v>
      </c>
      <c r="F21" s="213">
        <v>14869.799694189602</v>
      </c>
      <c r="G21" s="213">
        <f>'Costo por alumno'!D18</f>
        <v>16027.258666666667</v>
      </c>
      <c r="H21" s="215">
        <f t="shared" si="0"/>
        <v>7.783958064541685</v>
      </c>
    </row>
    <row r="22" spans="1:8" ht="14.1" customHeight="1" x14ac:dyDescent="0.25">
      <c r="A22" s="212" t="s">
        <v>17</v>
      </c>
      <c r="B22" s="213">
        <v>21702.720024721879</v>
      </c>
      <c r="C22" s="213">
        <v>20936.472278623802</v>
      </c>
      <c r="D22" s="213">
        <v>17547.081008583689</v>
      </c>
      <c r="E22" s="213">
        <v>17670.021243523315</v>
      </c>
      <c r="F22" s="213">
        <v>18210.605318039623</v>
      </c>
      <c r="G22" s="213">
        <f>'Costo por alumno'!D19</f>
        <v>19025.6164021164</v>
      </c>
      <c r="H22" s="215">
        <f t="shared" si="0"/>
        <v>4.4754749764930546</v>
      </c>
    </row>
    <row r="23" spans="1:8" ht="14.1" customHeight="1" x14ac:dyDescent="0.25">
      <c r="A23" s="212" t="s">
        <v>18</v>
      </c>
      <c r="B23" s="213">
        <v>15996.78419211196</v>
      </c>
      <c r="C23" s="213">
        <v>14758.05467103467</v>
      </c>
      <c r="D23" s="213">
        <v>15837.161966364813</v>
      </c>
      <c r="E23" s="213">
        <v>16707.21020717534</v>
      </c>
      <c r="F23" s="213">
        <v>17856.365031080546</v>
      </c>
      <c r="G23" s="213">
        <f>'Costo por alumno'!D20</f>
        <v>18740.660252960173</v>
      </c>
      <c r="H23" s="215">
        <f t="shared" si="0"/>
        <v>4.9522689547421006</v>
      </c>
    </row>
    <row r="24" spans="1:8" ht="14.1" customHeight="1" x14ac:dyDescent="0.25">
      <c r="A24" s="212" t="s">
        <v>19</v>
      </c>
      <c r="B24" s="213">
        <v>11916.942276114691</v>
      </c>
      <c r="C24" s="213">
        <v>11950.033953056009</v>
      </c>
      <c r="D24" s="213">
        <v>12798.454208864205</v>
      </c>
      <c r="E24" s="213">
        <v>13926.000551146384</v>
      </c>
      <c r="F24" s="213">
        <v>13285.266961348685</v>
      </c>
      <c r="G24" s="213">
        <f>'Costo por alumno'!D21</f>
        <v>13722.867483525535</v>
      </c>
      <c r="H24" s="215">
        <f t="shared" si="0"/>
        <v>3.2938782747081952</v>
      </c>
    </row>
    <row r="25" spans="1:8" ht="14.1" customHeight="1" x14ac:dyDescent="0.25">
      <c r="A25" s="212" t="s">
        <v>20</v>
      </c>
      <c r="B25" s="213">
        <v>13549.954411370341</v>
      </c>
      <c r="C25" s="213">
        <v>13613.904371128809</v>
      </c>
      <c r="D25" s="213">
        <v>14479.852310742162</v>
      </c>
      <c r="E25" s="213">
        <v>15723.793815739449</v>
      </c>
      <c r="F25" s="213">
        <v>16034.30879009851</v>
      </c>
      <c r="G25" s="213">
        <f>'Costo por alumno'!D22</f>
        <v>14650.097601972209</v>
      </c>
      <c r="H25" s="215">
        <f t="shared" si="0"/>
        <v>-8.6328085996514972</v>
      </c>
    </row>
    <row r="26" spans="1:8" ht="14.1" customHeight="1" x14ac:dyDescent="0.25">
      <c r="A26" s="212" t="s">
        <v>21</v>
      </c>
      <c r="B26" s="213">
        <v>19297.643583227447</v>
      </c>
      <c r="C26" s="213">
        <v>19376.237960339942</v>
      </c>
      <c r="D26" s="213">
        <v>17897.8991416309</v>
      </c>
      <c r="E26" s="213">
        <v>18286.479022835902</v>
      </c>
      <c r="F26" s="213">
        <v>18503.326337880379</v>
      </c>
      <c r="G26" s="213">
        <f>'Costo por alumno'!D23</f>
        <v>19072.897058823528</v>
      </c>
      <c r="H26" s="215">
        <f t="shared" si="0"/>
        <v>3.0782071857918369</v>
      </c>
    </row>
    <row r="27" spans="1:8" ht="14.1" customHeight="1" x14ac:dyDescent="0.25">
      <c r="A27" s="212" t="s">
        <v>23</v>
      </c>
      <c r="B27" s="213">
        <v>12323.108132260948</v>
      </c>
      <c r="C27" s="213">
        <v>12598.445251063829</v>
      </c>
      <c r="D27" s="213">
        <v>13392.521374685666</v>
      </c>
      <c r="E27" s="213">
        <v>13941.326564442603</v>
      </c>
      <c r="F27" s="213">
        <v>13889.255336286749</v>
      </c>
      <c r="G27" s="213">
        <f>'Costo por alumno'!D24</f>
        <v>15176.452951240377</v>
      </c>
      <c r="H27" s="215">
        <f t="shared" si="0"/>
        <v>9.2675783099092754</v>
      </c>
    </row>
    <row r="28" spans="1:8" ht="14.1" customHeight="1" x14ac:dyDescent="0.25">
      <c r="A28" s="212" t="s">
        <v>24</v>
      </c>
      <c r="B28" s="213">
        <v>12323.108132260948</v>
      </c>
      <c r="C28" s="213">
        <v>12598.445251063829</v>
      </c>
      <c r="D28" s="213">
        <v>11236.360611348457</v>
      </c>
      <c r="E28" s="213">
        <v>11066.842669584245</v>
      </c>
      <c r="F28" s="213">
        <v>11656.97197315739</v>
      </c>
      <c r="G28" s="213">
        <f>'Costo por alumno'!D25</f>
        <v>12198.338650657519</v>
      </c>
      <c r="H28" s="215">
        <f t="shared" si="0"/>
        <v>4.6441449696090764</v>
      </c>
    </row>
    <row r="29" spans="1:8" ht="14.1" customHeight="1" x14ac:dyDescent="0.25">
      <c r="A29" s="212" t="s">
        <v>25</v>
      </c>
      <c r="B29" s="213">
        <v>9711.7821948112887</v>
      </c>
      <c r="C29" s="213">
        <v>9747.0219240649094</v>
      </c>
      <c r="D29" s="213">
        <v>14400.303817227188</v>
      </c>
      <c r="E29" s="213">
        <v>15784.680960548885</v>
      </c>
      <c r="F29" s="213">
        <v>16738.355034850956</v>
      </c>
      <c r="G29" s="213">
        <f>'Costo por alumno'!D26</f>
        <v>17596.331972171807</v>
      </c>
      <c r="H29" s="215">
        <f t="shared" si="0"/>
        <v>5.1258139496650479</v>
      </c>
    </row>
    <row r="30" spans="1:8" ht="14.1" customHeight="1" x14ac:dyDescent="0.25">
      <c r="A30" s="212" t="s">
        <v>26</v>
      </c>
      <c r="B30" s="213">
        <v>13441.106106747877</v>
      </c>
      <c r="C30" s="213">
        <v>12620.301944170309</v>
      </c>
      <c r="D30" s="213">
        <v>13513.126016260163</v>
      </c>
      <c r="E30" s="213">
        <v>13493.006371049949</v>
      </c>
      <c r="F30" s="213">
        <v>15498.987135506004</v>
      </c>
      <c r="G30" s="213">
        <f>'Costo por alumno'!D27</f>
        <v>15024.963641260436</v>
      </c>
      <c r="H30" s="215">
        <f t="shared" si="0"/>
        <v>-3.0584159474501882</v>
      </c>
    </row>
    <row r="31" spans="1:8" ht="14.1" customHeight="1" x14ac:dyDescent="0.25">
      <c r="A31" s="212" t="s">
        <v>27</v>
      </c>
      <c r="B31" s="213">
        <v>12831.529924462522</v>
      </c>
      <c r="C31" s="213">
        <v>12803.663429886303</v>
      </c>
      <c r="D31" s="213">
        <v>13047.14804958785</v>
      </c>
      <c r="E31" s="213">
        <v>14600.222577354642</v>
      </c>
      <c r="F31" s="213">
        <v>14792.414668642241</v>
      </c>
      <c r="G31" s="213">
        <f>'Costo por alumno'!D28</f>
        <v>15487.988709456686</v>
      </c>
      <c r="H31" s="215">
        <f t="shared" si="0"/>
        <v>4.7022346006089233</v>
      </c>
    </row>
    <row r="32" spans="1:8" ht="14.1" customHeight="1" x14ac:dyDescent="0.25">
      <c r="A32" s="212" t="s">
        <v>28</v>
      </c>
      <c r="B32" s="213">
        <v>11415.147288949896</v>
      </c>
      <c r="C32" s="213">
        <v>11719.530287817059</v>
      </c>
      <c r="D32" s="213">
        <v>12289.260136466391</v>
      </c>
      <c r="E32" s="213">
        <v>13136.727782107724</v>
      </c>
      <c r="F32" s="213">
        <v>13682.725517064189</v>
      </c>
      <c r="G32" s="213">
        <f>'Costo por alumno'!D29</f>
        <v>13825.254109387481</v>
      </c>
      <c r="H32" s="215">
        <f t="shared" si="0"/>
        <v>1.0416681394765925</v>
      </c>
    </row>
    <row r="33" spans="1:11" ht="14.1" customHeight="1" x14ac:dyDescent="0.25">
      <c r="A33" s="212" t="s">
        <v>29</v>
      </c>
      <c r="B33" s="213">
        <v>10004.086832137964</v>
      </c>
      <c r="C33" s="213">
        <v>10993.219393596211</v>
      </c>
      <c r="D33" s="213">
        <v>13277.918083462133</v>
      </c>
      <c r="E33" s="213">
        <v>14488.415685610231</v>
      </c>
      <c r="F33" s="213">
        <v>14974.520421268944</v>
      </c>
      <c r="G33" s="213">
        <f>'Costo por alumno'!D30</f>
        <v>16134.758719370417</v>
      </c>
      <c r="H33" s="215">
        <f t="shared" si="0"/>
        <v>7.7480831803704131</v>
      </c>
      <c r="K33" s="181"/>
    </row>
    <row r="34" spans="1:11" ht="14.1" customHeight="1" x14ac:dyDescent="0.25">
      <c r="A34" s="212" t="s">
        <v>30</v>
      </c>
      <c r="B34" s="213">
        <v>10447.856700167504</v>
      </c>
      <c r="C34" s="213">
        <v>11105.463582967443</v>
      </c>
      <c r="D34" s="213">
        <v>11177.936552274541</v>
      </c>
      <c r="E34" s="213">
        <v>12412.349669720861</v>
      </c>
      <c r="F34" s="213">
        <v>12448.351159390015</v>
      </c>
      <c r="G34" s="213">
        <f>'Costo por alumno'!D31</f>
        <v>13334.955859969559</v>
      </c>
      <c r="H34" s="215">
        <f t="shared" si="0"/>
        <v>7.1222661477601701</v>
      </c>
      <c r="K34" s="181"/>
    </row>
    <row r="35" spans="1:11" ht="14.1" customHeight="1" x14ac:dyDescent="0.25">
      <c r="A35" s="212" t="s">
        <v>31</v>
      </c>
      <c r="B35" s="213">
        <v>10689.617954070982</v>
      </c>
      <c r="C35" s="213">
        <v>10797.181720110846</v>
      </c>
      <c r="D35" s="213">
        <v>13830.677949392048</v>
      </c>
      <c r="E35" s="213">
        <v>14323.311820875864</v>
      </c>
      <c r="F35" s="213">
        <v>15350.671492588763</v>
      </c>
      <c r="G35" s="213">
        <f>'Costo por alumno'!D32</f>
        <v>15200.49453461411</v>
      </c>
      <c r="H35" s="215">
        <f t="shared" si="0"/>
        <v>-0.97830872119931689</v>
      </c>
    </row>
    <row r="36" spans="1:11" ht="14.1" customHeight="1" x14ac:dyDescent="0.25">
      <c r="A36" s="212" t="s">
        <v>32</v>
      </c>
      <c r="B36" s="213">
        <v>9575.5241157556266</v>
      </c>
      <c r="C36" s="213">
        <v>9308.8190408815281</v>
      </c>
      <c r="D36" s="213">
        <v>9981.6080141497932</v>
      </c>
      <c r="E36" s="213">
        <v>10542.434704205689</v>
      </c>
      <c r="F36" s="213">
        <v>10394.63142197963</v>
      </c>
      <c r="G36" s="213">
        <f>'Costo por alumno'!D33</f>
        <v>10223.936947554508</v>
      </c>
      <c r="H36" s="215">
        <f t="shared" si="0"/>
        <v>-1.6421407118311526</v>
      </c>
    </row>
    <row r="37" spans="1:11" ht="14.1" customHeight="1" x14ac:dyDescent="0.25">
      <c r="A37" s="212" t="s">
        <v>34</v>
      </c>
      <c r="B37" s="213">
        <v>14419.144264114302</v>
      </c>
      <c r="C37" s="213">
        <v>14497.91743883394</v>
      </c>
      <c r="D37" s="213">
        <v>15617.02400848919</v>
      </c>
      <c r="E37" s="213">
        <v>17067.359351381063</v>
      </c>
      <c r="F37" s="213">
        <v>17745.603068340308</v>
      </c>
      <c r="G37" s="213">
        <f>'Costo por alumno'!D34</f>
        <v>18359.413580246914</v>
      </c>
      <c r="H37" s="215">
        <f t="shared" si="0"/>
        <v>3.4589442215221089</v>
      </c>
    </row>
    <row r="38" spans="1:11" ht="14.1" customHeight="1" x14ac:dyDescent="0.25">
      <c r="A38" s="212" t="s">
        <v>35</v>
      </c>
      <c r="B38" s="213">
        <v>11331.337471783296</v>
      </c>
      <c r="C38" s="213">
        <v>11088.219776938915</v>
      </c>
      <c r="D38" s="213">
        <v>11963.431320504313</v>
      </c>
      <c r="E38" s="213">
        <v>11859.544975186103</v>
      </c>
      <c r="F38" s="213">
        <v>11380.381464264961</v>
      </c>
      <c r="G38" s="213">
        <f>'Costo por alumno'!D35</f>
        <v>11582.766513497989</v>
      </c>
      <c r="H38" s="215">
        <f t="shared" si="0"/>
        <v>1.778367885720944</v>
      </c>
    </row>
    <row r="39" spans="1:11" ht="14.1" customHeight="1" x14ac:dyDescent="0.25">
      <c r="A39" s="212" t="s">
        <v>36</v>
      </c>
      <c r="B39" s="213">
        <v>8475.524828017511</v>
      </c>
      <c r="C39" s="213">
        <v>8754.0340974729243</v>
      </c>
      <c r="D39" s="213">
        <v>9122.4109383995401</v>
      </c>
      <c r="E39" s="213">
        <v>9403.7406904357667</v>
      </c>
      <c r="F39" s="213">
        <v>10468.450424929179</v>
      </c>
      <c r="G39" s="213">
        <f>'Costo por alumno'!D36</f>
        <v>10877.1369846001</v>
      </c>
      <c r="H39" s="215">
        <f t="shared" si="0"/>
        <v>3.9039833316465877</v>
      </c>
    </row>
    <row r="40" spans="1:11" ht="14.1" customHeight="1" x14ac:dyDescent="0.25">
      <c r="A40" s="212" t="s">
        <v>37</v>
      </c>
      <c r="B40" s="213">
        <v>11874.53566569485</v>
      </c>
      <c r="C40" s="213">
        <v>11967.746450430641</v>
      </c>
      <c r="D40" s="213">
        <v>12442.184738955822</v>
      </c>
      <c r="E40" s="213">
        <v>13528.947887586079</v>
      </c>
      <c r="F40" s="213">
        <v>14176.950647865853</v>
      </c>
      <c r="G40" s="213">
        <f>'Costo por alumno'!D37</f>
        <v>14673.817049808429</v>
      </c>
      <c r="H40" s="215">
        <f t="shared" si="0"/>
        <v>3.5047480539644349</v>
      </c>
    </row>
    <row r="41" spans="1:11" ht="14.1" customHeight="1" x14ac:dyDescent="0.25">
      <c r="A41" s="212" t="s">
        <v>38</v>
      </c>
      <c r="B41" s="213">
        <v>15746.821144956739</v>
      </c>
      <c r="C41" s="213">
        <v>15983.310690528633</v>
      </c>
      <c r="D41" s="213">
        <v>18099.771225428693</v>
      </c>
      <c r="E41" s="213">
        <v>19806.102514506769</v>
      </c>
      <c r="F41" s="213">
        <v>21623.569460390358</v>
      </c>
      <c r="G41" s="213">
        <f>'Costo por alumno'!D38</f>
        <v>22838.636021631788</v>
      </c>
      <c r="H41" s="215">
        <f t="shared" si="0"/>
        <v>5.6191766279252153</v>
      </c>
    </row>
    <row r="42" spans="1:11" ht="14.1" customHeight="1" x14ac:dyDescent="0.25">
      <c r="A42" s="212" t="s">
        <v>39</v>
      </c>
      <c r="B42" s="213">
        <v>13408.23274903805</v>
      </c>
      <c r="C42" s="213">
        <v>12727.125184904517</v>
      </c>
      <c r="D42" s="213">
        <v>14158.020698988934</v>
      </c>
      <c r="E42" s="213">
        <v>14461.786976744186</v>
      </c>
      <c r="F42" s="213">
        <v>14470.335605028018</v>
      </c>
      <c r="G42" s="213">
        <f>'Costo por alumno'!D39</f>
        <v>14000.837510680718</v>
      </c>
      <c r="H42" s="215">
        <f t="shared" si="0"/>
        <v>-3.2445556700437805</v>
      </c>
    </row>
    <row r="43" spans="1:11" ht="14.1" customHeight="1" x14ac:dyDescent="0.25">
      <c r="A43" s="212" t="s">
        <v>40</v>
      </c>
      <c r="B43" s="213">
        <v>14991.794971740401</v>
      </c>
      <c r="C43" s="213">
        <v>16464.18090079365</v>
      </c>
      <c r="D43" s="213">
        <v>16816.867106503298</v>
      </c>
      <c r="E43" s="213">
        <v>16946.241012472488</v>
      </c>
      <c r="F43" s="213">
        <v>16761.894867256637</v>
      </c>
      <c r="G43" s="213">
        <f>'Costo por alumno'!D40</f>
        <v>16979.924899808328</v>
      </c>
      <c r="H43" s="215">
        <f t="shared" si="0"/>
        <v>1.3007481211303906</v>
      </c>
    </row>
    <row r="44" spans="1:11" ht="14.1" customHeight="1" x14ac:dyDescent="0.25">
      <c r="A44" s="212" t="s">
        <v>41</v>
      </c>
      <c r="B44" s="213">
        <v>14881.188502004008</v>
      </c>
      <c r="C44" s="213">
        <v>15917.936970771676</v>
      </c>
      <c r="D44" s="213">
        <v>15392.090216294968</v>
      </c>
      <c r="E44" s="213">
        <v>15732.381124234471</v>
      </c>
      <c r="F44" s="213">
        <v>15877.081456739576</v>
      </c>
      <c r="G44" s="213">
        <f>'Costo por alumno'!D41</f>
        <v>16842.561861394937</v>
      </c>
      <c r="H44" s="215">
        <f t="shared" si="0"/>
        <v>6.0809690199424615</v>
      </c>
    </row>
    <row r="45" spans="1:11" ht="14.1" customHeight="1" x14ac:dyDescent="0.25">
      <c r="A45" s="212" t="s">
        <v>42</v>
      </c>
      <c r="B45" s="213">
        <v>11566.721207307386</v>
      </c>
      <c r="C45" s="213">
        <v>12116.403335910321</v>
      </c>
      <c r="D45" s="213">
        <v>10691.660340945642</v>
      </c>
      <c r="E45" s="213">
        <v>11307.234021949645</v>
      </c>
      <c r="F45" s="213">
        <v>11653.460240181759</v>
      </c>
      <c r="G45" s="213">
        <f>'Costo por alumno'!D42</f>
        <v>12973.47893258427</v>
      </c>
      <c r="H45" s="215">
        <f t="shared" si="0"/>
        <v>11.327268169251692</v>
      </c>
    </row>
    <row r="46" spans="1:11" ht="14.1" customHeight="1" x14ac:dyDescent="0.25">
      <c r="A46" s="212" t="s">
        <v>43</v>
      </c>
      <c r="B46" s="213">
        <v>16447.438782337198</v>
      </c>
      <c r="C46" s="213">
        <v>17164.40015339743</v>
      </c>
      <c r="D46" s="213">
        <v>19173.633063209076</v>
      </c>
      <c r="E46" s="213">
        <v>20751.563654353562</v>
      </c>
      <c r="F46" s="213">
        <v>21180.855217010085</v>
      </c>
      <c r="G46" s="213">
        <f>'Costo por alumno'!D43</f>
        <v>21333.465422965583</v>
      </c>
      <c r="H46" s="215">
        <f t="shared" si="0"/>
        <v>0.72051012290068606</v>
      </c>
    </row>
    <row r="47" spans="1:11" ht="14.1" customHeight="1" x14ac:dyDescent="0.25">
      <c r="A47" s="212" t="s">
        <v>44</v>
      </c>
      <c r="B47" s="213">
        <v>13789.277030058322</v>
      </c>
      <c r="C47" s="213">
        <v>14202.343837630515</v>
      </c>
      <c r="D47" s="213">
        <v>17524.045361760036</v>
      </c>
      <c r="E47" s="213">
        <v>17954.192595762892</v>
      </c>
      <c r="F47" s="213">
        <v>18222.606717687075</v>
      </c>
      <c r="G47" s="213">
        <f>'Costo por alumno'!D44</f>
        <v>18282.446993180409</v>
      </c>
      <c r="H47" s="215">
        <f t="shared" si="0"/>
        <v>0.3283848267177536</v>
      </c>
    </row>
    <row r="48" spans="1:11" ht="14.1" customHeight="1" x14ac:dyDescent="0.25">
      <c r="A48" s="212" t="s">
        <v>45</v>
      </c>
      <c r="B48" s="213">
        <v>14700.381201044387</v>
      </c>
      <c r="C48" s="213">
        <v>15198.610214105793</v>
      </c>
      <c r="D48" s="213">
        <v>18646.164924506389</v>
      </c>
      <c r="E48" s="213">
        <v>17396.285957930642</v>
      </c>
      <c r="F48" s="213">
        <v>18471.054899645809</v>
      </c>
      <c r="G48" s="213">
        <f>'Costo por alumno'!D45</f>
        <v>18776.336823734731</v>
      </c>
      <c r="H48" s="215">
        <f t="shared" si="0"/>
        <v>1.6527584685744001</v>
      </c>
    </row>
    <row r="49" spans="1:8" ht="14.1" customHeight="1" x14ac:dyDescent="0.25">
      <c r="A49" s="206"/>
      <c r="B49" s="207"/>
      <c r="C49" s="207"/>
      <c r="D49" s="207"/>
      <c r="E49" s="207"/>
      <c r="F49" s="207"/>
      <c r="G49" s="207"/>
      <c r="H49" s="207"/>
    </row>
    <row r="50" spans="1:8" ht="14.1" customHeight="1" x14ac:dyDescent="0.25">
      <c r="A50" s="525"/>
      <c r="B50" s="525"/>
      <c r="C50" s="525"/>
      <c r="D50" s="525"/>
      <c r="E50" s="525"/>
      <c r="F50" s="525"/>
      <c r="G50" s="525"/>
      <c r="H50" s="525"/>
    </row>
    <row r="51" spans="1:8" ht="15.75" x14ac:dyDescent="0.25">
      <c r="A51" s="203"/>
      <c r="B51" s="203"/>
      <c r="C51" s="203"/>
      <c r="D51" s="203"/>
      <c r="E51" s="203"/>
      <c r="F51" s="203"/>
      <c r="G51" s="203"/>
      <c r="H51" s="203"/>
    </row>
    <row r="52" spans="1:8" ht="15.75" x14ac:dyDescent="0.25">
      <c r="A52" s="203"/>
      <c r="B52" s="203"/>
      <c r="C52" s="203"/>
      <c r="D52" s="203"/>
      <c r="E52" s="203"/>
      <c r="F52" s="203"/>
      <c r="G52" s="203"/>
      <c r="H52" s="203"/>
    </row>
    <row r="53" spans="1:8" ht="15.75" x14ac:dyDescent="0.25">
      <c r="A53" s="203"/>
      <c r="B53" s="203"/>
      <c r="C53" s="203"/>
      <c r="D53" s="203"/>
      <c r="E53" s="203"/>
      <c r="F53" s="203"/>
      <c r="G53" s="203"/>
      <c r="H53" s="203"/>
    </row>
    <row r="54" spans="1:8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8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8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8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8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8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8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8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8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8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8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  <row r="164" spans="1:8" ht="15.75" x14ac:dyDescent="0.25">
      <c r="A164" s="203"/>
      <c r="B164" s="203"/>
      <c r="C164" s="203"/>
      <c r="D164" s="203"/>
      <c r="E164" s="203"/>
      <c r="F164" s="203"/>
      <c r="G164" s="203"/>
      <c r="H164" s="203"/>
    </row>
  </sheetData>
  <dataConsolidate/>
  <mergeCells count="2">
    <mergeCell ref="A50:H50"/>
    <mergeCell ref="A7:H7"/>
  </mergeCells>
  <conditionalFormatting sqref="H19:H4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topLeftCell="A15" zoomScaleNormal="100" workbookViewId="0">
      <selection activeCell="D15" sqref="D15"/>
    </sheetView>
  </sheetViews>
  <sheetFormatPr baseColWidth="10" defaultRowHeight="14.25" x14ac:dyDescent="0.2"/>
  <cols>
    <col min="1" max="1" width="21.140625" style="68" customWidth="1"/>
    <col min="2" max="2" width="14.140625" style="68" customWidth="1"/>
    <col min="3" max="3" width="16.5703125" style="43" customWidth="1"/>
    <col min="4" max="4" width="26.140625" style="43" customWidth="1"/>
    <col min="5" max="5" width="14.140625" style="43" customWidth="1"/>
    <col min="6" max="6" width="11.42578125" style="43"/>
    <col min="7" max="7" width="15.28515625" style="43" bestFit="1" customWidth="1"/>
    <col min="8" max="8" width="12.140625" style="43" bestFit="1" customWidth="1"/>
    <col min="9" max="9" width="16.7109375" style="43" customWidth="1"/>
    <col min="10" max="10" width="11.42578125" style="43"/>
    <col min="11" max="11" width="30.85546875" style="43" customWidth="1"/>
    <col min="12" max="16384" width="11.42578125" style="43"/>
  </cols>
  <sheetData>
    <row r="1" spans="1:9" x14ac:dyDescent="0.2">
      <c r="A1" s="1"/>
      <c r="B1" s="2"/>
      <c r="C1" s="1"/>
      <c r="D1" s="1"/>
    </row>
    <row r="2" spans="1:9" x14ac:dyDescent="0.2">
      <c r="A2" s="1"/>
      <c r="B2" s="2"/>
      <c r="C2" s="1"/>
      <c r="D2" s="1"/>
    </row>
    <row r="3" spans="1:9" x14ac:dyDescent="0.2">
      <c r="A3" s="1"/>
      <c r="B3" s="4"/>
      <c r="C3" s="5"/>
      <c r="D3" s="5"/>
    </row>
    <row r="4" spans="1:9" x14ac:dyDescent="0.2">
      <c r="A4" s="488"/>
      <c r="B4" s="488"/>
      <c r="C4" s="488"/>
      <c r="D4" s="488"/>
    </row>
    <row r="5" spans="1:9" x14ac:dyDescent="0.2">
      <c r="A5" s="129"/>
      <c r="B5" s="129"/>
      <c r="C5" s="129"/>
      <c r="D5" s="129"/>
    </row>
    <row r="6" spans="1:9" ht="17.25" customHeight="1" x14ac:dyDescent="0.2">
      <c r="A6" s="498" t="s">
        <v>84</v>
      </c>
      <c r="B6" s="498"/>
      <c r="C6" s="498"/>
      <c r="D6" s="498"/>
    </row>
    <row r="7" spans="1:9" ht="8.25" customHeight="1" x14ac:dyDescent="0.2">
      <c r="A7" s="130"/>
      <c r="B7" s="130"/>
      <c r="C7" s="130"/>
      <c r="D7" s="130"/>
    </row>
    <row r="8" spans="1:9" ht="21" customHeight="1" x14ac:dyDescent="0.2">
      <c r="A8" s="9"/>
      <c r="B8" s="9"/>
      <c r="C8" s="9"/>
      <c r="D8" s="9"/>
    </row>
    <row r="9" spans="1:9" ht="21" customHeight="1" x14ac:dyDescent="0.2">
      <c r="A9" s="20" t="s">
        <v>132</v>
      </c>
      <c r="B9" s="76">
        <f>D15</f>
        <v>14927.329292023918</v>
      </c>
      <c r="C9" s="9"/>
      <c r="D9" s="9"/>
    </row>
    <row r="10" spans="1:9" ht="15" customHeight="1" x14ac:dyDescent="0.2">
      <c r="A10" s="9"/>
      <c r="B10" s="9"/>
      <c r="C10" s="16"/>
      <c r="D10" s="16"/>
    </row>
    <row r="11" spans="1:9" ht="24" customHeight="1" x14ac:dyDescent="0.2">
      <c r="A11" s="499" t="s">
        <v>5</v>
      </c>
      <c r="B11" s="501" t="s">
        <v>85</v>
      </c>
      <c r="C11" s="499" t="s">
        <v>7</v>
      </c>
      <c r="D11" s="108"/>
      <c r="F11" s="103"/>
    </row>
    <row r="12" spans="1:9" ht="24" customHeight="1" x14ac:dyDescent="0.2">
      <c r="A12" s="500"/>
      <c r="B12" s="503"/>
      <c r="C12" s="500"/>
      <c r="D12" s="108" t="s">
        <v>9</v>
      </c>
    </row>
    <row r="13" spans="1:9" ht="10.5" customHeight="1" x14ac:dyDescent="0.2">
      <c r="A13" s="9"/>
      <c r="B13" s="9"/>
      <c r="C13" s="16"/>
      <c r="D13" s="16"/>
      <c r="F13" s="137"/>
    </row>
    <row r="14" spans="1:9" ht="46.5" customHeight="1" x14ac:dyDescent="0.2">
      <c r="A14" s="131" t="s">
        <v>11</v>
      </c>
      <c r="B14" s="132" t="s">
        <v>163</v>
      </c>
      <c r="C14" s="132" t="s">
        <v>221</v>
      </c>
      <c r="D14" s="131" t="s">
        <v>85</v>
      </c>
      <c r="E14" s="198" t="s">
        <v>145</v>
      </c>
      <c r="F14" s="198" t="s">
        <v>165</v>
      </c>
      <c r="G14" s="198" t="s">
        <v>165</v>
      </c>
      <c r="H14" s="198" t="s">
        <v>146</v>
      </c>
      <c r="I14" s="198" t="s">
        <v>164</v>
      </c>
    </row>
    <row r="15" spans="1:9" ht="15.75" customHeight="1" x14ac:dyDescent="0.2">
      <c r="A15" s="22" t="s">
        <v>13</v>
      </c>
      <c r="B15" s="103">
        <f>SUM(B16:B45)</f>
        <v>254373</v>
      </c>
      <c r="C15" s="103">
        <f>SUM(C16:C45)</f>
        <v>3797109534</v>
      </c>
      <c r="D15" s="109">
        <f>IF(C15=0,0,(C15/B15))</f>
        <v>14927.329292023918</v>
      </c>
      <c r="E15" s="109">
        <f>SUM(E16:E45)</f>
        <v>3052876285.0000005</v>
      </c>
      <c r="F15" s="200">
        <f>C15/E15-1</f>
        <v>0.24378100503342193</v>
      </c>
      <c r="G15" s="109">
        <f>C15-E15</f>
        <v>744233248.99999952</v>
      </c>
      <c r="H15" s="109">
        <v>2800112401</v>
      </c>
      <c r="I15" s="200">
        <f>C15/H15-1</f>
        <v>0.35605611140607918</v>
      </c>
    </row>
    <row r="16" spans="1:9" ht="12" customHeight="1" x14ac:dyDescent="0.2">
      <c r="A16" s="110" t="s">
        <v>14</v>
      </c>
      <c r="B16" s="136">
        <v>4664</v>
      </c>
      <c r="C16" s="26">
        <v>55996773</v>
      </c>
      <c r="D16" s="109">
        <f t="shared" ref="D16:D45" si="0">IF(C16=0,0,(C16/B16))</f>
        <v>12006.169168096056</v>
      </c>
      <c r="E16" s="199">
        <v>44901402.350000001</v>
      </c>
      <c r="F16" s="200">
        <f t="shared" ref="F16:F45" si="1">C16/E16-1</f>
        <v>0.24710521429850174</v>
      </c>
    </row>
    <row r="17" spans="1:11" ht="12" customHeight="1" x14ac:dyDescent="0.2">
      <c r="A17" s="110" t="s">
        <v>15</v>
      </c>
      <c r="B17" s="136">
        <v>8256</v>
      </c>
      <c r="C17" s="26">
        <v>119937277</v>
      </c>
      <c r="D17" s="109">
        <f t="shared" si="0"/>
        <v>14527.286458333334</v>
      </c>
      <c r="E17" s="199">
        <v>100957077.36</v>
      </c>
      <c r="F17" s="200">
        <f t="shared" si="1"/>
        <v>0.18800266545275512</v>
      </c>
    </row>
    <row r="18" spans="1:11" ht="12" customHeight="1" x14ac:dyDescent="0.2">
      <c r="A18" s="110" t="s">
        <v>16</v>
      </c>
      <c r="B18" s="136">
        <v>1875</v>
      </c>
      <c r="C18" s="26">
        <v>30051110</v>
      </c>
      <c r="D18" s="109">
        <f t="shared" si="0"/>
        <v>16027.258666666667</v>
      </c>
      <c r="E18" s="199">
        <v>25853949.219999999</v>
      </c>
      <c r="F18" s="200">
        <f t="shared" si="1"/>
        <v>0.16234118603254544</v>
      </c>
    </row>
    <row r="19" spans="1:11" ht="12" customHeight="1" x14ac:dyDescent="0.2">
      <c r="A19" s="110" t="s">
        <v>17</v>
      </c>
      <c r="B19" s="136">
        <v>1890</v>
      </c>
      <c r="C19" s="26">
        <v>35958415</v>
      </c>
      <c r="D19" s="109">
        <f t="shared" si="0"/>
        <v>19025.6164021164</v>
      </c>
      <c r="E19" s="199">
        <v>37120365.350000001</v>
      </c>
      <c r="F19" s="200">
        <f t="shared" si="1"/>
        <v>-3.1302233667266477E-2</v>
      </c>
      <c r="K19" s="43">
        <v>3601832410</v>
      </c>
    </row>
    <row r="20" spans="1:11" ht="12" customHeight="1" x14ac:dyDescent="0.2">
      <c r="A20" s="110" t="s">
        <v>18</v>
      </c>
      <c r="B20" s="136">
        <v>7432</v>
      </c>
      <c r="C20" s="26">
        <v>139280587</v>
      </c>
      <c r="D20" s="109">
        <f t="shared" si="0"/>
        <v>18740.660252960173</v>
      </c>
      <c r="E20" s="199">
        <v>108117508.52</v>
      </c>
      <c r="F20" s="200">
        <f t="shared" si="1"/>
        <v>0.28823341294657512</v>
      </c>
    </row>
    <row r="21" spans="1:11" ht="12" customHeight="1" x14ac:dyDescent="0.2">
      <c r="A21" s="110" t="s">
        <v>19</v>
      </c>
      <c r="B21" s="136">
        <v>9712</v>
      </c>
      <c r="C21" s="26">
        <v>133276489</v>
      </c>
      <c r="D21" s="109">
        <f t="shared" si="0"/>
        <v>13722.867483525535</v>
      </c>
      <c r="E21" s="199">
        <v>102841992.2</v>
      </c>
      <c r="F21" s="200">
        <f t="shared" si="1"/>
        <v>0.29593453169220107</v>
      </c>
    </row>
    <row r="22" spans="1:11" ht="12" customHeight="1" x14ac:dyDescent="0.2">
      <c r="A22" s="110" t="s">
        <v>20</v>
      </c>
      <c r="B22" s="136">
        <v>8924</v>
      </c>
      <c r="C22" s="26">
        <v>130737471</v>
      </c>
      <c r="D22" s="109">
        <f t="shared" si="0"/>
        <v>14650.097601972209</v>
      </c>
      <c r="E22" s="199">
        <v>107699597.48</v>
      </c>
      <c r="F22" s="200">
        <f t="shared" si="1"/>
        <v>0.21390863159240836</v>
      </c>
    </row>
    <row r="23" spans="1:11" ht="12" customHeight="1" x14ac:dyDescent="0.2">
      <c r="A23" s="110" t="s">
        <v>21</v>
      </c>
      <c r="B23" s="136">
        <v>1904</v>
      </c>
      <c r="C23" s="26">
        <v>36314796</v>
      </c>
      <c r="D23" s="109">
        <f t="shared" si="0"/>
        <v>19072.897058823528</v>
      </c>
      <c r="E23" s="199">
        <v>34199060</v>
      </c>
      <c r="F23" s="200">
        <f t="shared" si="1"/>
        <v>6.1865326122998665E-2</v>
      </c>
    </row>
    <row r="24" spans="1:11" ht="12" customHeight="1" x14ac:dyDescent="0.2">
      <c r="A24" s="110" t="s">
        <v>23</v>
      </c>
      <c r="B24" s="136">
        <v>2338</v>
      </c>
      <c r="C24" s="26">
        <v>35482547</v>
      </c>
      <c r="D24" s="109">
        <f t="shared" si="0"/>
        <v>15176.452951240377</v>
      </c>
      <c r="E24" s="199">
        <v>29606346.34</v>
      </c>
      <c r="F24" s="200">
        <f t="shared" si="1"/>
        <v>0.19847773826994963</v>
      </c>
    </row>
    <row r="25" spans="1:11" ht="12" customHeight="1" x14ac:dyDescent="0.2">
      <c r="A25" s="110" t="s">
        <v>24</v>
      </c>
      <c r="B25" s="136">
        <v>17490</v>
      </c>
      <c r="C25" s="26">
        <v>213348943</v>
      </c>
      <c r="D25" s="109">
        <f t="shared" si="0"/>
        <v>12198.338650657519</v>
      </c>
      <c r="E25" s="199">
        <v>155572216.93000001</v>
      </c>
      <c r="F25" s="200">
        <f t="shared" si="1"/>
        <v>0.37138203215293086</v>
      </c>
    </row>
    <row r="26" spans="1:11" ht="12" customHeight="1" x14ac:dyDescent="0.2">
      <c r="A26" s="110" t="s">
        <v>25</v>
      </c>
      <c r="B26" s="136">
        <v>6612</v>
      </c>
      <c r="C26" s="26">
        <v>116346947</v>
      </c>
      <c r="D26" s="109">
        <f t="shared" si="0"/>
        <v>17596.331972171807</v>
      </c>
      <c r="E26" s="199">
        <v>89515801.689999998</v>
      </c>
      <c r="F26" s="200">
        <f t="shared" si="1"/>
        <v>0.29973641305161181</v>
      </c>
    </row>
    <row r="27" spans="1:11" ht="12" customHeight="1" x14ac:dyDescent="0.2">
      <c r="A27" s="110" t="s">
        <v>26</v>
      </c>
      <c r="B27" s="136">
        <v>3713</v>
      </c>
      <c r="C27" s="26">
        <v>55787690</v>
      </c>
      <c r="D27" s="109">
        <f t="shared" si="0"/>
        <v>15024.963641260436</v>
      </c>
      <c r="E27" s="199">
        <v>47296732.710000001</v>
      </c>
      <c r="F27" s="200">
        <f t="shared" si="1"/>
        <v>0.17952523997930925</v>
      </c>
    </row>
    <row r="28" spans="1:11" ht="12" customHeight="1" x14ac:dyDescent="0.2">
      <c r="A28" s="110" t="s">
        <v>27</v>
      </c>
      <c r="B28" s="136">
        <v>14614</v>
      </c>
      <c r="C28" s="26">
        <v>226341467</v>
      </c>
      <c r="D28" s="109">
        <f t="shared" si="0"/>
        <v>15487.988709456686</v>
      </c>
      <c r="E28" s="199">
        <v>178347818.92000002</v>
      </c>
      <c r="F28" s="200">
        <f t="shared" si="1"/>
        <v>0.26910140180367503</v>
      </c>
    </row>
    <row r="29" spans="1:11" ht="12" customHeight="1" x14ac:dyDescent="0.2">
      <c r="A29" s="110" t="s">
        <v>28</v>
      </c>
      <c r="B29" s="136">
        <v>47574</v>
      </c>
      <c r="C29" s="26">
        <v>657722639</v>
      </c>
      <c r="D29" s="109">
        <f t="shared" si="0"/>
        <v>13825.254109387481</v>
      </c>
      <c r="E29" s="199">
        <v>533885699.85000008</v>
      </c>
      <c r="F29" s="200">
        <f t="shared" si="1"/>
        <v>0.2319540290829909</v>
      </c>
    </row>
    <row r="30" spans="1:11" ht="12" customHeight="1" x14ac:dyDescent="0.2">
      <c r="A30" s="110" t="s">
        <v>29</v>
      </c>
      <c r="B30" s="136">
        <v>11182</v>
      </c>
      <c r="C30" s="26">
        <v>180418872</v>
      </c>
      <c r="D30" s="109">
        <f t="shared" si="0"/>
        <v>16134.758719370417</v>
      </c>
      <c r="E30" s="199">
        <v>134054050.91</v>
      </c>
      <c r="F30" s="200">
        <f t="shared" si="1"/>
        <v>0.34586661704932742</v>
      </c>
    </row>
    <row r="31" spans="1:11" ht="12" customHeight="1" x14ac:dyDescent="0.2">
      <c r="A31" s="110" t="s">
        <v>30</v>
      </c>
      <c r="B31" s="136">
        <v>4599</v>
      </c>
      <c r="C31" s="26">
        <v>61327462</v>
      </c>
      <c r="D31" s="109">
        <f t="shared" si="0"/>
        <v>13334.955859969559</v>
      </c>
      <c r="E31" s="199">
        <v>54547362.049999997</v>
      </c>
      <c r="F31" s="200">
        <f t="shared" si="1"/>
        <v>0.12429748561965526</v>
      </c>
    </row>
    <row r="32" spans="1:11" ht="12" customHeight="1" x14ac:dyDescent="0.2">
      <c r="A32" s="110" t="s">
        <v>31</v>
      </c>
      <c r="B32" s="136">
        <v>3019</v>
      </c>
      <c r="C32" s="26">
        <v>45890293</v>
      </c>
      <c r="D32" s="109">
        <f t="shared" si="0"/>
        <v>15200.49453461411</v>
      </c>
      <c r="E32" s="199">
        <v>36583839.07</v>
      </c>
      <c r="F32" s="200">
        <f t="shared" si="1"/>
        <v>0.25438702352131237</v>
      </c>
    </row>
    <row r="33" spans="1:6" ht="12" customHeight="1" x14ac:dyDescent="0.2">
      <c r="A33" s="110" t="s">
        <v>32</v>
      </c>
      <c r="B33" s="136">
        <v>18667</v>
      </c>
      <c r="C33" s="26">
        <v>190850231</v>
      </c>
      <c r="D33" s="109">
        <f t="shared" si="0"/>
        <v>10223.936947554508</v>
      </c>
      <c r="E33" s="199">
        <v>142769357.63</v>
      </c>
      <c r="F33" s="200">
        <f t="shared" si="1"/>
        <v>0.33677305948665848</v>
      </c>
    </row>
    <row r="34" spans="1:6" ht="12" customHeight="1" x14ac:dyDescent="0.2">
      <c r="A34" s="110" t="s">
        <v>34</v>
      </c>
      <c r="B34" s="136">
        <v>7128</v>
      </c>
      <c r="C34" s="26">
        <v>130865900</v>
      </c>
      <c r="D34" s="109">
        <f t="shared" si="0"/>
        <v>18359.413580246914</v>
      </c>
      <c r="E34" s="199">
        <v>111401997.59999999</v>
      </c>
      <c r="F34" s="200">
        <f t="shared" si="1"/>
        <v>0.17471771439760975</v>
      </c>
    </row>
    <row r="35" spans="1:6" ht="12" customHeight="1" x14ac:dyDescent="0.2">
      <c r="A35" s="110" t="s">
        <v>35</v>
      </c>
      <c r="B35" s="136">
        <v>3482</v>
      </c>
      <c r="C35" s="26">
        <v>40331193</v>
      </c>
      <c r="D35" s="109">
        <f t="shared" si="0"/>
        <v>11582.766513497989</v>
      </c>
      <c r="E35" s="199">
        <v>32311072.430000003</v>
      </c>
      <c r="F35" s="200">
        <f t="shared" si="1"/>
        <v>0.24821585812031177</v>
      </c>
    </row>
    <row r="36" spans="1:6" ht="12" customHeight="1" x14ac:dyDescent="0.2">
      <c r="A36" s="110" t="s">
        <v>36</v>
      </c>
      <c r="B36" s="136">
        <v>8052</v>
      </c>
      <c r="C36" s="26">
        <v>87582707</v>
      </c>
      <c r="D36" s="109">
        <f t="shared" si="0"/>
        <v>10877.1369846001</v>
      </c>
      <c r="E36" s="199">
        <v>72746023.350000009</v>
      </c>
      <c r="F36" s="200">
        <f t="shared" si="1"/>
        <v>0.20395181711331278</v>
      </c>
    </row>
    <row r="37" spans="1:6" ht="12" customHeight="1" x14ac:dyDescent="0.2">
      <c r="A37" s="110" t="s">
        <v>37</v>
      </c>
      <c r="B37" s="136">
        <v>5220</v>
      </c>
      <c r="C37" s="26">
        <v>76597325</v>
      </c>
      <c r="D37" s="109">
        <f t="shared" si="0"/>
        <v>14673.817049808429</v>
      </c>
      <c r="E37" s="199">
        <v>65307992.379999995</v>
      </c>
      <c r="F37" s="200">
        <f t="shared" si="1"/>
        <v>0.1728629561036279</v>
      </c>
    </row>
    <row r="38" spans="1:6" ht="12" customHeight="1" x14ac:dyDescent="0.2">
      <c r="A38" s="110" t="s">
        <v>38</v>
      </c>
      <c r="B38" s="136">
        <v>8506</v>
      </c>
      <c r="C38" s="26">
        <v>194265438</v>
      </c>
      <c r="D38" s="109">
        <f t="shared" si="0"/>
        <v>22838.636021631788</v>
      </c>
      <c r="E38" s="199">
        <v>145128461.06999999</v>
      </c>
      <c r="F38" s="200">
        <f t="shared" si="1"/>
        <v>0.33857574570641735</v>
      </c>
    </row>
    <row r="39" spans="1:6" ht="12" customHeight="1" x14ac:dyDescent="0.2">
      <c r="A39" s="110" t="s">
        <v>39</v>
      </c>
      <c r="B39" s="136">
        <v>14044</v>
      </c>
      <c r="C39" s="26">
        <v>196627762</v>
      </c>
      <c r="D39" s="109">
        <f t="shared" si="0"/>
        <v>14000.837510680718</v>
      </c>
      <c r="E39" s="199">
        <v>167947143.94</v>
      </c>
      <c r="F39" s="200">
        <f t="shared" si="1"/>
        <v>0.17077169273117443</v>
      </c>
    </row>
    <row r="40" spans="1:6" ht="12" customHeight="1" x14ac:dyDescent="0.2">
      <c r="A40" s="110" t="s">
        <v>40</v>
      </c>
      <c r="B40" s="136">
        <v>5739</v>
      </c>
      <c r="C40" s="26">
        <v>97447789</v>
      </c>
      <c r="D40" s="109">
        <f t="shared" si="0"/>
        <v>16979.924899808328</v>
      </c>
      <c r="E40" s="199">
        <v>82979471.739999995</v>
      </c>
      <c r="F40" s="200">
        <f t="shared" si="1"/>
        <v>0.17436019965677363</v>
      </c>
    </row>
    <row r="41" spans="1:6" ht="12" customHeight="1" x14ac:dyDescent="0.2">
      <c r="A41" s="110" t="s">
        <v>41</v>
      </c>
      <c r="B41" s="136">
        <v>9004</v>
      </c>
      <c r="C41" s="26">
        <v>151650427</v>
      </c>
      <c r="D41" s="109">
        <f t="shared" si="0"/>
        <v>16842.561861394937</v>
      </c>
      <c r="E41" s="199">
        <v>130160970.61</v>
      </c>
      <c r="F41" s="200">
        <f t="shared" si="1"/>
        <v>0.16509907915782707</v>
      </c>
    </row>
    <row r="42" spans="1:6" ht="12" customHeight="1" x14ac:dyDescent="0.2">
      <c r="A42" s="110" t="s">
        <v>42</v>
      </c>
      <c r="B42" s="136">
        <v>2848</v>
      </c>
      <c r="C42" s="26">
        <v>36948468</v>
      </c>
      <c r="D42" s="109">
        <f t="shared" si="0"/>
        <v>12973.47893258427</v>
      </c>
      <c r="E42" s="199">
        <v>31345135.43</v>
      </c>
      <c r="F42" s="200">
        <f t="shared" si="1"/>
        <v>0.17876242974012246</v>
      </c>
    </row>
    <row r="43" spans="1:6" ht="12" customHeight="1" x14ac:dyDescent="0.2">
      <c r="A43" s="110" t="s">
        <v>43</v>
      </c>
      <c r="B43" s="136">
        <v>9327</v>
      </c>
      <c r="C43" s="26">
        <v>198977232</v>
      </c>
      <c r="D43" s="109">
        <f t="shared" si="0"/>
        <v>21333.465422965583</v>
      </c>
      <c r="E43" s="199">
        <v>158890852.22</v>
      </c>
      <c r="F43" s="200">
        <f t="shared" si="1"/>
        <v>0.25228878327429749</v>
      </c>
    </row>
    <row r="44" spans="1:6" ht="12" customHeight="1" x14ac:dyDescent="0.2">
      <c r="A44" s="110" t="s">
        <v>44</v>
      </c>
      <c r="B44" s="136">
        <v>4839</v>
      </c>
      <c r="C44" s="26">
        <v>88468761</v>
      </c>
      <c r="D44" s="109">
        <f t="shared" si="0"/>
        <v>18282.446993180409</v>
      </c>
      <c r="E44" s="199">
        <v>66651599.629999995</v>
      </c>
      <c r="F44" s="200">
        <f t="shared" si="1"/>
        <v>0.32733139926292276</v>
      </c>
    </row>
    <row r="45" spans="1:6" ht="12" customHeight="1" x14ac:dyDescent="0.2">
      <c r="A45" s="110" t="s">
        <v>45</v>
      </c>
      <c r="B45" s="136">
        <v>1719</v>
      </c>
      <c r="C45" s="26">
        <v>32276523</v>
      </c>
      <c r="D45" s="109">
        <f t="shared" si="0"/>
        <v>18776.336823734731</v>
      </c>
      <c r="E45" s="199">
        <v>24135386.02</v>
      </c>
      <c r="F45" s="200">
        <f t="shared" si="1"/>
        <v>0.33731123973959964</v>
      </c>
    </row>
    <row r="46" spans="1:6" x14ac:dyDescent="0.2">
      <c r="A46" s="113" t="s">
        <v>74</v>
      </c>
      <c r="B46" s="133"/>
      <c r="C46" s="133"/>
      <c r="D46" s="16"/>
      <c r="F46" s="137"/>
    </row>
    <row r="47" spans="1:6" x14ac:dyDescent="0.2">
      <c r="A47" s="526" t="s">
        <v>86</v>
      </c>
      <c r="B47" s="527"/>
      <c r="C47" s="527"/>
      <c r="D47" s="528"/>
      <c r="F47" s="137"/>
    </row>
    <row r="48" spans="1:6" x14ac:dyDescent="0.2">
      <c r="A48" s="529"/>
      <c r="B48" s="530"/>
      <c r="C48" s="530"/>
      <c r="D48" s="531"/>
      <c r="F48" s="137"/>
    </row>
    <row r="49" spans="1:6" x14ac:dyDescent="0.2">
      <c r="A49" s="529"/>
      <c r="B49" s="530"/>
      <c r="C49" s="530"/>
      <c r="D49" s="531"/>
      <c r="F49" s="137"/>
    </row>
    <row r="50" spans="1:6" x14ac:dyDescent="0.2">
      <c r="A50" s="529"/>
      <c r="B50" s="530"/>
      <c r="C50" s="530"/>
      <c r="D50" s="531"/>
      <c r="F50" s="137"/>
    </row>
    <row r="51" spans="1:6" x14ac:dyDescent="0.2">
      <c r="A51" s="529"/>
      <c r="B51" s="530"/>
      <c r="C51" s="530"/>
      <c r="D51" s="531"/>
      <c r="F51" s="137"/>
    </row>
    <row r="52" spans="1:6" x14ac:dyDescent="0.2">
      <c r="A52" s="529"/>
      <c r="B52" s="530"/>
      <c r="C52" s="530"/>
      <c r="D52" s="531"/>
      <c r="F52" s="137"/>
    </row>
    <row r="53" spans="1:6" x14ac:dyDescent="0.2">
      <c r="A53" s="529"/>
      <c r="B53" s="530"/>
      <c r="C53" s="530"/>
      <c r="D53" s="531"/>
      <c r="F53" s="137"/>
    </row>
    <row r="54" spans="1:6" x14ac:dyDescent="0.2">
      <c r="A54" s="529"/>
      <c r="B54" s="530"/>
      <c r="C54" s="530"/>
      <c r="D54" s="531"/>
      <c r="F54" s="137"/>
    </row>
    <row r="55" spans="1:6" x14ac:dyDescent="0.2">
      <c r="A55" s="532"/>
      <c r="B55" s="533"/>
      <c r="C55" s="533"/>
      <c r="D55" s="534"/>
      <c r="F55" s="137"/>
    </row>
  </sheetData>
  <sheetProtection selectLockedCells="1"/>
  <sortState ref="A16:D47">
    <sortCondition ref="A16:A47"/>
  </sortState>
  <mergeCells count="6">
    <mergeCell ref="A47:D55"/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ignoredErrors>
    <ignoredError sqref="D16:D23 D24:D33 D34:D45" formula="1"/>
  </ignoredError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63"/>
  <sheetViews>
    <sheetView topLeftCell="A30" zoomScaleNormal="100" zoomScaleSheetLayoutView="90" workbookViewId="0">
      <selection activeCell="O50" sqref="O50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3.140625" customWidth="1"/>
    <col min="10" max="10" width="17.140625" style="184" hidden="1" customWidth="1"/>
    <col min="11" max="14" width="0" style="184" hidden="1" customWidth="1"/>
    <col min="253" max="253" width="7.85546875" customWidth="1"/>
    <col min="254" max="254" width="12.28515625" customWidth="1"/>
    <col min="255" max="260" width="7.5703125" customWidth="1"/>
    <col min="261" max="261" width="8.7109375" customWidth="1"/>
    <col min="509" max="509" width="7.85546875" customWidth="1"/>
    <col min="510" max="510" width="12.28515625" customWidth="1"/>
    <col min="511" max="516" width="7.5703125" customWidth="1"/>
    <col min="517" max="517" width="8.7109375" customWidth="1"/>
    <col min="765" max="765" width="7.85546875" customWidth="1"/>
    <col min="766" max="766" width="12.28515625" customWidth="1"/>
    <col min="767" max="772" width="7.5703125" customWidth="1"/>
    <col min="773" max="773" width="8.7109375" customWidth="1"/>
    <col min="1021" max="1021" width="7.85546875" customWidth="1"/>
    <col min="1022" max="1022" width="12.28515625" customWidth="1"/>
    <col min="1023" max="1028" width="7.5703125" customWidth="1"/>
    <col min="1029" max="1029" width="8.7109375" customWidth="1"/>
    <col min="1277" max="1277" width="7.85546875" customWidth="1"/>
    <col min="1278" max="1278" width="12.28515625" customWidth="1"/>
    <col min="1279" max="1284" width="7.5703125" customWidth="1"/>
    <col min="1285" max="1285" width="8.7109375" customWidth="1"/>
    <col min="1533" max="1533" width="7.85546875" customWidth="1"/>
    <col min="1534" max="1534" width="12.28515625" customWidth="1"/>
    <col min="1535" max="1540" width="7.5703125" customWidth="1"/>
    <col min="1541" max="1541" width="8.7109375" customWidth="1"/>
    <col min="1789" max="1789" width="7.85546875" customWidth="1"/>
    <col min="1790" max="1790" width="12.28515625" customWidth="1"/>
    <col min="1791" max="1796" width="7.5703125" customWidth="1"/>
    <col min="1797" max="1797" width="8.7109375" customWidth="1"/>
    <col min="2045" max="2045" width="7.85546875" customWidth="1"/>
    <col min="2046" max="2046" width="12.28515625" customWidth="1"/>
    <col min="2047" max="2052" width="7.5703125" customWidth="1"/>
    <col min="2053" max="2053" width="8.7109375" customWidth="1"/>
    <col min="2301" max="2301" width="7.85546875" customWidth="1"/>
    <col min="2302" max="2302" width="12.28515625" customWidth="1"/>
    <col min="2303" max="2308" width="7.5703125" customWidth="1"/>
    <col min="2309" max="2309" width="8.7109375" customWidth="1"/>
    <col min="2557" max="2557" width="7.85546875" customWidth="1"/>
    <col min="2558" max="2558" width="12.28515625" customWidth="1"/>
    <col min="2559" max="2564" width="7.5703125" customWidth="1"/>
    <col min="2565" max="2565" width="8.7109375" customWidth="1"/>
    <col min="2813" max="2813" width="7.85546875" customWidth="1"/>
    <col min="2814" max="2814" width="12.28515625" customWidth="1"/>
    <col min="2815" max="2820" width="7.5703125" customWidth="1"/>
    <col min="2821" max="2821" width="8.7109375" customWidth="1"/>
    <col min="3069" max="3069" width="7.85546875" customWidth="1"/>
    <col min="3070" max="3070" width="12.28515625" customWidth="1"/>
    <col min="3071" max="3076" width="7.5703125" customWidth="1"/>
    <col min="3077" max="3077" width="8.7109375" customWidth="1"/>
    <col min="3325" max="3325" width="7.85546875" customWidth="1"/>
    <col min="3326" max="3326" width="12.28515625" customWidth="1"/>
    <col min="3327" max="3332" width="7.5703125" customWidth="1"/>
    <col min="3333" max="3333" width="8.7109375" customWidth="1"/>
    <col min="3581" max="3581" width="7.85546875" customWidth="1"/>
    <col min="3582" max="3582" width="12.28515625" customWidth="1"/>
    <col min="3583" max="3588" width="7.5703125" customWidth="1"/>
    <col min="3589" max="3589" width="8.7109375" customWidth="1"/>
    <col min="3837" max="3837" width="7.85546875" customWidth="1"/>
    <col min="3838" max="3838" width="12.28515625" customWidth="1"/>
    <col min="3839" max="3844" width="7.5703125" customWidth="1"/>
    <col min="3845" max="3845" width="8.7109375" customWidth="1"/>
    <col min="4093" max="4093" width="7.85546875" customWidth="1"/>
    <col min="4094" max="4094" width="12.28515625" customWidth="1"/>
    <col min="4095" max="4100" width="7.5703125" customWidth="1"/>
    <col min="4101" max="4101" width="8.7109375" customWidth="1"/>
    <col min="4349" max="4349" width="7.85546875" customWidth="1"/>
    <col min="4350" max="4350" width="12.28515625" customWidth="1"/>
    <col min="4351" max="4356" width="7.5703125" customWidth="1"/>
    <col min="4357" max="4357" width="8.7109375" customWidth="1"/>
    <col min="4605" max="4605" width="7.85546875" customWidth="1"/>
    <col min="4606" max="4606" width="12.28515625" customWidth="1"/>
    <col min="4607" max="4612" width="7.5703125" customWidth="1"/>
    <col min="4613" max="4613" width="8.7109375" customWidth="1"/>
    <col min="4861" max="4861" width="7.85546875" customWidth="1"/>
    <col min="4862" max="4862" width="12.28515625" customWidth="1"/>
    <col min="4863" max="4868" width="7.5703125" customWidth="1"/>
    <col min="4869" max="4869" width="8.7109375" customWidth="1"/>
    <col min="5117" max="5117" width="7.85546875" customWidth="1"/>
    <col min="5118" max="5118" width="12.28515625" customWidth="1"/>
    <col min="5119" max="5124" width="7.5703125" customWidth="1"/>
    <col min="5125" max="5125" width="8.7109375" customWidth="1"/>
    <col min="5373" max="5373" width="7.85546875" customWidth="1"/>
    <col min="5374" max="5374" width="12.28515625" customWidth="1"/>
    <col min="5375" max="5380" width="7.5703125" customWidth="1"/>
    <col min="5381" max="5381" width="8.7109375" customWidth="1"/>
    <col min="5629" max="5629" width="7.85546875" customWidth="1"/>
    <col min="5630" max="5630" width="12.28515625" customWidth="1"/>
    <col min="5631" max="5636" width="7.5703125" customWidth="1"/>
    <col min="5637" max="5637" width="8.7109375" customWidth="1"/>
    <col min="5885" max="5885" width="7.85546875" customWidth="1"/>
    <col min="5886" max="5886" width="12.28515625" customWidth="1"/>
    <col min="5887" max="5892" width="7.5703125" customWidth="1"/>
    <col min="5893" max="5893" width="8.7109375" customWidth="1"/>
    <col min="6141" max="6141" width="7.85546875" customWidth="1"/>
    <col min="6142" max="6142" width="12.28515625" customWidth="1"/>
    <col min="6143" max="6148" width="7.5703125" customWidth="1"/>
    <col min="6149" max="6149" width="8.7109375" customWidth="1"/>
    <col min="6397" max="6397" width="7.85546875" customWidth="1"/>
    <col min="6398" max="6398" width="12.28515625" customWidth="1"/>
    <col min="6399" max="6404" width="7.5703125" customWidth="1"/>
    <col min="6405" max="6405" width="8.7109375" customWidth="1"/>
    <col min="6653" max="6653" width="7.85546875" customWidth="1"/>
    <col min="6654" max="6654" width="12.28515625" customWidth="1"/>
    <col min="6655" max="6660" width="7.5703125" customWidth="1"/>
    <col min="6661" max="6661" width="8.7109375" customWidth="1"/>
    <col min="6909" max="6909" width="7.85546875" customWidth="1"/>
    <col min="6910" max="6910" width="12.28515625" customWidth="1"/>
    <col min="6911" max="6916" width="7.5703125" customWidth="1"/>
    <col min="6917" max="6917" width="8.7109375" customWidth="1"/>
    <col min="7165" max="7165" width="7.85546875" customWidth="1"/>
    <col min="7166" max="7166" width="12.28515625" customWidth="1"/>
    <col min="7167" max="7172" width="7.5703125" customWidth="1"/>
    <col min="7173" max="7173" width="8.7109375" customWidth="1"/>
    <col min="7421" max="7421" width="7.85546875" customWidth="1"/>
    <col min="7422" max="7422" width="12.28515625" customWidth="1"/>
    <col min="7423" max="7428" width="7.5703125" customWidth="1"/>
    <col min="7429" max="7429" width="8.7109375" customWidth="1"/>
    <col min="7677" max="7677" width="7.85546875" customWidth="1"/>
    <col min="7678" max="7678" width="12.28515625" customWidth="1"/>
    <col min="7679" max="7684" width="7.5703125" customWidth="1"/>
    <col min="7685" max="7685" width="8.7109375" customWidth="1"/>
    <col min="7933" max="7933" width="7.85546875" customWidth="1"/>
    <col min="7934" max="7934" width="12.28515625" customWidth="1"/>
    <col min="7935" max="7940" width="7.5703125" customWidth="1"/>
    <col min="7941" max="7941" width="8.7109375" customWidth="1"/>
    <col min="8189" max="8189" width="7.85546875" customWidth="1"/>
    <col min="8190" max="8190" width="12.28515625" customWidth="1"/>
    <col min="8191" max="8196" width="7.5703125" customWidth="1"/>
    <col min="8197" max="8197" width="8.7109375" customWidth="1"/>
    <col min="8445" max="8445" width="7.85546875" customWidth="1"/>
    <col min="8446" max="8446" width="12.28515625" customWidth="1"/>
    <col min="8447" max="8452" width="7.5703125" customWidth="1"/>
    <col min="8453" max="8453" width="8.7109375" customWidth="1"/>
    <col min="8701" max="8701" width="7.85546875" customWidth="1"/>
    <col min="8702" max="8702" width="12.28515625" customWidth="1"/>
    <col min="8703" max="8708" width="7.5703125" customWidth="1"/>
    <col min="8709" max="8709" width="8.7109375" customWidth="1"/>
    <col min="8957" max="8957" width="7.85546875" customWidth="1"/>
    <col min="8958" max="8958" width="12.28515625" customWidth="1"/>
    <col min="8959" max="8964" width="7.5703125" customWidth="1"/>
    <col min="8965" max="8965" width="8.7109375" customWidth="1"/>
    <col min="9213" max="9213" width="7.85546875" customWidth="1"/>
    <col min="9214" max="9214" width="12.28515625" customWidth="1"/>
    <col min="9215" max="9220" width="7.5703125" customWidth="1"/>
    <col min="9221" max="9221" width="8.7109375" customWidth="1"/>
    <col min="9469" max="9469" width="7.85546875" customWidth="1"/>
    <col min="9470" max="9470" width="12.28515625" customWidth="1"/>
    <col min="9471" max="9476" width="7.5703125" customWidth="1"/>
    <col min="9477" max="9477" width="8.7109375" customWidth="1"/>
    <col min="9725" max="9725" width="7.85546875" customWidth="1"/>
    <col min="9726" max="9726" width="12.28515625" customWidth="1"/>
    <col min="9727" max="9732" width="7.5703125" customWidth="1"/>
    <col min="9733" max="9733" width="8.7109375" customWidth="1"/>
    <col min="9981" max="9981" width="7.85546875" customWidth="1"/>
    <col min="9982" max="9982" width="12.28515625" customWidth="1"/>
    <col min="9983" max="9988" width="7.5703125" customWidth="1"/>
    <col min="9989" max="9989" width="8.7109375" customWidth="1"/>
    <col min="10237" max="10237" width="7.85546875" customWidth="1"/>
    <col min="10238" max="10238" width="12.28515625" customWidth="1"/>
    <col min="10239" max="10244" width="7.5703125" customWidth="1"/>
    <col min="10245" max="10245" width="8.7109375" customWidth="1"/>
    <col min="10493" max="10493" width="7.85546875" customWidth="1"/>
    <col min="10494" max="10494" width="12.28515625" customWidth="1"/>
    <col min="10495" max="10500" width="7.5703125" customWidth="1"/>
    <col min="10501" max="10501" width="8.7109375" customWidth="1"/>
    <col min="10749" max="10749" width="7.85546875" customWidth="1"/>
    <col min="10750" max="10750" width="12.28515625" customWidth="1"/>
    <col min="10751" max="10756" width="7.5703125" customWidth="1"/>
    <col min="10757" max="10757" width="8.7109375" customWidth="1"/>
    <col min="11005" max="11005" width="7.85546875" customWidth="1"/>
    <col min="11006" max="11006" width="12.28515625" customWidth="1"/>
    <col min="11007" max="11012" width="7.5703125" customWidth="1"/>
    <col min="11013" max="11013" width="8.7109375" customWidth="1"/>
    <col min="11261" max="11261" width="7.85546875" customWidth="1"/>
    <col min="11262" max="11262" width="12.28515625" customWidth="1"/>
    <col min="11263" max="11268" width="7.5703125" customWidth="1"/>
    <col min="11269" max="11269" width="8.7109375" customWidth="1"/>
    <col min="11517" max="11517" width="7.85546875" customWidth="1"/>
    <col min="11518" max="11518" width="12.28515625" customWidth="1"/>
    <col min="11519" max="11524" width="7.5703125" customWidth="1"/>
    <col min="11525" max="11525" width="8.7109375" customWidth="1"/>
    <col min="11773" max="11773" width="7.85546875" customWidth="1"/>
    <col min="11774" max="11774" width="12.28515625" customWidth="1"/>
    <col min="11775" max="11780" width="7.5703125" customWidth="1"/>
    <col min="11781" max="11781" width="8.7109375" customWidth="1"/>
    <col min="12029" max="12029" width="7.85546875" customWidth="1"/>
    <col min="12030" max="12030" width="12.28515625" customWidth="1"/>
    <col min="12031" max="12036" width="7.5703125" customWidth="1"/>
    <col min="12037" max="12037" width="8.7109375" customWidth="1"/>
    <col min="12285" max="12285" width="7.85546875" customWidth="1"/>
    <col min="12286" max="12286" width="12.28515625" customWidth="1"/>
    <col min="12287" max="12292" width="7.5703125" customWidth="1"/>
    <col min="12293" max="12293" width="8.7109375" customWidth="1"/>
    <col min="12541" max="12541" width="7.85546875" customWidth="1"/>
    <col min="12542" max="12542" width="12.28515625" customWidth="1"/>
    <col min="12543" max="12548" width="7.5703125" customWidth="1"/>
    <col min="12549" max="12549" width="8.7109375" customWidth="1"/>
    <col min="12797" max="12797" width="7.85546875" customWidth="1"/>
    <col min="12798" max="12798" width="12.28515625" customWidth="1"/>
    <col min="12799" max="12804" width="7.5703125" customWidth="1"/>
    <col min="12805" max="12805" width="8.7109375" customWidth="1"/>
    <col min="13053" max="13053" width="7.85546875" customWidth="1"/>
    <col min="13054" max="13054" width="12.28515625" customWidth="1"/>
    <col min="13055" max="13060" width="7.5703125" customWidth="1"/>
    <col min="13061" max="13061" width="8.7109375" customWidth="1"/>
    <col min="13309" max="13309" width="7.85546875" customWidth="1"/>
    <col min="13310" max="13310" width="12.28515625" customWidth="1"/>
    <col min="13311" max="13316" width="7.5703125" customWidth="1"/>
    <col min="13317" max="13317" width="8.7109375" customWidth="1"/>
    <col min="13565" max="13565" width="7.85546875" customWidth="1"/>
    <col min="13566" max="13566" width="12.28515625" customWidth="1"/>
    <col min="13567" max="13572" width="7.5703125" customWidth="1"/>
    <col min="13573" max="13573" width="8.7109375" customWidth="1"/>
    <col min="13821" max="13821" width="7.85546875" customWidth="1"/>
    <col min="13822" max="13822" width="12.28515625" customWidth="1"/>
    <col min="13823" max="13828" width="7.5703125" customWidth="1"/>
    <col min="13829" max="13829" width="8.7109375" customWidth="1"/>
    <col min="14077" max="14077" width="7.85546875" customWidth="1"/>
    <col min="14078" max="14078" width="12.28515625" customWidth="1"/>
    <col min="14079" max="14084" width="7.5703125" customWidth="1"/>
    <col min="14085" max="14085" width="8.7109375" customWidth="1"/>
    <col min="14333" max="14333" width="7.85546875" customWidth="1"/>
    <col min="14334" max="14334" width="12.28515625" customWidth="1"/>
    <col min="14335" max="14340" width="7.5703125" customWidth="1"/>
    <col min="14341" max="14341" width="8.7109375" customWidth="1"/>
    <col min="14589" max="14589" width="7.85546875" customWidth="1"/>
    <col min="14590" max="14590" width="12.28515625" customWidth="1"/>
    <col min="14591" max="14596" width="7.5703125" customWidth="1"/>
    <col min="14597" max="14597" width="8.7109375" customWidth="1"/>
    <col min="14845" max="14845" width="7.85546875" customWidth="1"/>
    <col min="14846" max="14846" width="12.28515625" customWidth="1"/>
    <col min="14847" max="14852" width="7.5703125" customWidth="1"/>
    <col min="14853" max="14853" width="8.7109375" customWidth="1"/>
    <col min="15101" max="15101" width="7.85546875" customWidth="1"/>
    <col min="15102" max="15102" width="12.28515625" customWidth="1"/>
    <col min="15103" max="15108" width="7.5703125" customWidth="1"/>
    <col min="15109" max="15109" width="8.7109375" customWidth="1"/>
    <col min="15357" max="15357" width="7.85546875" customWidth="1"/>
    <col min="15358" max="15358" width="12.28515625" customWidth="1"/>
    <col min="15359" max="15364" width="7.5703125" customWidth="1"/>
    <col min="15365" max="15365" width="8.7109375" customWidth="1"/>
    <col min="15613" max="15613" width="7.85546875" customWidth="1"/>
    <col min="15614" max="15614" width="12.28515625" customWidth="1"/>
    <col min="15615" max="15620" width="7.5703125" customWidth="1"/>
    <col min="15621" max="15621" width="8.7109375" customWidth="1"/>
    <col min="15869" max="15869" width="7.85546875" customWidth="1"/>
    <col min="15870" max="15870" width="12.28515625" customWidth="1"/>
    <col min="15871" max="15876" width="7.5703125" customWidth="1"/>
    <col min="15877" max="15877" width="8.7109375" customWidth="1"/>
    <col min="16125" max="16125" width="7.85546875" customWidth="1"/>
    <col min="16126" max="16126" width="12.28515625" customWidth="1"/>
    <col min="16127" max="16132" width="7.5703125" customWidth="1"/>
    <col min="16133" max="16133" width="8.7109375" customWidth="1"/>
  </cols>
  <sheetData>
    <row r="1" spans="1:14" ht="15" customHeight="1" x14ac:dyDescent="0.25"/>
    <row r="2" spans="1:14" ht="15" customHeight="1" x14ac:dyDescent="0.25"/>
    <row r="3" spans="1:14" ht="15" customHeight="1" x14ac:dyDescent="0.25"/>
    <row r="4" spans="1:14" ht="15" customHeight="1" x14ac:dyDescent="0.25"/>
    <row r="5" spans="1:14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  <c r="I5" s="233"/>
      <c r="J5" s="234"/>
      <c r="K5" s="234"/>
      <c r="L5" s="234"/>
      <c r="M5" s="234"/>
      <c r="N5" s="234"/>
    </row>
    <row r="6" spans="1:14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  <c r="I6" s="233"/>
      <c r="J6" s="234"/>
      <c r="K6" s="234"/>
      <c r="L6" s="234"/>
      <c r="M6" s="234"/>
      <c r="N6" s="234"/>
    </row>
    <row r="7" spans="1:14" ht="21.95" customHeight="1" x14ac:dyDescent="0.25">
      <c r="A7" s="495" t="s">
        <v>180</v>
      </c>
      <c r="B7" s="495"/>
      <c r="C7" s="495"/>
      <c r="D7" s="495"/>
      <c r="E7" s="495"/>
      <c r="F7" s="495"/>
      <c r="G7" s="495"/>
      <c r="H7" s="495"/>
      <c r="I7" s="115"/>
    </row>
    <row r="8" spans="1:14" ht="6.75" customHeight="1" x14ac:dyDescent="0.25">
      <c r="A8" s="269"/>
      <c r="B8" s="269"/>
      <c r="C8" s="269"/>
      <c r="D8" s="269"/>
      <c r="E8" s="269"/>
      <c r="F8" s="269"/>
      <c r="G8" s="269"/>
      <c r="H8" s="269"/>
    </row>
    <row r="9" spans="1:14" ht="21.95" customHeight="1" x14ac:dyDescent="0.25">
      <c r="A9" s="304" t="s">
        <v>48</v>
      </c>
      <c r="B9" s="304" t="s">
        <v>166</v>
      </c>
      <c r="C9" s="269"/>
      <c r="D9" s="269"/>
      <c r="E9" s="269"/>
      <c r="F9" s="269"/>
      <c r="G9" s="269"/>
      <c r="H9" s="269"/>
    </row>
    <row r="10" spans="1:14" ht="15.95" customHeight="1" x14ac:dyDescent="0.25">
      <c r="A10" s="336">
        <v>2010</v>
      </c>
      <c r="B10" s="377">
        <v>19.279417684154033</v>
      </c>
      <c r="C10" s="269"/>
      <c r="D10" s="269"/>
      <c r="E10" s="269"/>
      <c r="F10" s="269"/>
      <c r="G10" s="269"/>
      <c r="H10" s="269"/>
    </row>
    <row r="11" spans="1:14" ht="15.95" customHeight="1" x14ac:dyDescent="0.25">
      <c r="A11" s="336">
        <v>2011</v>
      </c>
      <c r="B11" s="377">
        <v>19.861344816164294</v>
      </c>
      <c r="C11" s="363"/>
      <c r="D11" s="269"/>
      <c r="E11" s="269"/>
      <c r="F11" s="269"/>
      <c r="G11" s="269"/>
      <c r="H11" s="269"/>
    </row>
    <row r="12" spans="1:14" ht="15.95" customHeight="1" x14ac:dyDescent="0.25">
      <c r="A12" s="336">
        <v>2012</v>
      </c>
      <c r="B12" s="377">
        <v>19.067498902201869</v>
      </c>
      <c r="C12" s="269"/>
      <c r="D12" s="269"/>
      <c r="E12" s="269"/>
      <c r="F12" s="269"/>
      <c r="G12" s="269"/>
      <c r="H12" s="269"/>
    </row>
    <row r="13" spans="1:14" ht="15.95" customHeight="1" x14ac:dyDescent="0.25">
      <c r="A13" s="336">
        <v>2013</v>
      </c>
      <c r="B13" s="377">
        <v>18.855722629551387</v>
      </c>
      <c r="C13" s="269"/>
      <c r="D13" s="269"/>
      <c r="E13" s="269"/>
      <c r="F13" s="269"/>
      <c r="G13" s="269"/>
      <c r="H13" s="269"/>
    </row>
    <row r="14" spans="1:14" ht="15.95" customHeight="1" x14ac:dyDescent="0.25">
      <c r="A14" s="336">
        <v>2014</v>
      </c>
      <c r="B14" s="377">
        <v>18.850012493753123</v>
      </c>
      <c r="C14" s="269"/>
      <c r="D14" s="269"/>
      <c r="E14" s="269"/>
      <c r="F14" s="269"/>
      <c r="G14" s="269"/>
      <c r="H14" s="269"/>
    </row>
    <row r="15" spans="1:14" ht="15.95" customHeight="1" x14ac:dyDescent="0.25">
      <c r="A15" s="338">
        <v>2015</v>
      </c>
      <c r="B15" s="379">
        <f>Alumno_PSP!B15</f>
        <v>19.428807841639614</v>
      </c>
      <c r="C15" s="269"/>
      <c r="D15" s="269"/>
      <c r="E15" s="269"/>
      <c r="F15" s="269"/>
      <c r="G15" s="269"/>
      <c r="H15" s="269"/>
    </row>
    <row r="16" spans="1:14" ht="17.25" customHeight="1" x14ac:dyDescent="0.25">
      <c r="A16" s="304" t="s">
        <v>143</v>
      </c>
      <c r="B16" s="394">
        <f>AVERAGE(B10:B15)</f>
        <v>19.223800727910721</v>
      </c>
      <c r="C16" s="269"/>
      <c r="D16" s="269"/>
      <c r="E16" s="269"/>
      <c r="F16" s="269"/>
      <c r="G16" s="269"/>
      <c r="H16" s="269"/>
    </row>
    <row r="17" spans="1:14" ht="8.25" customHeight="1" x14ac:dyDescent="0.25">
      <c r="A17" s="269"/>
      <c r="B17" s="269"/>
      <c r="C17" s="269"/>
      <c r="D17" s="269"/>
      <c r="E17" s="269"/>
      <c r="F17" s="269"/>
      <c r="G17" s="269"/>
      <c r="H17" s="269"/>
    </row>
    <row r="18" spans="1:14" ht="42" customHeight="1" x14ac:dyDescent="0.25">
      <c r="A18" s="304" t="s">
        <v>49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04" t="s">
        <v>304</v>
      </c>
      <c r="H18" s="304" t="s">
        <v>143</v>
      </c>
    </row>
    <row r="19" spans="1:14" ht="14.1" customHeight="1" x14ac:dyDescent="0.25">
      <c r="A19" s="351" t="s">
        <v>14</v>
      </c>
      <c r="B19" s="381">
        <v>15.122302158273381</v>
      </c>
      <c r="C19" s="381">
        <v>15.377419354838709</v>
      </c>
      <c r="D19" s="381">
        <v>16.930555555555557</v>
      </c>
      <c r="E19" s="381">
        <v>16.575438596491228</v>
      </c>
      <c r="F19" s="381">
        <v>15.778523489932885</v>
      </c>
      <c r="G19" s="381">
        <f>Alumno_PSP!B16</f>
        <v>15.59866220735786</v>
      </c>
      <c r="H19" s="381">
        <f>AVERAGE(Tabla11[[#This Row],[2010]:[2015]])</f>
        <v>15.897150227074937</v>
      </c>
      <c r="J19" s="184" t="s">
        <v>14</v>
      </c>
      <c r="K19" s="184">
        <v>4767</v>
      </c>
      <c r="L19" s="184">
        <v>4204</v>
      </c>
      <c r="M19" s="184">
        <f>K19-L19</f>
        <v>563</v>
      </c>
      <c r="N19" s="195">
        <f>K19/L19-1</f>
        <v>0.13392007611798284</v>
      </c>
    </row>
    <row r="20" spans="1:14" ht="14.1" customHeight="1" x14ac:dyDescent="0.25">
      <c r="A20" s="351" t="s">
        <v>15</v>
      </c>
      <c r="B20" s="381">
        <v>19.41826923076923</v>
      </c>
      <c r="C20" s="381">
        <v>20.244552058111381</v>
      </c>
      <c r="D20" s="381">
        <v>20.712871287128714</v>
      </c>
      <c r="E20" s="381">
        <v>20.109137055837564</v>
      </c>
      <c r="F20" s="381">
        <v>20.41518987341772</v>
      </c>
      <c r="G20" s="381">
        <f>Alumno_PSP!B17</f>
        <v>22.193548387096776</v>
      </c>
      <c r="H20" s="381">
        <f>AVERAGE(Tabla11[[#This Row],[2010]:[2015]])</f>
        <v>20.515594648726893</v>
      </c>
      <c r="J20" s="184" t="s">
        <v>15</v>
      </c>
      <c r="K20" s="184">
        <v>8361</v>
      </c>
      <c r="L20" s="184">
        <v>8078</v>
      </c>
      <c r="M20" s="184">
        <f t="shared" ref="M20:M48" si="0">K20-L20</f>
        <v>283</v>
      </c>
      <c r="N20" s="195">
        <f t="shared" ref="N20:N48" si="1">K20/L20-1</f>
        <v>3.5033424114879974E-2</v>
      </c>
    </row>
    <row r="21" spans="1:14" ht="14.1" customHeight="1" x14ac:dyDescent="0.25">
      <c r="A21" s="351" t="s">
        <v>16</v>
      </c>
      <c r="B21" s="381">
        <v>21.333333333333332</v>
      </c>
      <c r="C21" s="381">
        <v>20.373493975903614</v>
      </c>
      <c r="D21" s="381">
        <v>22.11627906976744</v>
      </c>
      <c r="E21" s="381">
        <v>19.600000000000001</v>
      </c>
      <c r="F21" s="381">
        <v>20.652631578947368</v>
      </c>
      <c r="G21" s="381">
        <f>Alumno_PSP!B18</f>
        <v>18.939393939393938</v>
      </c>
      <c r="H21" s="381">
        <f>AVERAGE(Tabla11[[#This Row],[2010]:[2015]])</f>
        <v>20.502521982890951</v>
      </c>
      <c r="J21" s="184" t="s">
        <v>16</v>
      </c>
      <c r="K21" s="184">
        <v>1691</v>
      </c>
      <c r="L21" s="184">
        <v>1792</v>
      </c>
      <c r="M21" s="196">
        <f t="shared" si="0"/>
        <v>-101</v>
      </c>
      <c r="N21" s="197">
        <f t="shared" si="1"/>
        <v>-5.6361607142857095E-2</v>
      </c>
    </row>
    <row r="22" spans="1:14" ht="14.1" customHeight="1" x14ac:dyDescent="0.25">
      <c r="A22" s="351" t="s">
        <v>17</v>
      </c>
      <c r="B22" s="381">
        <v>14.446428571428571</v>
      </c>
      <c r="C22" s="381">
        <v>26.863636363636363</v>
      </c>
      <c r="D22" s="381">
        <v>16.495575221238937</v>
      </c>
      <c r="E22" s="381">
        <v>18.037383177570092</v>
      </c>
      <c r="F22" s="381">
        <v>17.925233644859812</v>
      </c>
      <c r="G22" s="381">
        <f>Alumno_PSP!B19</f>
        <v>18</v>
      </c>
      <c r="H22" s="381">
        <f>AVERAGE(Tabla11[[#This Row],[2010]:[2015]])</f>
        <v>18.628042829788964</v>
      </c>
      <c r="J22" s="184" t="s">
        <v>17</v>
      </c>
      <c r="K22" s="184">
        <v>1773</v>
      </c>
      <c r="L22" s="184">
        <v>1618</v>
      </c>
      <c r="M22" s="184">
        <f t="shared" si="0"/>
        <v>155</v>
      </c>
      <c r="N22" s="195">
        <f t="shared" si="1"/>
        <v>9.5797280593325151E-2</v>
      </c>
    </row>
    <row r="23" spans="1:14" ht="14.1" customHeight="1" x14ac:dyDescent="0.25">
      <c r="A23" s="351" t="s">
        <v>18</v>
      </c>
      <c r="B23" s="381">
        <v>15.602977667493796</v>
      </c>
      <c r="C23" s="381">
        <v>16.880184331797235</v>
      </c>
      <c r="D23" s="381">
        <v>16.137787056367433</v>
      </c>
      <c r="E23" s="381">
        <v>17.788764044943822</v>
      </c>
      <c r="F23" s="381">
        <v>16.802222222222223</v>
      </c>
      <c r="G23" s="381">
        <f>Alumno_PSP!B20</f>
        <v>17.243619489559165</v>
      </c>
      <c r="H23" s="381">
        <f>AVERAGE(Tabla11[[#This Row],[2010]:[2015]])</f>
        <v>16.74259246873061</v>
      </c>
      <c r="J23" s="184" t="s">
        <v>18</v>
      </c>
      <c r="K23" s="184">
        <v>7326</v>
      </c>
      <c r="L23" s="184">
        <v>6288</v>
      </c>
      <c r="M23" s="184">
        <f t="shared" si="0"/>
        <v>1038</v>
      </c>
      <c r="N23" s="195">
        <f t="shared" si="1"/>
        <v>0.16507633587786263</v>
      </c>
    </row>
    <row r="24" spans="1:14" ht="14.1" customHeight="1" x14ac:dyDescent="0.25">
      <c r="A24" s="351" t="s">
        <v>19</v>
      </c>
      <c r="B24" s="381">
        <v>15.865731462925853</v>
      </c>
      <c r="C24" s="381">
        <v>15.422939068100359</v>
      </c>
      <c r="D24" s="381">
        <v>16.026178010471206</v>
      </c>
      <c r="E24" s="381">
        <v>15.019867549668874</v>
      </c>
      <c r="F24" s="381">
        <v>16.743545611015492</v>
      </c>
      <c r="G24" s="381">
        <f>Alumno_PSP!B21</f>
        <v>17.405017921146953</v>
      </c>
      <c r="H24" s="381">
        <f>AVERAGE(Tabla11[[#This Row],[2010]:[2015]])</f>
        <v>16.08054660388812</v>
      </c>
      <c r="J24" s="184" t="s">
        <v>19</v>
      </c>
      <c r="K24" s="184">
        <v>8606</v>
      </c>
      <c r="L24" s="184">
        <v>7917</v>
      </c>
      <c r="M24" s="184">
        <f t="shared" si="0"/>
        <v>689</v>
      </c>
      <c r="N24" s="195">
        <f t="shared" si="1"/>
        <v>8.7027914614121515E-2</v>
      </c>
    </row>
    <row r="25" spans="1:14" ht="14.1" customHeight="1" x14ac:dyDescent="0.25">
      <c r="A25" s="351" t="s">
        <v>20</v>
      </c>
      <c r="B25" s="381">
        <v>17.344186046511627</v>
      </c>
      <c r="C25" s="381">
        <v>18.658018867924529</v>
      </c>
      <c r="D25" s="381">
        <v>18.426940639269407</v>
      </c>
      <c r="E25" s="381">
        <v>18.523474178403756</v>
      </c>
      <c r="F25" s="381">
        <v>19.079518072289158</v>
      </c>
      <c r="G25" s="381">
        <f>Alumno_PSP!B22</f>
        <v>21.09692671394799</v>
      </c>
      <c r="H25" s="381">
        <f>AVERAGE(Tabla11[[#This Row],[2010]:[2015]])</f>
        <v>18.854844086391079</v>
      </c>
      <c r="J25" s="184" t="s">
        <v>20</v>
      </c>
      <c r="K25" s="184">
        <v>7911</v>
      </c>
      <c r="L25" s="184">
        <v>7458</v>
      </c>
      <c r="M25" s="184">
        <f t="shared" si="0"/>
        <v>453</v>
      </c>
      <c r="N25" s="195">
        <f t="shared" si="1"/>
        <v>6.0740144810941255E-2</v>
      </c>
    </row>
    <row r="26" spans="1:14" ht="14.1" customHeight="1" x14ac:dyDescent="0.25">
      <c r="A26" s="351" t="s">
        <v>21</v>
      </c>
      <c r="B26" s="381">
        <v>12.296875</v>
      </c>
      <c r="C26" s="381">
        <v>12.5177304964539</v>
      </c>
      <c r="D26" s="381">
        <v>14.229007633587786</v>
      </c>
      <c r="E26" s="381">
        <v>15.434426229508198</v>
      </c>
      <c r="F26" s="381">
        <v>15.75206611570248</v>
      </c>
      <c r="G26" s="381">
        <f>Alumno_PSP!B23</f>
        <v>15.60655737704918</v>
      </c>
      <c r="H26" s="381">
        <f>AVERAGE(Tabla11[[#This Row],[2010]:[2015]])</f>
        <v>14.306110475383591</v>
      </c>
      <c r="J26" s="184" t="s">
        <v>21</v>
      </c>
      <c r="K26" s="184">
        <v>1765</v>
      </c>
      <c r="L26" s="184">
        <v>1574</v>
      </c>
      <c r="M26" s="184">
        <f t="shared" si="0"/>
        <v>191</v>
      </c>
      <c r="N26" s="195">
        <f t="shared" si="1"/>
        <v>0.12134688691232531</v>
      </c>
    </row>
    <row r="27" spans="1:14" ht="14.1" customHeight="1" x14ac:dyDescent="0.25">
      <c r="A27" s="351" t="s">
        <v>23</v>
      </c>
      <c r="B27" s="381">
        <v>13.987500000000001</v>
      </c>
      <c r="C27" s="381">
        <v>13.905325443786982</v>
      </c>
      <c r="D27" s="381">
        <v>14.638036809815951</v>
      </c>
      <c r="E27" s="381">
        <v>14.624242424242425</v>
      </c>
      <c r="F27" s="381">
        <v>15.140243902439025</v>
      </c>
      <c r="G27" s="381">
        <f>Alumno_PSP!B25</f>
        <v>14.70440251572327</v>
      </c>
      <c r="H27" s="381">
        <f>AVERAGE(Tabla11[[#This Row],[2010]:[2015]])</f>
        <v>14.499958516001277</v>
      </c>
      <c r="J27" s="184" t="s">
        <v>23</v>
      </c>
      <c r="K27" s="184">
        <v>2350</v>
      </c>
      <c r="L27" s="184">
        <v>2238</v>
      </c>
      <c r="M27" s="184">
        <f t="shared" si="0"/>
        <v>112</v>
      </c>
      <c r="N27" s="195">
        <f t="shared" si="1"/>
        <v>5.0044682752457659E-2</v>
      </c>
    </row>
    <row r="28" spans="1:14" ht="14.1" customHeight="1" x14ac:dyDescent="0.25">
      <c r="A28" s="351" t="s">
        <v>24</v>
      </c>
      <c r="B28" s="381">
        <v>19.757615894039734</v>
      </c>
      <c r="C28" s="381">
        <v>19.346666666666668</v>
      </c>
      <c r="D28" s="381">
        <v>17.642250530785564</v>
      </c>
      <c r="E28" s="381">
        <v>19.934569247546346</v>
      </c>
      <c r="F28" s="381">
        <v>19.108836206896552</v>
      </c>
      <c r="G28" s="381">
        <f>Alumno_PSP!B26</f>
        <v>19.411764705882351</v>
      </c>
      <c r="H28" s="381">
        <f>AVERAGE(Tabla11[[#This Row],[2010]:[2015]])</f>
        <v>19.200283875302869</v>
      </c>
      <c r="J28" s="184" t="s">
        <v>24</v>
      </c>
      <c r="K28" s="184">
        <v>15961</v>
      </c>
      <c r="L28" s="184">
        <v>14917</v>
      </c>
      <c r="M28" s="184">
        <f t="shared" si="0"/>
        <v>1044</v>
      </c>
      <c r="N28" s="195">
        <f t="shared" si="1"/>
        <v>6.998726285446133E-2</v>
      </c>
    </row>
    <row r="29" spans="1:14" ht="14.1" customHeight="1" x14ac:dyDescent="0.25">
      <c r="A29" s="351" t="s">
        <v>25</v>
      </c>
      <c r="B29" s="381">
        <v>18.242690058479532</v>
      </c>
      <c r="C29" s="381">
        <v>28.372</v>
      </c>
      <c r="D29" s="381">
        <v>21.098802395209582</v>
      </c>
      <c r="E29" s="381">
        <v>21.394495412844037</v>
      </c>
      <c r="F29" s="381">
        <v>21.20440251572327</v>
      </c>
      <c r="G29" s="381">
        <f>Alumno_PSP!B27</f>
        <v>21.537459283387623</v>
      </c>
      <c r="H29" s="381">
        <f>AVERAGE(Tabla11[[#This Row],[2010]:[2015]])</f>
        <v>21.97497494427401</v>
      </c>
      <c r="J29" s="184" t="s">
        <v>25</v>
      </c>
      <c r="K29" s="184">
        <v>7093</v>
      </c>
      <c r="L29" s="184">
        <v>6239</v>
      </c>
      <c r="M29" s="184">
        <f t="shared" si="0"/>
        <v>854</v>
      </c>
      <c r="N29" s="195">
        <f t="shared" si="1"/>
        <v>0.1368809104023081</v>
      </c>
    </row>
    <row r="30" spans="1:14" ht="14.1" customHeight="1" x14ac:dyDescent="0.25">
      <c r="A30" s="351" t="s">
        <v>26</v>
      </c>
      <c r="B30" s="381">
        <v>17.561224489795919</v>
      </c>
      <c r="C30" s="381">
        <v>17.507109004739338</v>
      </c>
      <c r="D30" s="381">
        <v>17.004608294930875</v>
      </c>
      <c r="E30" s="381">
        <v>17.675675675675677</v>
      </c>
      <c r="F30" s="381">
        <v>16.657142857142858</v>
      </c>
      <c r="G30" s="381">
        <f>Alumno_PSP!B28</f>
        <v>16.877272727272729</v>
      </c>
      <c r="H30" s="381">
        <f>AVERAGE(Tabla11[[#This Row],[2010]:[2015]])</f>
        <v>17.213838841592899</v>
      </c>
      <c r="J30" s="184" t="s">
        <v>26</v>
      </c>
      <c r="K30" s="184">
        <v>3694</v>
      </c>
      <c r="L30" s="184">
        <v>3442</v>
      </c>
      <c r="M30" s="184">
        <f t="shared" si="0"/>
        <v>252</v>
      </c>
      <c r="N30" s="195">
        <f t="shared" si="1"/>
        <v>7.3213248111563045E-2</v>
      </c>
    </row>
    <row r="31" spans="1:14" ht="14.1" customHeight="1" x14ac:dyDescent="0.25">
      <c r="A31" s="351" t="s">
        <v>27</v>
      </c>
      <c r="B31" s="381">
        <v>16.224944320712694</v>
      </c>
      <c r="C31" s="381">
        <v>17.572748267898383</v>
      </c>
      <c r="D31" s="381">
        <v>17.409039548022598</v>
      </c>
      <c r="E31" s="381">
        <v>16.7292377701934</v>
      </c>
      <c r="F31" s="381">
        <v>16.406629834254144</v>
      </c>
      <c r="G31" s="381">
        <f>Alumno_PSP!B29</f>
        <v>16.606818181818181</v>
      </c>
      <c r="H31" s="381">
        <f>AVERAGE(Tabla11[[#This Row],[2010]:[2015]])</f>
        <v>16.824902987149901</v>
      </c>
      <c r="J31" s="184" t="s">
        <v>27</v>
      </c>
      <c r="K31" s="184">
        <v>15218</v>
      </c>
      <c r="L31" s="184">
        <v>14570</v>
      </c>
      <c r="M31" s="184">
        <f t="shared" si="0"/>
        <v>648</v>
      </c>
      <c r="N31" s="195">
        <f t="shared" si="1"/>
        <v>4.4474948524365177E-2</v>
      </c>
    </row>
    <row r="32" spans="1:14" ht="14.1" customHeight="1" x14ac:dyDescent="0.25">
      <c r="A32" s="351" t="s">
        <v>28</v>
      </c>
      <c r="B32" s="381">
        <v>18.988523335883702</v>
      </c>
      <c r="C32" s="381">
        <v>19.410471622701838</v>
      </c>
      <c r="D32" s="381">
        <v>18.452736318407961</v>
      </c>
      <c r="E32" s="381">
        <v>18.928628389154706</v>
      </c>
      <c r="F32" s="381">
        <v>19.640874684608914</v>
      </c>
      <c r="G32" s="381">
        <f>Alumno_PSP!B30</f>
        <v>20.747492368076756</v>
      </c>
      <c r="H32" s="381">
        <f>AVERAGE(Tabla11[[#This Row],[2010]:[2015]])</f>
        <v>19.361454453138979</v>
      </c>
      <c r="J32" s="184" t="s">
        <v>28</v>
      </c>
      <c r="K32" s="184">
        <v>48565</v>
      </c>
      <c r="L32" s="184">
        <v>49636</v>
      </c>
      <c r="M32" s="184">
        <f t="shared" si="0"/>
        <v>-1071</v>
      </c>
      <c r="N32" s="195">
        <f t="shared" si="1"/>
        <v>-2.1577081150777611E-2</v>
      </c>
    </row>
    <row r="33" spans="1:14" ht="14.1" customHeight="1" x14ac:dyDescent="0.25">
      <c r="A33" s="351" t="s">
        <v>29</v>
      </c>
      <c r="B33" s="381">
        <v>32.357723577235774</v>
      </c>
      <c r="C33" s="381">
        <v>26.127705627705627</v>
      </c>
      <c r="D33" s="381">
        <v>25.087755102040816</v>
      </c>
      <c r="E33" s="381">
        <v>24.09591836734694</v>
      </c>
      <c r="F33" s="381">
        <v>24.639240506329113</v>
      </c>
      <c r="G33" s="381">
        <f>Alumno_PSP!B31</f>
        <v>23.995708154506438</v>
      </c>
      <c r="H33" s="381">
        <f>AVERAGE(Tabla11[[#This Row],[2010]:[2015]])</f>
        <v>26.050675222527449</v>
      </c>
      <c r="J33" s="184" t="s">
        <v>29</v>
      </c>
      <c r="K33" s="184">
        <v>12071</v>
      </c>
      <c r="L33" s="184">
        <v>11940</v>
      </c>
      <c r="M33" s="184">
        <f t="shared" si="0"/>
        <v>131</v>
      </c>
      <c r="N33" s="195">
        <f t="shared" si="1"/>
        <v>1.0971524288107215E-2</v>
      </c>
    </row>
    <row r="34" spans="1:14" ht="14.1" customHeight="1" x14ac:dyDescent="0.25">
      <c r="A34" s="351" t="s">
        <v>30</v>
      </c>
      <c r="B34" s="381">
        <v>20.21097046413502</v>
      </c>
      <c r="C34" s="381">
        <v>19.968379446640316</v>
      </c>
      <c r="D34" s="381">
        <v>19.888888888888889</v>
      </c>
      <c r="E34" s="381">
        <v>19.077235772357724</v>
      </c>
      <c r="F34" s="381">
        <v>18.846456692913385</v>
      </c>
      <c r="G34" s="381">
        <f>Alumno_PSP!B32</f>
        <v>18.771428571428572</v>
      </c>
      <c r="H34" s="381">
        <f>AVERAGE(Tabla11[[#This Row],[2010]:[2015]])</f>
        <v>19.460559972727321</v>
      </c>
      <c r="J34" s="184" t="s">
        <v>30</v>
      </c>
      <c r="K34" s="184">
        <v>5052</v>
      </c>
      <c r="L34" s="184">
        <v>4790</v>
      </c>
      <c r="M34" s="184">
        <f t="shared" si="0"/>
        <v>262</v>
      </c>
      <c r="N34" s="195">
        <f t="shared" si="1"/>
        <v>5.4697286012526103E-2</v>
      </c>
    </row>
    <row r="35" spans="1:14" ht="14.1" customHeight="1" x14ac:dyDescent="0.25">
      <c r="A35" s="351" t="s">
        <v>31</v>
      </c>
      <c r="B35" s="381">
        <v>23.733333333333334</v>
      </c>
      <c r="C35" s="381">
        <v>25.45378151260504</v>
      </c>
      <c r="D35" s="381">
        <v>24.942622950819672</v>
      </c>
      <c r="E35" s="381">
        <v>25.308333333333334</v>
      </c>
      <c r="F35" s="381">
        <v>23.39516129032258</v>
      </c>
      <c r="G35" s="381">
        <f>Alumno_PSP!B33</f>
        <v>24.346774193548388</v>
      </c>
      <c r="H35" s="381">
        <f>AVERAGE(Tabla11[[#This Row],[2010]:[2015]])</f>
        <v>24.530001102327059</v>
      </c>
      <c r="J35" s="184" t="s">
        <v>31</v>
      </c>
      <c r="K35" s="184">
        <v>3029</v>
      </c>
      <c r="L35" s="184">
        <v>2848</v>
      </c>
      <c r="M35" s="184">
        <f t="shared" si="0"/>
        <v>181</v>
      </c>
      <c r="N35" s="195">
        <f t="shared" si="1"/>
        <v>6.3553370786516794E-2</v>
      </c>
    </row>
    <row r="36" spans="1:14" ht="14.1" customHeight="1" x14ac:dyDescent="0.25">
      <c r="A36" s="351" t="s">
        <v>32</v>
      </c>
      <c r="B36" s="381">
        <v>18.01158301158301</v>
      </c>
      <c r="C36" s="381">
        <v>18.545344619105201</v>
      </c>
      <c r="D36" s="381">
        <v>18.631818181818183</v>
      </c>
      <c r="E36" s="381">
        <v>19.29405162738496</v>
      </c>
      <c r="F36" s="381">
        <v>19.658185840707965</v>
      </c>
      <c r="G36" s="381">
        <f>Alumno_PSP!B34</f>
        <v>20.810479375696769</v>
      </c>
      <c r="H36" s="381">
        <f>AVERAGE(Tabla11[[#This Row],[2010]:[2015]])</f>
        <v>19.158577109382684</v>
      </c>
      <c r="J36" s="184" t="s">
        <v>32</v>
      </c>
      <c r="K36" s="184">
        <v>15337</v>
      </c>
      <c r="L36" s="184">
        <v>13995</v>
      </c>
      <c r="M36" s="184">
        <f t="shared" si="0"/>
        <v>1342</v>
      </c>
      <c r="N36" s="195">
        <f t="shared" si="1"/>
        <v>9.5891389782065017E-2</v>
      </c>
    </row>
    <row r="37" spans="1:14" ht="14.1" customHeight="1" x14ac:dyDescent="0.25">
      <c r="A37" s="351" t="s">
        <v>34</v>
      </c>
      <c r="B37" s="381">
        <v>17.371084337349398</v>
      </c>
      <c r="C37" s="381">
        <v>18.650485436893202</v>
      </c>
      <c r="D37" s="381">
        <v>18.343065693430656</v>
      </c>
      <c r="E37" s="381">
        <v>18.563775510204081</v>
      </c>
      <c r="F37" s="381">
        <v>17.791563275434243</v>
      </c>
      <c r="G37" s="381">
        <f>Alumno_PSP!B36</f>
        <v>17.731343283582088</v>
      </c>
      <c r="H37" s="381">
        <f>AVERAGE(Tabla11[[#This Row],[2010]:[2015]])</f>
        <v>18.075219589482277</v>
      </c>
      <c r="J37" s="184" t="s">
        <v>34</v>
      </c>
      <c r="K37" s="184">
        <v>7684</v>
      </c>
      <c r="L37" s="184">
        <v>7209</v>
      </c>
      <c r="M37" s="184">
        <f t="shared" si="0"/>
        <v>475</v>
      </c>
      <c r="N37" s="195">
        <f t="shared" si="1"/>
        <v>6.5889859897350522E-2</v>
      </c>
    </row>
    <row r="38" spans="1:14" ht="14.1" customHeight="1" x14ac:dyDescent="0.25">
      <c r="A38" s="351" t="s">
        <v>35</v>
      </c>
      <c r="B38" s="381">
        <v>12.420560747663551</v>
      </c>
      <c r="C38" s="381">
        <v>13.30593607305936</v>
      </c>
      <c r="D38" s="381">
        <v>12.825531914893617</v>
      </c>
      <c r="E38" s="381">
        <v>13.267489711934155</v>
      </c>
      <c r="F38" s="381">
        <v>13.551181102362206</v>
      </c>
      <c r="G38" s="381">
        <f>Alumno_PSP!B37</f>
        <v>13.041198501872659</v>
      </c>
      <c r="H38" s="381">
        <f>AVERAGE(Tabla11[[#This Row],[2010]:[2015]])</f>
        <v>13.068649675297591</v>
      </c>
      <c r="J38" s="184" t="s">
        <v>35</v>
      </c>
      <c r="K38" s="184">
        <v>2914</v>
      </c>
      <c r="L38" s="184">
        <v>2658</v>
      </c>
      <c r="M38" s="184">
        <f t="shared" si="0"/>
        <v>256</v>
      </c>
      <c r="N38" s="195">
        <f t="shared" si="1"/>
        <v>9.6313017306245197E-2</v>
      </c>
    </row>
    <row r="39" spans="1:14" ht="14.1" customHeight="1" x14ac:dyDescent="0.25">
      <c r="A39" s="351" t="s">
        <v>36</v>
      </c>
      <c r="B39" s="381">
        <v>23.514705882352942</v>
      </c>
      <c r="C39" s="381">
        <v>19.016018306636155</v>
      </c>
      <c r="D39" s="381">
        <v>20.483490566037737</v>
      </c>
      <c r="E39" s="381">
        <v>21.601466992665038</v>
      </c>
      <c r="F39" s="381">
        <v>19.658595641646489</v>
      </c>
      <c r="G39" s="381">
        <f>Alumno_PSP!B38</f>
        <v>19.881481481481483</v>
      </c>
      <c r="H39" s="381">
        <f>AVERAGE(Tabla11[[#This Row],[2010]:[2015]])</f>
        <v>20.692626478469972</v>
      </c>
      <c r="J39" s="184" t="s">
        <v>36</v>
      </c>
      <c r="K39" s="184">
        <v>8310</v>
      </c>
      <c r="L39" s="184">
        <v>7995</v>
      </c>
      <c r="M39" s="184">
        <f t="shared" si="0"/>
        <v>315</v>
      </c>
      <c r="N39" s="195">
        <f t="shared" si="1"/>
        <v>3.9399624765478425E-2</v>
      </c>
    </row>
    <row r="40" spans="1:14" ht="14.1" customHeight="1" x14ac:dyDescent="0.25">
      <c r="A40" s="351" t="s">
        <v>37</v>
      </c>
      <c r="B40" s="381">
        <v>17.926829268292682</v>
      </c>
      <c r="C40" s="381">
        <v>16.05</v>
      </c>
      <c r="D40" s="381">
        <v>16.06451612903226</v>
      </c>
      <c r="E40" s="381">
        <v>16.431192660550458</v>
      </c>
      <c r="F40" s="381">
        <v>15.903030303030302</v>
      </c>
      <c r="G40" s="381">
        <f>Alumno_PSP!B39</f>
        <v>16.363636363636363</v>
      </c>
      <c r="H40" s="381">
        <f>AVERAGE(Tabla11[[#This Row],[2010]:[2015]])</f>
        <v>16.456534120757009</v>
      </c>
      <c r="J40" s="184" t="s">
        <v>37</v>
      </c>
      <c r="K40" s="184">
        <v>5457</v>
      </c>
      <c r="L40" s="184">
        <v>5145</v>
      </c>
      <c r="M40" s="184">
        <f t="shared" si="0"/>
        <v>312</v>
      </c>
      <c r="N40" s="195">
        <f t="shared" si="1"/>
        <v>6.0641399416909714E-2</v>
      </c>
    </row>
    <row r="41" spans="1:14" ht="14.1" customHeight="1" x14ac:dyDescent="0.25">
      <c r="A41" s="351" t="s">
        <v>38</v>
      </c>
      <c r="B41" s="381">
        <v>16.806772908366533</v>
      </c>
      <c r="C41" s="381">
        <v>16.940298507462686</v>
      </c>
      <c r="D41" s="381">
        <v>16.210169491525424</v>
      </c>
      <c r="E41" s="381">
        <v>15.205882352941176</v>
      </c>
      <c r="F41" s="381">
        <v>14.278688524590164</v>
      </c>
      <c r="G41" s="381">
        <f>Alumno_PSP!B40</f>
        <v>15.162210338680927</v>
      </c>
      <c r="H41" s="381">
        <f>AVERAGE(Tabla11[[#This Row],[2010]:[2015]])</f>
        <v>15.767337020594484</v>
      </c>
      <c r="J41" s="184" t="s">
        <v>38</v>
      </c>
      <c r="K41" s="184">
        <v>9080</v>
      </c>
      <c r="L41" s="184">
        <v>8437</v>
      </c>
      <c r="M41" s="184">
        <f t="shared" si="0"/>
        <v>643</v>
      </c>
      <c r="N41" s="195">
        <f t="shared" si="1"/>
        <v>7.6211923669550874E-2</v>
      </c>
    </row>
    <row r="42" spans="1:14" ht="14.1" customHeight="1" x14ac:dyDescent="0.25">
      <c r="A42" s="351" t="s">
        <v>39</v>
      </c>
      <c r="B42" s="381">
        <v>22.4</v>
      </c>
      <c r="C42" s="381">
        <v>25.32</v>
      </c>
      <c r="D42" s="381">
        <v>24.1</v>
      </c>
      <c r="E42" s="381">
        <v>24.760076775431862</v>
      </c>
      <c r="F42" s="381">
        <v>25.543520309477756</v>
      </c>
      <c r="G42" s="381">
        <f>Alumno_PSP!B41</f>
        <v>26.299625468164795</v>
      </c>
      <c r="H42" s="381">
        <f>AVERAGE(Tabla11[[#This Row],[2010]:[2015]])</f>
        <v>24.737203758845734</v>
      </c>
      <c r="J42" s="184" t="s">
        <v>39</v>
      </c>
      <c r="K42" s="184">
        <v>13196</v>
      </c>
      <c r="L42" s="184">
        <v>11695</v>
      </c>
      <c r="M42" s="184">
        <f t="shared" si="0"/>
        <v>1501</v>
      </c>
      <c r="N42" s="195">
        <f t="shared" si="1"/>
        <v>0.12834544677212478</v>
      </c>
    </row>
    <row r="43" spans="1:14" ht="14.1" customHeight="1" x14ac:dyDescent="0.25">
      <c r="A43" s="351" t="s">
        <v>40</v>
      </c>
      <c r="B43" s="381">
        <v>28.038251366120218</v>
      </c>
      <c r="C43" s="381">
        <v>22.805429864253394</v>
      </c>
      <c r="D43" s="381">
        <v>17.450657894736842</v>
      </c>
      <c r="E43" s="381">
        <v>18.418918918918919</v>
      </c>
      <c r="F43" s="381">
        <v>19.023569023569024</v>
      </c>
      <c r="G43" s="381">
        <f>Alumno_PSP!B42</f>
        <v>19.454237288135594</v>
      </c>
      <c r="H43" s="381">
        <f>AVERAGE(Tabla11[[#This Row],[2010]:[2015]])</f>
        <v>20.865177392622332</v>
      </c>
      <c r="J43" s="184" t="s">
        <v>40</v>
      </c>
      <c r="K43" s="184">
        <v>5040</v>
      </c>
      <c r="L43" s="184">
        <v>5131</v>
      </c>
      <c r="M43" s="196">
        <f t="shared" si="0"/>
        <v>-91</v>
      </c>
      <c r="N43" s="197">
        <f t="shared" si="1"/>
        <v>-1.7735334242837686E-2</v>
      </c>
    </row>
    <row r="44" spans="1:14" ht="14.1" customHeight="1" x14ac:dyDescent="0.25">
      <c r="A44" s="351" t="s">
        <v>41</v>
      </c>
      <c r="B44" s="381">
        <v>28.616487455197131</v>
      </c>
      <c r="C44" s="381">
        <v>20.545226130653266</v>
      </c>
      <c r="D44" s="381">
        <v>21.657766990291261</v>
      </c>
      <c r="E44" s="381">
        <v>22.194174757281555</v>
      </c>
      <c r="F44" s="381">
        <v>22.747549019607842</v>
      </c>
      <c r="G44" s="381">
        <f>Alumno_PSP!B43</f>
        <v>22.398009950248756</v>
      </c>
      <c r="H44" s="381">
        <f>AVERAGE(Tabla11[[#This Row],[2010]:[2015]])</f>
        <v>23.026535717213303</v>
      </c>
      <c r="J44" s="184" t="s">
        <v>41</v>
      </c>
      <c r="K44" s="184">
        <v>8177</v>
      </c>
      <c r="L44" s="184">
        <v>7984</v>
      </c>
      <c r="M44" s="184">
        <f t="shared" si="0"/>
        <v>193</v>
      </c>
      <c r="N44" s="195">
        <f t="shared" si="1"/>
        <v>2.4173346693386666E-2</v>
      </c>
    </row>
    <row r="45" spans="1:14" ht="14.1" customHeight="1" x14ac:dyDescent="0.25">
      <c r="A45" s="351" t="s">
        <v>42</v>
      </c>
      <c r="B45" s="381">
        <v>13.252631578947369</v>
      </c>
      <c r="C45" s="381">
        <v>17.841379310344827</v>
      </c>
      <c r="D45" s="381">
        <v>15.165853658536586</v>
      </c>
      <c r="E45" s="381">
        <v>14.966183574879228</v>
      </c>
      <c r="F45" s="381">
        <v>16.388297872340427</v>
      </c>
      <c r="G45" s="381">
        <f>Alumno_PSP!B44</f>
        <v>16.274285714285714</v>
      </c>
      <c r="H45" s="381">
        <f>AVERAGE(Tabla11[[#This Row],[2010]:[2015]])</f>
        <v>15.648105284889025</v>
      </c>
      <c r="J45" s="184" t="s">
        <v>42</v>
      </c>
      <c r="K45" s="184">
        <v>2587</v>
      </c>
      <c r="L45" s="184">
        <v>2518</v>
      </c>
      <c r="M45" s="184">
        <f t="shared" si="0"/>
        <v>69</v>
      </c>
      <c r="N45" s="195">
        <f t="shared" si="1"/>
        <v>2.7402700555996917E-2</v>
      </c>
    </row>
    <row r="46" spans="1:14" ht="14.1" customHeight="1" x14ac:dyDescent="0.25">
      <c r="A46" s="351" t="s">
        <v>43</v>
      </c>
      <c r="B46" s="381">
        <v>14.39486356340289</v>
      </c>
      <c r="C46" s="381">
        <v>16.240350877192981</v>
      </c>
      <c r="D46" s="381">
        <v>15.713073005093378</v>
      </c>
      <c r="E46" s="381">
        <v>15.682758620689656</v>
      </c>
      <c r="F46" s="381">
        <v>16.14867256637168</v>
      </c>
      <c r="G46" s="381">
        <f>Alumno_PSP!B45</f>
        <v>16.59608540925267</v>
      </c>
      <c r="H46" s="381">
        <f>AVERAGE(Tabla11[[#This Row],[2010]:[2015]])</f>
        <v>15.795967340333876</v>
      </c>
      <c r="J46" s="184" t="s">
        <v>43</v>
      </c>
      <c r="K46" s="184">
        <v>9257</v>
      </c>
      <c r="L46" s="184">
        <v>8968</v>
      </c>
      <c r="M46" s="184">
        <f t="shared" si="0"/>
        <v>289</v>
      </c>
      <c r="N46" s="195">
        <f t="shared" si="1"/>
        <v>3.2225691347011587E-2</v>
      </c>
    </row>
    <row r="47" spans="1:14" ht="14.1" customHeight="1" x14ac:dyDescent="0.25">
      <c r="A47" s="351" t="s">
        <v>44</v>
      </c>
      <c r="B47" s="381">
        <v>17.015267175572518</v>
      </c>
      <c r="C47" s="381">
        <v>17.381481481481483</v>
      </c>
      <c r="D47" s="381">
        <v>16.032727272727271</v>
      </c>
      <c r="E47" s="381">
        <v>18.543650793650794</v>
      </c>
      <c r="F47" s="381">
        <v>17.23076923076923</v>
      </c>
      <c r="G47" s="381">
        <f>Alumno_PSP!B46</f>
        <v>17.790441176470587</v>
      </c>
      <c r="H47" s="381">
        <f>AVERAGE(Tabla11[[#This Row],[2010]:[2015]])</f>
        <v>17.332389521778648</v>
      </c>
      <c r="J47" s="184" t="s">
        <v>44</v>
      </c>
      <c r="K47" s="184">
        <v>4693</v>
      </c>
      <c r="L47" s="184">
        <v>4458</v>
      </c>
      <c r="M47" s="184">
        <f t="shared" si="0"/>
        <v>235</v>
      </c>
      <c r="N47" s="195">
        <f t="shared" si="1"/>
        <v>5.2714221624046598E-2</v>
      </c>
    </row>
    <row r="48" spans="1:14" ht="14.1" customHeight="1" x14ac:dyDescent="0.25">
      <c r="A48" s="351" t="s">
        <v>45</v>
      </c>
      <c r="B48" s="381">
        <v>16.835164835164836</v>
      </c>
      <c r="C48" s="381">
        <v>16.204081632653061</v>
      </c>
      <c r="D48" s="381">
        <v>18.126315789473683</v>
      </c>
      <c r="E48" s="381">
        <v>19.988636363636363</v>
      </c>
      <c r="F48" s="381">
        <v>19.929411764705883</v>
      </c>
      <c r="G48" s="381">
        <f>Alumno_PSP!B47</f>
        <v>20.464285714285715</v>
      </c>
      <c r="H48" s="381">
        <f>AVERAGE(Tabla11[[#This Row],[2010]:[2015]])</f>
        <v>18.591316016653256</v>
      </c>
      <c r="J48" s="184" t="s">
        <v>45</v>
      </c>
      <c r="K48" s="184">
        <v>1588</v>
      </c>
      <c r="L48" s="184">
        <v>1532</v>
      </c>
      <c r="M48" s="184">
        <f t="shared" si="0"/>
        <v>56</v>
      </c>
      <c r="N48" s="195">
        <f t="shared" si="1"/>
        <v>3.6553524804177506E-2</v>
      </c>
    </row>
    <row r="49" spans="1:8" ht="13.5" customHeight="1" x14ac:dyDescent="0.25">
      <c r="A49" s="353" t="s">
        <v>275</v>
      </c>
      <c r="B49" s="395">
        <v>19</v>
      </c>
      <c r="C49" s="395">
        <v>16</v>
      </c>
      <c r="D49" s="395">
        <v>16</v>
      </c>
      <c r="E49" s="395">
        <v>19</v>
      </c>
      <c r="F49" s="395">
        <v>19</v>
      </c>
      <c r="G49" s="395">
        <v>19</v>
      </c>
      <c r="H49" s="395">
        <f>AVERAGE(Tabla11[[#This Row],[2010]:[2015]])</f>
        <v>18</v>
      </c>
    </row>
    <row r="50" spans="1:8" x14ac:dyDescent="0.25">
      <c r="A50" s="351" t="s">
        <v>22</v>
      </c>
      <c r="B50" s="381">
        <v>20.453110492107708</v>
      </c>
      <c r="C50" s="381">
        <v>21.459731543624162</v>
      </c>
      <c r="D50" s="381">
        <v>19.824330458465727</v>
      </c>
      <c r="E50" s="381">
        <v>20.192452830188678</v>
      </c>
      <c r="F50" s="381">
        <v>19.944547134935306</v>
      </c>
      <c r="G50" s="381">
        <v>20.578024007386887</v>
      </c>
      <c r="H50" s="381">
        <f>AVERAGE(Tabla11[[#This Row],[2010]:[2015]])</f>
        <v>20.408699411118079</v>
      </c>
    </row>
    <row r="51" spans="1:8" x14ac:dyDescent="0.25">
      <c r="A51" s="351" t="s">
        <v>33</v>
      </c>
      <c r="B51" s="381">
        <v>15.630490956072352</v>
      </c>
      <c r="C51" s="381">
        <v>16.986910994764397</v>
      </c>
      <c r="D51" s="381">
        <v>16.666666666666668</v>
      </c>
      <c r="E51" s="381">
        <v>17.285340314136125</v>
      </c>
      <c r="F51" s="381">
        <v>16.457894736842107</v>
      </c>
      <c r="G51" s="381">
        <v>17.215846994535518</v>
      </c>
      <c r="H51" s="381">
        <f>AVERAGE(Tabla11[[#This Row],[2010]:[2015]])</f>
        <v>16.707191777169527</v>
      </c>
    </row>
    <row r="52" spans="1:8" x14ac:dyDescent="0.25">
      <c r="A52" s="355" t="s">
        <v>276</v>
      </c>
      <c r="B52" s="391">
        <v>20</v>
      </c>
      <c r="C52" s="391">
        <v>21</v>
      </c>
      <c r="D52" s="391">
        <v>19</v>
      </c>
      <c r="E52" s="391">
        <v>20</v>
      </c>
      <c r="F52" s="391">
        <v>19.399999999999999</v>
      </c>
      <c r="G52" s="391">
        <v>20</v>
      </c>
      <c r="H52" s="391">
        <f>AVERAGE(Tabla11[[#This Row],[2010]:[2015]])</f>
        <v>19.900000000000002</v>
      </c>
    </row>
    <row r="53" spans="1:8" x14ac:dyDescent="0.25">
      <c r="A53" s="269"/>
      <c r="B53" s="269"/>
      <c r="C53" s="269"/>
      <c r="D53" s="269"/>
      <c r="E53" s="269"/>
      <c r="F53" s="269"/>
      <c r="G53" s="269"/>
      <c r="H53" s="269"/>
    </row>
    <row r="54" spans="1:8" x14ac:dyDescent="0.25">
      <c r="A54" s="269"/>
      <c r="B54" s="269"/>
      <c r="C54" s="269"/>
      <c r="D54" s="269"/>
      <c r="E54" s="269"/>
      <c r="F54" s="269"/>
      <c r="G54" s="269"/>
      <c r="H54" s="269"/>
    </row>
    <row r="55" spans="1:8" x14ac:dyDescent="0.25">
      <c r="A55" s="269"/>
      <c r="B55" s="269"/>
      <c r="C55" s="269"/>
      <c r="D55" s="269"/>
      <c r="E55" s="269"/>
      <c r="F55" s="269"/>
      <c r="G55" s="269"/>
      <c r="H55" s="269"/>
    </row>
    <row r="56" spans="1:8" x14ac:dyDescent="0.25">
      <c r="A56" s="269"/>
      <c r="B56" s="269"/>
      <c r="C56" s="269"/>
      <c r="D56" s="269"/>
      <c r="E56" s="269"/>
      <c r="F56" s="269"/>
      <c r="G56" s="269"/>
      <c r="H56" s="269"/>
    </row>
    <row r="57" spans="1:8" x14ac:dyDescent="0.25">
      <c r="A57" s="269"/>
      <c r="B57" s="269"/>
      <c r="C57" s="269"/>
      <c r="D57" s="269"/>
      <c r="E57" s="269"/>
      <c r="F57" s="269"/>
      <c r="G57" s="269"/>
      <c r="H57" s="269"/>
    </row>
    <row r="58" spans="1:8" x14ac:dyDescent="0.25">
      <c r="A58" s="269"/>
      <c r="B58" s="269"/>
      <c r="C58" s="269"/>
      <c r="D58" s="269"/>
      <c r="E58" s="269"/>
      <c r="F58" s="269"/>
      <c r="G58" s="269"/>
      <c r="H58" s="269"/>
    </row>
    <row r="59" spans="1:8" x14ac:dyDescent="0.25">
      <c r="A59" s="269"/>
      <c r="B59" s="269"/>
      <c r="C59" s="269"/>
      <c r="D59" s="269"/>
      <c r="E59" s="269"/>
      <c r="F59" s="269"/>
      <c r="G59" s="269"/>
      <c r="H59" s="269"/>
    </row>
    <row r="60" spans="1:8" x14ac:dyDescent="0.25">
      <c r="A60" s="269"/>
      <c r="B60" s="269"/>
      <c r="C60" s="269"/>
      <c r="D60" s="269"/>
      <c r="E60" s="269"/>
      <c r="F60" s="269"/>
      <c r="G60" s="269"/>
      <c r="H60" s="269"/>
    </row>
    <row r="61" spans="1:8" x14ac:dyDescent="0.25">
      <c r="A61" s="269"/>
      <c r="B61" s="269"/>
      <c r="C61" s="269"/>
      <c r="D61" s="269"/>
      <c r="E61" s="269"/>
      <c r="F61" s="269"/>
      <c r="G61" s="269"/>
      <c r="H61" s="269"/>
    </row>
    <row r="62" spans="1:8" x14ac:dyDescent="0.25">
      <c r="A62" s="269"/>
      <c r="B62" s="269"/>
      <c r="C62" s="269"/>
      <c r="D62" s="269"/>
      <c r="E62" s="269"/>
      <c r="F62" s="269"/>
      <c r="G62" s="269"/>
      <c r="H62" s="269"/>
    </row>
    <row r="63" spans="1:8" x14ac:dyDescent="0.25">
      <c r="A63" s="269"/>
      <c r="B63" s="269"/>
      <c r="C63" s="269"/>
      <c r="D63" s="269"/>
      <c r="E63" s="269"/>
      <c r="F63" s="269"/>
      <c r="G63" s="269"/>
      <c r="H63" s="269"/>
    </row>
    <row r="64" spans="1:8" x14ac:dyDescent="0.25">
      <c r="A64" s="269"/>
      <c r="B64" s="269"/>
      <c r="C64" s="269"/>
      <c r="D64" s="269"/>
      <c r="E64" s="269"/>
      <c r="F64" s="269"/>
      <c r="G64" s="269"/>
      <c r="H64" s="269"/>
    </row>
    <row r="65" spans="1:8" x14ac:dyDescent="0.25">
      <c r="A65" s="269"/>
      <c r="B65" s="269"/>
      <c r="C65" s="269"/>
      <c r="D65" s="269"/>
      <c r="E65" s="269"/>
      <c r="F65" s="269"/>
      <c r="G65" s="269"/>
      <c r="H65" s="269"/>
    </row>
    <row r="66" spans="1:8" x14ac:dyDescent="0.25">
      <c r="A66" s="269"/>
      <c r="B66" s="269"/>
      <c r="C66" s="269"/>
      <c r="D66" s="269"/>
      <c r="E66" s="269"/>
      <c r="F66" s="269"/>
      <c r="G66" s="269"/>
      <c r="H66" s="269"/>
    </row>
    <row r="67" spans="1:8" x14ac:dyDescent="0.25">
      <c r="A67" s="269"/>
      <c r="B67" s="269"/>
      <c r="C67" s="269"/>
      <c r="D67" s="269"/>
      <c r="E67" s="269"/>
      <c r="F67" s="269"/>
      <c r="G67" s="269"/>
      <c r="H67" s="269"/>
    </row>
    <row r="68" spans="1:8" x14ac:dyDescent="0.25">
      <c r="A68" s="269"/>
      <c r="B68" s="269"/>
      <c r="C68" s="269"/>
      <c r="D68" s="269"/>
      <c r="E68" s="269"/>
      <c r="F68" s="269"/>
      <c r="G68" s="269"/>
      <c r="H68" s="269"/>
    </row>
    <row r="69" spans="1:8" x14ac:dyDescent="0.25">
      <c r="A69" s="269"/>
      <c r="B69" s="269"/>
      <c r="C69" s="269"/>
      <c r="D69" s="269"/>
      <c r="E69" s="269"/>
      <c r="F69" s="269"/>
      <c r="G69" s="269"/>
      <c r="H69" s="269"/>
    </row>
    <row r="70" spans="1:8" x14ac:dyDescent="0.25">
      <c r="A70" s="269"/>
      <c r="B70" s="269"/>
      <c r="C70" s="269"/>
      <c r="D70" s="269"/>
      <c r="E70" s="269"/>
      <c r="F70" s="269"/>
      <c r="G70" s="269"/>
      <c r="H70" s="269"/>
    </row>
    <row r="71" spans="1:8" x14ac:dyDescent="0.25">
      <c r="A71" s="269"/>
      <c r="B71" s="269"/>
      <c r="C71" s="269"/>
      <c r="D71" s="269"/>
      <c r="E71" s="269"/>
      <c r="F71" s="269"/>
      <c r="G71" s="269"/>
      <c r="H71" s="269"/>
    </row>
    <row r="72" spans="1:8" x14ac:dyDescent="0.25">
      <c r="A72" s="269"/>
      <c r="B72" s="269"/>
      <c r="C72" s="269"/>
      <c r="D72" s="269"/>
      <c r="E72" s="269"/>
      <c r="F72" s="269"/>
      <c r="G72" s="269"/>
      <c r="H72" s="269"/>
    </row>
    <row r="73" spans="1:8" x14ac:dyDescent="0.25">
      <c r="A73" s="269"/>
      <c r="B73" s="269"/>
      <c r="C73" s="269"/>
      <c r="D73" s="269"/>
      <c r="E73" s="269"/>
      <c r="F73" s="269"/>
      <c r="G73" s="269"/>
      <c r="H73" s="269"/>
    </row>
    <row r="74" spans="1:8" x14ac:dyDescent="0.25">
      <c r="A74" s="269"/>
      <c r="B74" s="269"/>
      <c r="C74" s="269"/>
      <c r="D74" s="269"/>
      <c r="E74" s="269"/>
      <c r="F74" s="269"/>
      <c r="G74" s="269"/>
      <c r="H74" s="269"/>
    </row>
    <row r="75" spans="1:8" x14ac:dyDescent="0.25">
      <c r="A75" s="269"/>
      <c r="B75" s="269"/>
      <c r="C75" s="269"/>
      <c r="D75" s="269"/>
      <c r="E75" s="269"/>
      <c r="F75" s="269"/>
      <c r="G75" s="269"/>
      <c r="H75" s="269"/>
    </row>
    <row r="76" spans="1:8" x14ac:dyDescent="0.25">
      <c r="A76" s="269"/>
      <c r="B76" s="269"/>
      <c r="C76" s="269"/>
      <c r="D76" s="269"/>
      <c r="E76" s="269"/>
      <c r="F76" s="269"/>
      <c r="G76" s="269"/>
      <c r="H76" s="269"/>
    </row>
    <row r="77" spans="1:8" x14ac:dyDescent="0.25">
      <c r="A77" s="269"/>
      <c r="B77" s="269"/>
      <c r="C77" s="269"/>
      <c r="D77" s="269"/>
      <c r="E77" s="269"/>
      <c r="F77" s="269"/>
      <c r="G77" s="269"/>
      <c r="H77" s="269"/>
    </row>
    <row r="78" spans="1:8" x14ac:dyDescent="0.25">
      <c r="A78" s="269"/>
      <c r="B78" s="269"/>
      <c r="C78" s="269"/>
      <c r="D78" s="269"/>
      <c r="E78" s="269"/>
      <c r="F78" s="269"/>
      <c r="G78" s="269"/>
      <c r="H78" s="269"/>
    </row>
    <row r="79" spans="1:8" x14ac:dyDescent="0.25">
      <c r="A79" s="269"/>
      <c r="B79" s="269"/>
      <c r="C79" s="269"/>
      <c r="D79" s="269"/>
      <c r="E79" s="269"/>
      <c r="F79" s="269"/>
      <c r="G79" s="269"/>
      <c r="H79" s="269"/>
    </row>
    <row r="80" spans="1:8" x14ac:dyDescent="0.25">
      <c r="A80" s="269"/>
      <c r="B80" s="269"/>
      <c r="C80" s="269"/>
      <c r="D80" s="269"/>
      <c r="E80" s="269"/>
      <c r="F80" s="269"/>
      <c r="G80" s="269"/>
      <c r="H80" s="269"/>
    </row>
    <row r="81" spans="1:8" x14ac:dyDescent="0.25">
      <c r="A81" s="269"/>
      <c r="B81" s="269"/>
      <c r="C81" s="269"/>
      <c r="D81" s="269"/>
      <c r="E81" s="269"/>
      <c r="F81" s="269"/>
      <c r="G81" s="269"/>
      <c r="H81" s="269"/>
    </row>
    <row r="82" spans="1:8" x14ac:dyDescent="0.25">
      <c r="A82" s="269"/>
      <c r="B82" s="269"/>
      <c r="C82" s="269"/>
      <c r="D82" s="269"/>
      <c r="E82" s="269"/>
      <c r="F82" s="269"/>
      <c r="G82" s="269"/>
      <c r="H82" s="269"/>
    </row>
    <row r="83" spans="1:8" x14ac:dyDescent="0.25">
      <c r="A83" s="269"/>
      <c r="B83" s="269"/>
      <c r="C83" s="269"/>
      <c r="D83" s="269"/>
      <c r="E83" s="269"/>
      <c r="F83" s="269"/>
      <c r="G83" s="269"/>
      <c r="H83" s="269"/>
    </row>
    <row r="84" spans="1:8" x14ac:dyDescent="0.25">
      <c r="A84" s="269"/>
      <c r="B84" s="269"/>
      <c r="C84" s="269"/>
      <c r="D84" s="269"/>
      <c r="E84" s="269"/>
      <c r="F84" s="269"/>
      <c r="G84" s="269"/>
      <c r="H84" s="269"/>
    </row>
    <row r="85" spans="1:8" x14ac:dyDescent="0.25">
      <c r="A85" s="269"/>
      <c r="B85" s="269"/>
      <c r="C85" s="269"/>
      <c r="D85" s="269"/>
      <c r="E85" s="269"/>
      <c r="F85" s="269"/>
      <c r="G85" s="269"/>
      <c r="H85" s="269"/>
    </row>
    <row r="86" spans="1:8" x14ac:dyDescent="0.25">
      <c r="A86" s="269"/>
      <c r="B86" s="269"/>
      <c r="C86" s="269"/>
      <c r="D86" s="269"/>
      <c r="E86" s="269"/>
      <c r="F86" s="269"/>
      <c r="G86" s="269"/>
      <c r="H86" s="269"/>
    </row>
    <row r="87" spans="1:8" x14ac:dyDescent="0.25">
      <c r="A87" s="269"/>
      <c r="B87" s="269"/>
      <c r="C87" s="269"/>
      <c r="D87" s="269"/>
      <c r="E87" s="269"/>
      <c r="F87" s="269"/>
      <c r="G87" s="269"/>
      <c r="H87" s="269"/>
    </row>
    <row r="88" spans="1:8" x14ac:dyDescent="0.25">
      <c r="A88" s="269"/>
      <c r="B88" s="269"/>
      <c r="C88" s="269"/>
      <c r="D88" s="269"/>
      <c r="E88" s="269"/>
      <c r="F88" s="269"/>
      <c r="G88" s="269"/>
      <c r="H88" s="269"/>
    </row>
    <row r="89" spans="1:8" x14ac:dyDescent="0.25">
      <c r="A89" s="269"/>
      <c r="B89" s="269"/>
      <c r="C89" s="269"/>
      <c r="D89" s="269"/>
      <c r="E89" s="269"/>
      <c r="F89" s="269"/>
      <c r="G89" s="269"/>
      <c r="H89" s="269"/>
    </row>
    <row r="90" spans="1:8" x14ac:dyDescent="0.25">
      <c r="A90" s="269"/>
      <c r="B90" s="269"/>
      <c r="C90" s="269"/>
      <c r="D90" s="269"/>
      <c r="E90" s="269"/>
      <c r="F90" s="269"/>
      <c r="G90" s="269"/>
      <c r="H90" s="269"/>
    </row>
    <row r="91" spans="1:8" x14ac:dyDescent="0.25">
      <c r="A91" s="269"/>
      <c r="B91" s="269"/>
      <c r="C91" s="269"/>
      <c r="D91" s="269"/>
      <c r="E91" s="269"/>
      <c r="F91" s="269"/>
      <c r="G91" s="269"/>
      <c r="H91" s="269"/>
    </row>
    <row r="92" spans="1:8" x14ac:dyDescent="0.25">
      <c r="A92" s="269"/>
      <c r="B92" s="269"/>
      <c r="C92" s="269"/>
      <c r="D92" s="269"/>
      <c r="E92" s="269"/>
      <c r="F92" s="269"/>
      <c r="G92" s="269"/>
      <c r="H92" s="269"/>
    </row>
    <row r="93" spans="1:8" x14ac:dyDescent="0.25">
      <c r="A93" s="269"/>
      <c r="B93" s="269"/>
      <c r="C93" s="269"/>
      <c r="D93" s="269"/>
      <c r="E93" s="269"/>
      <c r="F93" s="269"/>
      <c r="G93" s="269"/>
      <c r="H93" s="269"/>
    </row>
    <row r="94" spans="1:8" x14ac:dyDescent="0.25">
      <c r="A94" s="269"/>
      <c r="B94" s="269"/>
      <c r="C94" s="269"/>
      <c r="D94" s="269"/>
      <c r="E94" s="269"/>
      <c r="F94" s="269"/>
      <c r="G94" s="269"/>
      <c r="H94" s="269"/>
    </row>
    <row r="95" spans="1:8" x14ac:dyDescent="0.25">
      <c r="A95" s="269"/>
      <c r="B95" s="269"/>
      <c r="C95" s="269"/>
      <c r="D95" s="269"/>
      <c r="E95" s="269"/>
      <c r="F95" s="269"/>
      <c r="G95" s="269"/>
      <c r="H95" s="269"/>
    </row>
    <row r="96" spans="1:8" x14ac:dyDescent="0.25">
      <c r="A96" s="269"/>
      <c r="B96" s="269"/>
      <c r="C96" s="269"/>
      <c r="D96" s="269"/>
      <c r="E96" s="269"/>
      <c r="F96" s="269"/>
      <c r="G96" s="269"/>
      <c r="H96" s="269"/>
    </row>
    <row r="97" spans="1:8" x14ac:dyDescent="0.25">
      <c r="A97" s="269"/>
      <c r="B97" s="269"/>
      <c r="C97" s="269"/>
      <c r="D97" s="269"/>
      <c r="E97" s="269"/>
      <c r="F97" s="269"/>
      <c r="G97" s="269"/>
      <c r="H97" s="269"/>
    </row>
    <row r="98" spans="1:8" x14ac:dyDescent="0.25">
      <c r="A98" s="269"/>
      <c r="B98" s="269"/>
      <c r="C98" s="269"/>
      <c r="D98" s="269"/>
      <c r="E98" s="269"/>
      <c r="F98" s="269"/>
      <c r="G98" s="269"/>
      <c r="H98" s="269"/>
    </row>
    <row r="99" spans="1:8" x14ac:dyDescent="0.25">
      <c r="A99" s="269"/>
      <c r="B99" s="269"/>
      <c r="C99" s="269"/>
      <c r="D99" s="269"/>
      <c r="E99" s="269"/>
      <c r="F99" s="269"/>
      <c r="G99" s="269"/>
      <c r="H99" s="269"/>
    </row>
    <row r="100" spans="1:8" x14ac:dyDescent="0.25">
      <c r="A100" s="269"/>
      <c r="B100" s="269"/>
      <c r="C100" s="269"/>
      <c r="D100" s="269"/>
      <c r="E100" s="269"/>
      <c r="F100" s="269"/>
      <c r="G100" s="269"/>
      <c r="H100" s="269"/>
    </row>
    <row r="101" spans="1:8" x14ac:dyDescent="0.25">
      <c r="A101" s="269"/>
      <c r="B101" s="269"/>
      <c r="C101" s="269"/>
      <c r="D101" s="269"/>
      <c r="E101" s="269"/>
      <c r="F101" s="269"/>
      <c r="G101" s="269"/>
      <c r="H101" s="269"/>
    </row>
    <row r="102" spans="1:8" x14ac:dyDescent="0.25">
      <c r="A102" s="269"/>
      <c r="B102" s="269"/>
      <c r="C102" s="269"/>
      <c r="D102" s="269"/>
      <c r="E102" s="269"/>
      <c r="F102" s="269"/>
      <c r="G102" s="269"/>
      <c r="H102" s="269"/>
    </row>
    <row r="103" spans="1:8" x14ac:dyDescent="0.25">
      <c r="A103" s="269"/>
      <c r="B103" s="269"/>
      <c r="C103" s="269"/>
      <c r="D103" s="269"/>
      <c r="E103" s="269"/>
      <c r="F103" s="269"/>
      <c r="G103" s="269"/>
      <c r="H103" s="269"/>
    </row>
    <row r="104" spans="1:8" x14ac:dyDescent="0.25">
      <c r="A104" s="269"/>
      <c r="B104" s="269"/>
      <c r="C104" s="269"/>
      <c r="D104" s="269"/>
      <c r="E104" s="269"/>
      <c r="F104" s="269"/>
      <c r="G104" s="269"/>
      <c r="H104" s="269"/>
    </row>
    <row r="105" spans="1:8" x14ac:dyDescent="0.25">
      <c r="A105" s="269"/>
      <c r="B105" s="269"/>
      <c r="C105" s="269"/>
      <c r="D105" s="269"/>
      <c r="E105" s="269"/>
      <c r="F105" s="269"/>
      <c r="G105" s="269"/>
      <c r="H105" s="269"/>
    </row>
    <row r="106" spans="1:8" x14ac:dyDescent="0.25">
      <c r="A106" s="269"/>
      <c r="B106" s="269"/>
      <c r="C106" s="269"/>
      <c r="D106" s="269"/>
      <c r="E106" s="269"/>
      <c r="F106" s="269"/>
      <c r="G106" s="269"/>
      <c r="H106" s="269"/>
    </row>
    <row r="107" spans="1:8" x14ac:dyDescent="0.25">
      <c r="A107" s="269"/>
      <c r="B107" s="269"/>
      <c r="C107" s="269"/>
      <c r="D107" s="269"/>
      <c r="E107" s="269"/>
      <c r="F107" s="269"/>
      <c r="G107" s="269"/>
      <c r="H107" s="269"/>
    </row>
    <row r="108" spans="1:8" x14ac:dyDescent="0.25">
      <c r="A108" s="269"/>
      <c r="B108" s="269"/>
      <c r="C108" s="269"/>
      <c r="D108" s="269"/>
      <c r="E108" s="269"/>
      <c r="F108" s="269"/>
      <c r="G108" s="269"/>
      <c r="H108" s="269"/>
    </row>
    <row r="109" spans="1:8" x14ac:dyDescent="0.25">
      <c r="A109" s="269"/>
      <c r="B109" s="269"/>
      <c r="C109" s="269"/>
      <c r="D109" s="269"/>
      <c r="E109" s="269"/>
      <c r="F109" s="269"/>
      <c r="G109" s="269"/>
      <c r="H109" s="269"/>
    </row>
    <row r="110" spans="1:8" x14ac:dyDescent="0.25">
      <c r="A110" s="269"/>
      <c r="B110" s="269"/>
      <c r="C110" s="269"/>
      <c r="D110" s="269"/>
      <c r="E110" s="269"/>
      <c r="F110" s="269"/>
      <c r="G110" s="269"/>
      <c r="H110" s="269"/>
    </row>
    <row r="111" spans="1:8" x14ac:dyDescent="0.25">
      <c r="A111" s="269"/>
      <c r="B111" s="269"/>
      <c r="C111" s="269"/>
      <c r="D111" s="269"/>
      <c r="E111" s="269"/>
      <c r="F111" s="269"/>
      <c r="G111" s="269"/>
      <c r="H111" s="269"/>
    </row>
    <row r="112" spans="1:8" x14ac:dyDescent="0.25">
      <c r="A112" s="269"/>
      <c r="B112" s="269"/>
      <c r="C112" s="269"/>
      <c r="D112" s="269"/>
      <c r="E112" s="269"/>
      <c r="F112" s="269"/>
      <c r="G112" s="269"/>
      <c r="H112" s="269"/>
    </row>
    <row r="113" spans="1:8" x14ac:dyDescent="0.25">
      <c r="A113" s="269"/>
      <c r="B113" s="269"/>
      <c r="C113" s="269"/>
      <c r="D113" s="269"/>
      <c r="E113" s="269"/>
      <c r="F113" s="269"/>
      <c r="G113" s="269"/>
      <c r="H113" s="269"/>
    </row>
    <row r="114" spans="1:8" x14ac:dyDescent="0.25">
      <c r="A114" s="269"/>
      <c r="B114" s="269"/>
      <c r="C114" s="269"/>
      <c r="D114" s="269"/>
      <c r="E114" s="269"/>
      <c r="F114" s="269"/>
      <c r="G114" s="269"/>
      <c r="H114" s="269"/>
    </row>
    <row r="115" spans="1:8" x14ac:dyDescent="0.25">
      <c r="A115" s="269"/>
      <c r="B115" s="269"/>
      <c r="C115" s="269"/>
      <c r="D115" s="269"/>
      <c r="E115" s="269"/>
      <c r="F115" s="269"/>
      <c r="G115" s="269"/>
      <c r="H115" s="269"/>
    </row>
    <row r="116" spans="1:8" x14ac:dyDescent="0.25">
      <c r="A116" s="269"/>
      <c r="B116" s="269"/>
      <c r="C116" s="269"/>
      <c r="D116" s="269"/>
      <c r="E116" s="269"/>
      <c r="F116" s="269"/>
      <c r="G116" s="269"/>
      <c r="H116" s="269"/>
    </row>
    <row r="117" spans="1:8" x14ac:dyDescent="0.25">
      <c r="A117" s="269"/>
      <c r="B117" s="269"/>
      <c r="C117" s="269"/>
      <c r="D117" s="269"/>
      <c r="E117" s="269"/>
      <c r="F117" s="269"/>
      <c r="G117" s="269"/>
      <c r="H117" s="269"/>
    </row>
    <row r="118" spans="1:8" x14ac:dyDescent="0.25">
      <c r="A118" s="269"/>
      <c r="B118" s="269"/>
      <c r="C118" s="269"/>
      <c r="D118" s="269"/>
      <c r="E118" s="269"/>
      <c r="F118" s="269"/>
      <c r="G118" s="269"/>
      <c r="H118" s="269"/>
    </row>
    <row r="119" spans="1:8" x14ac:dyDescent="0.25">
      <c r="A119" s="269"/>
      <c r="B119" s="269"/>
      <c r="C119" s="269"/>
      <c r="D119" s="269"/>
      <c r="E119" s="269"/>
      <c r="F119" s="269"/>
      <c r="G119" s="269"/>
      <c r="H119" s="269"/>
    </row>
    <row r="120" spans="1:8" x14ac:dyDescent="0.25">
      <c r="A120" s="269"/>
      <c r="B120" s="269"/>
      <c r="C120" s="269"/>
      <c r="D120" s="269"/>
      <c r="E120" s="269"/>
      <c r="F120" s="269"/>
      <c r="G120" s="269"/>
      <c r="H120" s="269"/>
    </row>
    <row r="121" spans="1:8" x14ac:dyDescent="0.25">
      <c r="A121" s="269"/>
      <c r="B121" s="269"/>
      <c r="C121" s="269"/>
      <c r="D121" s="269"/>
      <c r="E121" s="269"/>
      <c r="F121" s="269"/>
      <c r="G121" s="269"/>
      <c r="H121" s="269"/>
    </row>
    <row r="122" spans="1:8" x14ac:dyDescent="0.25">
      <c r="A122" s="269"/>
      <c r="B122" s="269"/>
      <c r="C122" s="269"/>
      <c r="D122" s="269"/>
      <c r="E122" s="269"/>
      <c r="F122" s="269"/>
      <c r="G122" s="269"/>
      <c r="H122" s="269"/>
    </row>
    <row r="123" spans="1:8" x14ac:dyDescent="0.25">
      <c r="A123" s="269"/>
      <c r="B123" s="269"/>
      <c r="C123" s="269"/>
      <c r="D123" s="269"/>
      <c r="E123" s="269"/>
      <c r="F123" s="269"/>
      <c r="G123" s="269"/>
      <c r="H123" s="269"/>
    </row>
    <row r="124" spans="1:8" x14ac:dyDescent="0.25">
      <c r="A124" s="269"/>
      <c r="B124" s="269"/>
      <c r="C124" s="269"/>
      <c r="D124" s="269"/>
      <c r="E124" s="269"/>
      <c r="F124" s="269"/>
      <c r="G124" s="269"/>
      <c r="H124" s="269"/>
    </row>
    <row r="125" spans="1:8" x14ac:dyDescent="0.25">
      <c r="A125" s="269"/>
      <c r="B125" s="269"/>
      <c r="C125" s="269"/>
      <c r="D125" s="269"/>
      <c r="E125" s="269"/>
      <c r="F125" s="269"/>
      <c r="G125" s="269"/>
      <c r="H125" s="269"/>
    </row>
    <row r="126" spans="1:8" x14ac:dyDescent="0.25">
      <c r="A126" s="269"/>
      <c r="B126" s="269"/>
      <c r="C126" s="269"/>
      <c r="D126" s="269"/>
      <c r="E126" s="269"/>
      <c r="F126" s="269"/>
      <c r="G126" s="269"/>
      <c r="H126" s="269"/>
    </row>
    <row r="127" spans="1:8" x14ac:dyDescent="0.25">
      <c r="A127" s="269"/>
      <c r="B127" s="269"/>
      <c r="C127" s="269"/>
      <c r="D127" s="269"/>
      <c r="E127" s="269"/>
      <c r="F127" s="269"/>
      <c r="G127" s="269"/>
      <c r="H127" s="269"/>
    </row>
    <row r="128" spans="1:8" x14ac:dyDescent="0.25">
      <c r="A128" s="269"/>
      <c r="B128" s="269"/>
      <c r="C128" s="269"/>
      <c r="D128" s="269"/>
      <c r="E128" s="269"/>
      <c r="F128" s="269"/>
      <c r="G128" s="269"/>
      <c r="H128" s="269"/>
    </row>
    <row r="129" spans="1:8" x14ac:dyDescent="0.25">
      <c r="A129" s="269"/>
      <c r="B129" s="269"/>
      <c r="C129" s="269"/>
      <c r="D129" s="269"/>
      <c r="E129" s="269"/>
      <c r="F129" s="269"/>
      <c r="G129" s="269"/>
      <c r="H129" s="269"/>
    </row>
    <row r="130" spans="1:8" x14ac:dyDescent="0.25">
      <c r="A130" s="269"/>
      <c r="B130" s="269"/>
      <c r="C130" s="269"/>
      <c r="D130" s="269"/>
      <c r="E130" s="269"/>
      <c r="F130" s="269"/>
      <c r="G130" s="269"/>
      <c r="H130" s="269"/>
    </row>
    <row r="131" spans="1:8" x14ac:dyDescent="0.25">
      <c r="A131" s="269"/>
      <c r="B131" s="269"/>
      <c r="C131" s="269"/>
      <c r="D131" s="269"/>
      <c r="E131" s="269"/>
      <c r="F131" s="269"/>
      <c r="G131" s="269"/>
      <c r="H131" s="269"/>
    </row>
    <row r="132" spans="1:8" x14ac:dyDescent="0.25">
      <c r="A132" s="269"/>
      <c r="B132" s="269"/>
      <c r="C132" s="269"/>
      <c r="D132" s="269"/>
      <c r="E132" s="269"/>
      <c r="F132" s="269"/>
      <c r="G132" s="269"/>
      <c r="H132" s="269"/>
    </row>
    <row r="133" spans="1:8" x14ac:dyDescent="0.25">
      <c r="A133" s="269"/>
      <c r="B133" s="269"/>
      <c r="C133" s="269"/>
      <c r="D133" s="269"/>
      <c r="E133" s="269"/>
      <c r="F133" s="269"/>
      <c r="G133" s="269"/>
      <c r="H133" s="269"/>
    </row>
    <row r="134" spans="1:8" x14ac:dyDescent="0.25">
      <c r="A134" s="269"/>
      <c r="B134" s="269"/>
      <c r="C134" s="269"/>
      <c r="D134" s="269"/>
      <c r="E134" s="269"/>
      <c r="F134" s="269"/>
      <c r="G134" s="269"/>
      <c r="H134" s="269"/>
    </row>
    <row r="135" spans="1:8" x14ac:dyDescent="0.25">
      <c r="A135" s="269"/>
      <c r="B135" s="269"/>
      <c r="C135" s="269"/>
      <c r="D135" s="269"/>
      <c r="E135" s="269"/>
      <c r="F135" s="269"/>
      <c r="G135" s="269"/>
      <c r="H135" s="269"/>
    </row>
    <row r="136" spans="1:8" x14ac:dyDescent="0.25">
      <c r="A136" s="269"/>
      <c r="B136" s="269"/>
      <c r="C136" s="269"/>
      <c r="D136" s="269"/>
      <c r="E136" s="269"/>
      <c r="F136" s="269"/>
      <c r="G136" s="269"/>
      <c r="H136" s="269"/>
    </row>
    <row r="137" spans="1:8" x14ac:dyDescent="0.25">
      <c r="A137" s="269"/>
      <c r="B137" s="269"/>
      <c r="C137" s="269"/>
      <c r="D137" s="269"/>
      <c r="E137" s="269"/>
      <c r="F137" s="269"/>
      <c r="G137" s="269"/>
      <c r="H137" s="269"/>
    </row>
    <row r="138" spans="1:8" x14ac:dyDescent="0.25">
      <c r="A138" s="269"/>
      <c r="B138" s="269"/>
      <c r="C138" s="269"/>
      <c r="D138" s="269"/>
      <c r="E138" s="269"/>
      <c r="F138" s="269"/>
      <c r="G138" s="269"/>
      <c r="H138" s="269"/>
    </row>
    <row r="139" spans="1:8" x14ac:dyDescent="0.25">
      <c r="A139" s="269"/>
      <c r="B139" s="269"/>
      <c r="C139" s="269"/>
      <c r="D139" s="269"/>
      <c r="E139" s="269"/>
      <c r="F139" s="269"/>
      <c r="G139" s="269"/>
      <c r="H139" s="269"/>
    </row>
    <row r="140" spans="1:8" x14ac:dyDescent="0.25">
      <c r="A140" s="269"/>
      <c r="B140" s="269"/>
      <c r="C140" s="269"/>
      <c r="D140" s="269"/>
      <c r="E140" s="269"/>
      <c r="F140" s="269"/>
      <c r="G140" s="269"/>
      <c r="H140" s="269"/>
    </row>
    <row r="141" spans="1:8" x14ac:dyDescent="0.25">
      <c r="A141" s="269"/>
      <c r="B141" s="269"/>
      <c r="C141" s="269"/>
      <c r="D141" s="269"/>
      <c r="E141" s="269"/>
      <c r="F141" s="269"/>
      <c r="G141" s="269"/>
      <c r="H141" s="269"/>
    </row>
    <row r="142" spans="1:8" x14ac:dyDescent="0.25">
      <c r="A142" s="269"/>
      <c r="B142" s="269"/>
      <c r="C142" s="269"/>
      <c r="D142" s="269"/>
      <c r="E142" s="269"/>
      <c r="F142" s="269"/>
      <c r="G142" s="269"/>
      <c r="H142" s="269"/>
    </row>
    <row r="143" spans="1:8" x14ac:dyDescent="0.25">
      <c r="A143" s="269"/>
      <c r="B143" s="269"/>
      <c r="C143" s="269"/>
      <c r="D143" s="269"/>
      <c r="E143" s="269"/>
      <c r="F143" s="269"/>
      <c r="G143" s="269"/>
      <c r="H143" s="269"/>
    </row>
    <row r="144" spans="1:8" x14ac:dyDescent="0.25">
      <c r="A144" s="269"/>
      <c r="B144" s="269"/>
      <c r="C144" s="269"/>
      <c r="D144" s="269"/>
      <c r="E144" s="269"/>
      <c r="F144" s="269"/>
      <c r="G144" s="269"/>
      <c r="H144" s="269"/>
    </row>
    <row r="145" spans="1:8" x14ac:dyDescent="0.25">
      <c r="A145" s="269"/>
      <c r="B145" s="269"/>
      <c r="C145" s="269"/>
      <c r="D145" s="269"/>
      <c r="E145" s="269"/>
      <c r="F145" s="269"/>
      <c r="G145" s="269"/>
      <c r="H145" s="269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</sheetData>
  <dataConsolidate/>
  <mergeCells count="1">
    <mergeCell ref="A7:H7"/>
  </mergeCells>
  <conditionalFormatting sqref="H49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54"/>
  <sheetViews>
    <sheetView topLeftCell="A11" zoomScaleNormal="100" zoomScaleSheetLayoutView="106" workbookViewId="0">
      <selection activeCell="C24" sqref="C24:D24"/>
    </sheetView>
  </sheetViews>
  <sheetFormatPr baseColWidth="10" defaultRowHeight="14.25" x14ac:dyDescent="0.2"/>
  <cols>
    <col min="1" max="1" width="19.28515625" style="68" customWidth="1"/>
    <col min="2" max="3" width="12.7109375" style="68" customWidth="1"/>
    <col min="4" max="9" width="12.7109375" style="43" customWidth="1"/>
    <col min="10" max="16384" width="11.42578125" style="43"/>
  </cols>
  <sheetData>
    <row r="1" spans="1:14" x14ac:dyDescent="0.2">
      <c r="A1" s="1"/>
      <c r="B1" s="2"/>
      <c r="C1" s="2"/>
      <c r="D1" s="1"/>
      <c r="E1" s="1"/>
      <c r="F1" s="1"/>
      <c r="G1" s="1"/>
      <c r="H1" s="1"/>
      <c r="I1" s="1"/>
    </row>
    <row r="2" spans="1:14" x14ac:dyDescent="0.2">
      <c r="A2" s="1"/>
      <c r="B2" s="2"/>
      <c r="C2" s="2"/>
      <c r="D2" s="1"/>
      <c r="E2" s="1"/>
      <c r="F2" s="1"/>
      <c r="G2" s="1"/>
      <c r="H2" s="1"/>
      <c r="I2" s="1"/>
    </row>
    <row r="3" spans="1:14" x14ac:dyDescent="0.2">
      <c r="A3" s="1"/>
      <c r="B3" s="4"/>
      <c r="C3" s="4"/>
      <c r="D3" s="5"/>
      <c r="E3" s="6"/>
      <c r="F3" s="6"/>
      <c r="G3" s="6"/>
      <c r="H3" s="5"/>
      <c r="I3" s="5"/>
    </row>
    <row r="4" spans="1:14" x14ac:dyDescent="0.2">
      <c r="A4" s="488"/>
      <c r="B4" s="488"/>
      <c r="C4" s="488"/>
      <c r="D4" s="488"/>
      <c r="E4" s="488"/>
      <c r="F4" s="488"/>
      <c r="G4" s="488"/>
      <c r="H4" s="488"/>
      <c r="I4" s="488"/>
    </row>
    <row r="5" spans="1:14" x14ac:dyDescent="0.2">
      <c r="A5" s="192"/>
      <c r="B5" s="192"/>
      <c r="C5" s="192"/>
      <c r="D5" s="192"/>
      <c r="E5" s="192"/>
      <c r="F5" s="192"/>
      <c r="G5" s="192"/>
      <c r="H5" s="192"/>
      <c r="I5" s="192"/>
    </row>
    <row r="6" spans="1:14" ht="17.25" customHeight="1" x14ac:dyDescent="0.2">
      <c r="A6" s="498" t="s">
        <v>102</v>
      </c>
      <c r="B6" s="498"/>
      <c r="C6" s="498"/>
      <c r="D6" s="498"/>
      <c r="E6" s="498"/>
      <c r="F6" s="498"/>
      <c r="G6" s="498"/>
      <c r="H6" s="498"/>
      <c r="I6" s="498"/>
    </row>
    <row r="7" spans="1:14" ht="8.25" customHeight="1" x14ac:dyDescent="0.2">
      <c r="A7" s="193"/>
      <c r="B7" s="193"/>
      <c r="C7" s="193"/>
      <c r="D7" s="193"/>
      <c r="E7" s="9"/>
      <c r="F7" s="193"/>
      <c r="G7" s="193"/>
      <c r="H7" s="193"/>
      <c r="I7" s="193"/>
    </row>
    <row r="8" spans="1:14" ht="9" customHeight="1" x14ac:dyDescent="0.2">
      <c r="A8" s="9"/>
      <c r="B8" s="9"/>
      <c r="C8" s="8"/>
      <c r="D8" s="9"/>
      <c r="E8" s="9"/>
      <c r="F8" s="9"/>
      <c r="G8" s="9"/>
      <c r="H8" s="9"/>
      <c r="I8" s="193"/>
    </row>
    <row r="9" spans="1:14" ht="26.25" customHeight="1" x14ac:dyDescent="0.2">
      <c r="A9" s="20" t="s">
        <v>138</v>
      </c>
      <c r="B9" s="76">
        <f>B15</f>
        <v>19.428807841639614</v>
      </c>
      <c r="C9" s="8"/>
      <c r="D9" s="9"/>
      <c r="E9" s="9"/>
      <c r="F9" s="9"/>
      <c r="G9" s="9"/>
      <c r="H9" s="9"/>
      <c r="I9" s="78"/>
    </row>
    <row r="10" spans="1:14" ht="15" customHeight="1" x14ac:dyDescent="0.2">
      <c r="A10" s="9"/>
      <c r="B10" s="9"/>
      <c r="C10" s="9"/>
      <c r="D10" s="16"/>
      <c r="E10" s="16"/>
      <c r="F10" s="16"/>
      <c r="G10" s="9"/>
      <c r="H10" s="9"/>
    </row>
    <row r="11" spans="1:14" ht="10.5" customHeight="1" x14ac:dyDescent="0.2">
      <c r="A11" s="499" t="s">
        <v>5</v>
      </c>
      <c r="B11" s="501" t="s">
        <v>103</v>
      </c>
      <c r="C11" s="502"/>
      <c r="D11" s="499" t="s">
        <v>7</v>
      </c>
      <c r="E11" s="107" t="s">
        <v>8</v>
      </c>
      <c r="F11" s="146"/>
      <c r="G11" s="9"/>
      <c r="H11" s="9"/>
    </row>
    <row r="12" spans="1:14" ht="10.5" customHeight="1" x14ac:dyDescent="0.2">
      <c r="A12" s="500"/>
      <c r="B12" s="503"/>
      <c r="C12" s="504"/>
      <c r="D12" s="500"/>
      <c r="E12" s="107" t="s">
        <v>10</v>
      </c>
      <c r="F12" s="107" t="s">
        <v>9</v>
      </c>
      <c r="G12" s="9"/>
      <c r="H12" s="9"/>
    </row>
    <row r="13" spans="1:14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4" ht="32.25" customHeight="1" x14ac:dyDescent="0.2">
      <c r="A14" s="246" t="s">
        <v>11</v>
      </c>
      <c r="B14" s="247" t="s">
        <v>188</v>
      </c>
      <c r="C14" s="248" t="s">
        <v>189</v>
      </c>
      <c r="D14" s="247" t="s">
        <v>190</v>
      </c>
      <c r="E14" s="248" t="s">
        <v>191</v>
      </c>
      <c r="F14" s="248" t="s">
        <v>192</v>
      </c>
      <c r="G14" s="248" t="s">
        <v>193</v>
      </c>
      <c r="H14" s="248" t="s">
        <v>194</v>
      </c>
      <c r="I14" s="248" t="s">
        <v>104</v>
      </c>
      <c r="J14" s="248" t="s">
        <v>195</v>
      </c>
      <c r="K14" s="248" t="s">
        <v>196</v>
      </c>
      <c r="L14" s="248" t="s">
        <v>197</v>
      </c>
      <c r="M14" s="248" t="s">
        <v>198</v>
      </c>
      <c r="N14" s="248" t="s">
        <v>105</v>
      </c>
    </row>
    <row r="15" spans="1:14" ht="15.75" customHeight="1" x14ac:dyDescent="0.2">
      <c r="A15" s="246" t="s">
        <v>68</v>
      </c>
      <c r="B15" s="249">
        <f t="shared" ref="B15:B49" si="0">IF(D15=0,0,(C15/D15))</f>
        <v>19.428807841639614</v>
      </c>
      <c r="C15" s="250">
        <f>SUM(C16:C47)</f>
        <v>305246</v>
      </c>
      <c r="D15" s="250">
        <f>SUM(D16:D47)</f>
        <v>15711</v>
      </c>
      <c r="E15" s="251">
        <f>SUM(E16:E47)</f>
        <v>108</v>
      </c>
      <c r="F15" s="251">
        <f t="shared" ref="F15:N15" si="1">SUM(F16:F47)</f>
        <v>29</v>
      </c>
      <c r="G15" s="251">
        <f t="shared" si="1"/>
        <v>2209</v>
      </c>
      <c r="H15" s="251">
        <f t="shared" si="1"/>
        <v>322</v>
      </c>
      <c r="I15" s="251">
        <f t="shared" si="1"/>
        <v>8573</v>
      </c>
      <c r="J15" s="251">
        <f t="shared" si="1"/>
        <v>3014</v>
      </c>
      <c r="K15" s="251">
        <f t="shared" si="1"/>
        <v>1166</v>
      </c>
      <c r="L15" s="251">
        <f t="shared" si="1"/>
        <v>172</v>
      </c>
      <c r="M15" s="251">
        <f t="shared" si="1"/>
        <v>8</v>
      </c>
      <c r="N15" s="251">
        <f t="shared" si="1"/>
        <v>110</v>
      </c>
    </row>
    <row r="16" spans="1:14" ht="13.5" customHeight="1" x14ac:dyDescent="0.2">
      <c r="A16" s="25" t="s">
        <v>14</v>
      </c>
      <c r="B16" s="249">
        <f t="shared" si="0"/>
        <v>15.59866220735786</v>
      </c>
      <c r="C16" s="42">
        <v>4664</v>
      </c>
      <c r="D16" s="252">
        <f>SUM(E16:N16)</f>
        <v>299</v>
      </c>
      <c r="E16" s="194">
        <v>2</v>
      </c>
      <c r="F16" s="194">
        <v>2</v>
      </c>
      <c r="G16" s="194">
        <v>47</v>
      </c>
      <c r="H16" s="194">
        <v>11</v>
      </c>
      <c r="I16" s="42">
        <v>187</v>
      </c>
      <c r="J16" s="194">
        <v>37</v>
      </c>
      <c r="K16" s="194">
        <v>10</v>
      </c>
      <c r="L16" s="194">
        <v>3</v>
      </c>
      <c r="M16" s="194"/>
      <c r="N16" s="194"/>
    </row>
    <row r="17" spans="1:14" ht="13.5" customHeight="1" x14ac:dyDescent="0.2">
      <c r="A17" s="25" t="s">
        <v>15</v>
      </c>
      <c r="B17" s="249">
        <f t="shared" si="0"/>
        <v>22.193548387096776</v>
      </c>
      <c r="C17" s="42">
        <v>8256</v>
      </c>
      <c r="D17" s="252">
        <f t="shared" ref="D17:D47" si="2">SUM(E17:N17)</f>
        <v>372</v>
      </c>
      <c r="E17" s="194"/>
      <c r="F17" s="194"/>
      <c r="G17" s="194">
        <v>36</v>
      </c>
      <c r="H17" s="194">
        <v>2</v>
      </c>
      <c r="I17" s="42">
        <v>223</v>
      </c>
      <c r="J17" s="194">
        <v>60</v>
      </c>
      <c r="K17" s="194">
        <v>38</v>
      </c>
      <c r="L17" s="194">
        <v>4</v>
      </c>
      <c r="M17" s="194"/>
      <c r="N17" s="194">
        <v>9</v>
      </c>
    </row>
    <row r="18" spans="1:14" ht="13.5" customHeight="1" x14ac:dyDescent="0.2">
      <c r="A18" s="25" t="s">
        <v>16</v>
      </c>
      <c r="B18" s="249">
        <f t="shared" si="0"/>
        <v>18.939393939393938</v>
      </c>
      <c r="C18" s="42">
        <v>1875</v>
      </c>
      <c r="D18" s="252">
        <f t="shared" si="2"/>
        <v>99</v>
      </c>
      <c r="E18" s="194">
        <v>1</v>
      </c>
      <c r="F18" s="194"/>
      <c r="G18" s="194">
        <v>10</v>
      </c>
      <c r="H18" s="194">
        <v>6</v>
      </c>
      <c r="I18" s="42">
        <v>63</v>
      </c>
      <c r="J18" s="194">
        <v>15</v>
      </c>
      <c r="K18" s="194">
        <v>4</v>
      </c>
      <c r="L18" s="194"/>
      <c r="M18" s="194"/>
      <c r="N18" s="194"/>
    </row>
    <row r="19" spans="1:14" ht="13.5" customHeight="1" x14ac:dyDescent="0.2">
      <c r="A19" s="25" t="s">
        <v>17</v>
      </c>
      <c r="B19" s="249">
        <f t="shared" si="0"/>
        <v>18</v>
      </c>
      <c r="C19" s="42">
        <v>1890</v>
      </c>
      <c r="D19" s="252">
        <f t="shared" si="2"/>
        <v>105</v>
      </c>
      <c r="E19" s="194"/>
      <c r="F19" s="194"/>
      <c r="G19" s="194">
        <v>28</v>
      </c>
      <c r="H19" s="194"/>
      <c r="I19" s="42">
        <v>65</v>
      </c>
      <c r="J19" s="194">
        <v>8</v>
      </c>
      <c r="K19" s="194">
        <v>4</v>
      </c>
      <c r="L19" s="194"/>
      <c r="M19" s="194"/>
      <c r="N19" s="194"/>
    </row>
    <row r="20" spans="1:14" ht="13.5" customHeight="1" x14ac:dyDescent="0.2">
      <c r="A20" s="25" t="s">
        <v>18</v>
      </c>
      <c r="B20" s="249">
        <f t="shared" si="0"/>
        <v>17.243619489559165</v>
      </c>
      <c r="C20" s="42">
        <v>7432</v>
      </c>
      <c r="D20" s="252">
        <f t="shared" si="2"/>
        <v>431</v>
      </c>
      <c r="E20" s="194">
        <v>6</v>
      </c>
      <c r="F20" s="194">
        <v>2</v>
      </c>
      <c r="G20" s="194">
        <v>97</v>
      </c>
      <c r="H20" s="194">
        <v>8</v>
      </c>
      <c r="I20" s="42">
        <v>233</v>
      </c>
      <c r="J20" s="194">
        <v>74</v>
      </c>
      <c r="K20" s="194">
        <v>4</v>
      </c>
      <c r="L20" s="194">
        <v>4</v>
      </c>
      <c r="M20" s="194"/>
      <c r="N20" s="194">
        <v>3</v>
      </c>
    </row>
    <row r="21" spans="1:14" ht="13.5" customHeight="1" x14ac:dyDescent="0.2">
      <c r="A21" s="25" t="s">
        <v>19</v>
      </c>
      <c r="B21" s="249">
        <f t="shared" si="0"/>
        <v>17.405017921146953</v>
      </c>
      <c r="C21" s="42">
        <v>9712</v>
      </c>
      <c r="D21" s="252">
        <f t="shared" si="2"/>
        <v>558</v>
      </c>
      <c r="E21" s="194">
        <v>2</v>
      </c>
      <c r="F21" s="194">
        <v>1</v>
      </c>
      <c r="G21" s="194">
        <v>68</v>
      </c>
      <c r="H21" s="194">
        <v>7</v>
      </c>
      <c r="I21" s="42">
        <v>364</v>
      </c>
      <c r="J21" s="194">
        <v>89</v>
      </c>
      <c r="K21" s="194">
        <v>19</v>
      </c>
      <c r="L21" s="194">
        <v>6</v>
      </c>
      <c r="M21" s="194">
        <v>2</v>
      </c>
      <c r="N21" s="194"/>
    </row>
    <row r="22" spans="1:14" ht="13.5" customHeight="1" x14ac:dyDescent="0.2">
      <c r="A22" s="25" t="s">
        <v>183</v>
      </c>
      <c r="B22" s="249">
        <f t="shared" si="0"/>
        <v>21.09692671394799</v>
      </c>
      <c r="C22" s="42">
        <v>8924</v>
      </c>
      <c r="D22" s="252">
        <f t="shared" si="2"/>
        <v>423</v>
      </c>
      <c r="E22" s="194">
        <v>2</v>
      </c>
      <c r="F22" s="194">
        <v>1</v>
      </c>
      <c r="G22" s="194">
        <v>107</v>
      </c>
      <c r="H22" s="194">
        <v>2</v>
      </c>
      <c r="I22" s="42">
        <v>212</v>
      </c>
      <c r="J22" s="194">
        <v>69</v>
      </c>
      <c r="K22" s="194">
        <v>30</v>
      </c>
      <c r="L22" s="194"/>
      <c r="M22" s="194"/>
      <c r="N22" s="194"/>
    </row>
    <row r="23" spans="1:14" ht="13.5" customHeight="1" x14ac:dyDescent="0.2">
      <c r="A23" s="25" t="s">
        <v>21</v>
      </c>
      <c r="B23" s="249">
        <f t="shared" si="0"/>
        <v>15.60655737704918</v>
      </c>
      <c r="C23" s="42">
        <v>1904</v>
      </c>
      <c r="D23" s="252">
        <f t="shared" si="2"/>
        <v>122</v>
      </c>
      <c r="E23" s="194"/>
      <c r="F23" s="194"/>
      <c r="G23" s="194">
        <v>12</v>
      </c>
      <c r="H23" s="194"/>
      <c r="I23" s="42">
        <v>95</v>
      </c>
      <c r="J23" s="194">
        <v>9</v>
      </c>
      <c r="K23" s="194">
        <v>4</v>
      </c>
      <c r="L23" s="194">
        <v>2</v>
      </c>
      <c r="M23" s="194"/>
      <c r="N23" s="194"/>
    </row>
    <row r="24" spans="1:14" ht="13.5" customHeight="1" x14ac:dyDescent="0.2">
      <c r="A24" s="25" t="s">
        <v>22</v>
      </c>
      <c r="B24" s="249">
        <f t="shared" si="0"/>
        <v>20.578024007386887</v>
      </c>
      <c r="C24" s="42">
        <v>44572</v>
      </c>
      <c r="D24" s="252">
        <f t="shared" si="2"/>
        <v>2166</v>
      </c>
      <c r="E24" s="194">
        <v>5</v>
      </c>
      <c r="F24" s="194"/>
      <c r="G24" s="194">
        <v>117</v>
      </c>
      <c r="H24" s="194">
        <v>15</v>
      </c>
      <c r="I24" s="42">
        <v>1202</v>
      </c>
      <c r="J24" s="194">
        <v>505</v>
      </c>
      <c r="K24" s="194">
        <v>277</v>
      </c>
      <c r="L24" s="194">
        <v>36</v>
      </c>
      <c r="M24" s="194"/>
      <c r="N24" s="194">
        <v>9</v>
      </c>
    </row>
    <row r="25" spans="1:14" ht="13.5" customHeight="1" x14ac:dyDescent="0.2">
      <c r="A25" s="25" t="s">
        <v>23</v>
      </c>
      <c r="B25" s="249">
        <f t="shared" si="0"/>
        <v>14.70440251572327</v>
      </c>
      <c r="C25" s="42">
        <v>2338</v>
      </c>
      <c r="D25" s="252">
        <f t="shared" si="2"/>
        <v>159</v>
      </c>
      <c r="E25" s="194">
        <v>2</v>
      </c>
      <c r="F25" s="194"/>
      <c r="G25" s="194">
        <v>34</v>
      </c>
      <c r="H25" s="194">
        <v>12</v>
      </c>
      <c r="I25" s="42">
        <v>68</v>
      </c>
      <c r="J25" s="194">
        <v>28</v>
      </c>
      <c r="K25" s="194">
        <v>10</v>
      </c>
      <c r="L25" s="194">
        <v>1</v>
      </c>
      <c r="M25" s="194"/>
      <c r="N25" s="194">
        <v>4</v>
      </c>
    </row>
    <row r="26" spans="1:14" ht="13.5" customHeight="1" x14ac:dyDescent="0.2">
      <c r="A26" s="25" t="s">
        <v>24</v>
      </c>
      <c r="B26" s="249">
        <f t="shared" si="0"/>
        <v>19.411764705882351</v>
      </c>
      <c r="C26" s="42">
        <v>17490</v>
      </c>
      <c r="D26" s="252">
        <f t="shared" si="2"/>
        <v>901</v>
      </c>
      <c r="E26" s="194">
        <v>1</v>
      </c>
      <c r="F26" s="194">
        <v>1</v>
      </c>
      <c r="G26" s="194">
        <v>149</v>
      </c>
      <c r="H26" s="194">
        <v>35</v>
      </c>
      <c r="I26" s="42">
        <v>431</v>
      </c>
      <c r="J26" s="194">
        <v>187</v>
      </c>
      <c r="K26" s="194">
        <v>78</v>
      </c>
      <c r="L26" s="194">
        <v>11</v>
      </c>
      <c r="M26" s="194"/>
      <c r="N26" s="194">
        <v>8</v>
      </c>
    </row>
    <row r="27" spans="1:14" ht="13.5" customHeight="1" x14ac:dyDescent="0.2">
      <c r="A27" s="25" t="s">
        <v>25</v>
      </c>
      <c r="B27" s="249">
        <f t="shared" si="0"/>
        <v>21.537459283387623</v>
      </c>
      <c r="C27" s="42">
        <v>6612</v>
      </c>
      <c r="D27" s="252">
        <f t="shared" si="2"/>
        <v>307</v>
      </c>
      <c r="E27" s="194">
        <v>5</v>
      </c>
      <c r="F27" s="194"/>
      <c r="G27" s="194">
        <v>54</v>
      </c>
      <c r="H27" s="194">
        <v>15</v>
      </c>
      <c r="I27" s="42">
        <v>158</v>
      </c>
      <c r="J27" s="194">
        <v>50</v>
      </c>
      <c r="K27" s="194">
        <v>19</v>
      </c>
      <c r="L27" s="194">
        <v>3</v>
      </c>
      <c r="M27" s="194"/>
      <c r="N27" s="194">
        <v>3</v>
      </c>
    </row>
    <row r="28" spans="1:14" ht="13.5" customHeight="1" x14ac:dyDescent="0.2">
      <c r="A28" s="25" t="s">
        <v>26</v>
      </c>
      <c r="B28" s="249">
        <f t="shared" si="0"/>
        <v>16.877272727272729</v>
      </c>
      <c r="C28" s="42">
        <v>3713</v>
      </c>
      <c r="D28" s="252">
        <f t="shared" si="2"/>
        <v>220</v>
      </c>
      <c r="E28" s="194">
        <v>1</v>
      </c>
      <c r="F28" s="194"/>
      <c r="G28" s="194">
        <v>14</v>
      </c>
      <c r="H28" s="194">
        <v>3</v>
      </c>
      <c r="I28" s="42">
        <v>152</v>
      </c>
      <c r="J28" s="194">
        <v>41</v>
      </c>
      <c r="K28" s="194">
        <v>4</v>
      </c>
      <c r="L28" s="194">
        <v>2</v>
      </c>
      <c r="M28" s="194"/>
      <c r="N28" s="194">
        <v>3</v>
      </c>
    </row>
    <row r="29" spans="1:14" ht="13.5" customHeight="1" x14ac:dyDescent="0.2">
      <c r="A29" s="25" t="s">
        <v>27</v>
      </c>
      <c r="B29" s="249">
        <f t="shared" si="0"/>
        <v>16.606818181818181</v>
      </c>
      <c r="C29" s="42">
        <v>14614</v>
      </c>
      <c r="D29" s="252">
        <f t="shared" si="2"/>
        <v>880</v>
      </c>
      <c r="E29" s="194">
        <v>7</v>
      </c>
      <c r="F29" s="194"/>
      <c r="G29" s="194">
        <v>101</v>
      </c>
      <c r="H29" s="194">
        <v>13</v>
      </c>
      <c r="I29" s="42">
        <v>532</v>
      </c>
      <c r="J29" s="194">
        <v>152</v>
      </c>
      <c r="K29" s="194">
        <v>55</v>
      </c>
      <c r="L29" s="194">
        <v>8</v>
      </c>
      <c r="M29" s="194">
        <v>1</v>
      </c>
      <c r="N29" s="194">
        <v>11</v>
      </c>
    </row>
    <row r="30" spans="1:14" ht="13.5" customHeight="1" x14ac:dyDescent="0.2">
      <c r="A30" s="25" t="s">
        <v>28</v>
      </c>
      <c r="B30" s="249">
        <f t="shared" si="0"/>
        <v>20.747492368076756</v>
      </c>
      <c r="C30" s="42">
        <v>47574</v>
      </c>
      <c r="D30" s="252">
        <f t="shared" si="2"/>
        <v>2293</v>
      </c>
      <c r="E30" s="194">
        <v>1</v>
      </c>
      <c r="F30" s="194">
        <v>1</v>
      </c>
      <c r="G30" s="194">
        <v>173</v>
      </c>
      <c r="H30" s="194">
        <v>31</v>
      </c>
      <c r="I30" s="42">
        <v>1192</v>
      </c>
      <c r="J30" s="194">
        <v>612</v>
      </c>
      <c r="K30" s="194">
        <v>227</v>
      </c>
      <c r="L30" s="194">
        <v>32</v>
      </c>
      <c r="M30" s="194">
        <v>1</v>
      </c>
      <c r="N30" s="194">
        <v>23</v>
      </c>
    </row>
    <row r="31" spans="1:14" ht="13.5" customHeight="1" x14ac:dyDescent="0.2">
      <c r="A31" s="25" t="s">
        <v>184</v>
      </c>
      <c r="B31" s="249">
        <f t="shared" si="0"/>
        <v>23.995708154506438</v>
      </c>
      <c r="C31" s="42">
        <v>11182</v>
      </c>
      <c r="D31" s="252">
        <f t="shared" si="2"/>
        <v>466</v>
      </c>
      <c r="E31" s="194">
        <v>3</v>
      </c>
      <c r="F31" s="194">
        <v>3</v>
      </c>
      <c r="G31" s="194">
        <v>122</v>
      </c>
      <c r="H31" s="194">
        <v>41</v>
      </c>
      <c r="I31" s="42">
        <v>185</v>
      </c>
      <c r="J31" s="194">
        <v>68</v>
      </c>
      <c r="K31" s="194">
        <v>33</v>
      </c>
      <c r="L31" s="194">
        <v>6</v>
      </c>
      <c r="M31" s="194"/>
      <c r="N31" s="194">
        <v>5</v>
      </c>
    </row>
    <row r="32" spans="1:14" ht="13.5" customHeight="1" x14ac:dyDescent="0.2">
      <c r="A32" s="25" t="s">
        <v>30</v>
      </c>
      <c r="B32" s="249">
        <f t="shared" si="0"/>
        <v>18.771428571428572</v>
      </c>
      <c r="C32" s="42">
        <v>4599</v>
      </c>
      <c r="D32" s="252">
        <f t="shared" si="2"/>
        <v>245</v>
      </c>
      <c r="E32" s="194">
        <v>2</v>
      </c>
      <c r="F32" s="194"/>
      <c r="G32" s="194">
        <v>42</v>
      </c>
      <c r="H32" s="194">
        <v>2</v>
      </c>
      <c r="I32" s="42">
        <v>156</v>
      </c>
      <c r="J32" s="194">
        <v>27</v>
      </c>
      <c r="K32" s="194">
        <v>13</v>
      </c>
      <c r="L32" s="194"/>
      <c r="M32" s="194"/>
      <c r="N32" s="194">
        <v>3</v>
      </c>
    </row>
    <row r="33" spans="1:14" ht="13.5" customHeight="1" x14ac:dyDescent="0.2">
      <c r="A33" s="25" t="s">
        <v>31</v>
      </c>
      <c r="B33" s="249">
        <f t="shared" si="0"/>
        <v>24.346774193548388</v>
      </c>
      <c r="C33" s="42">
        <v>3019</v>
      </c>
      <c r="D33" s="252">
        <f t="shared" si="2"/>
        <v>124</v>
      </c>
      <c r="E33" s="194">
        <v>4</v>
      </c>
      <c r="F33" s="194"/>
      <c r="G33" s="194">
        <v>25</v>
      </c>
      <c r="H33" s="194">
        <v>6</v>
      </c>
      <c r="I33" s="42">
        <v>62</v>
      </c>
      <c r="J33" s="194">
        <v>17</v>
      </c>
      <c r="K33" s="194">
        <v>9</v>
      </c>
      <c r="L33" s="194"/>
      <c r="M33" s="194"/>
      <c r="N33" s="194">
        <v>1</v>
      </c>
    </row>
    <row r="34" spans="1:14" ht="13.5" customHeight="1" x14ac:dyDescent="0.2">
      <c r="A34" s="25" t="s">
        <v>32</v>
      </c>
      <c r="B34" s="249">
        <f t="shared" si="0"/>
        <v>20.810479375696769</v>
      </c>
      <c r="C34" s="42">
        <v>18667</v>
      </c>
      <c r="D34" s="252">
        <f t="shared" si="2"/>
        <v>897</v>
      </c>
      <c r="E34" s="194">
        <v>4</v>
      </c>
      <c r="F34" s="194"/>
      <c r="G34" s="194">
        <v>94</v>
      </c>
      <c r="H34" s="194">
        <v>4</v>
      </c>
      <c r="I34" s="42">
        <v>485</v>
      </c>
      <c r="J34" s="194">
        <v>210</v>
      </c>
      <c r="K34" s="194">
        <v>87</v>
      </c>
      <c r="L34" s="194">
        <v>9</v>
      </c>
      <c r="M34" s="194">
        <v>1</v>
      </c>
      <c r="N34" s="194">
        <v>3</v>
      </c>
    </row>
    <row r="35" spans="1:14" ht="13.5" customHeight="1" x14ac:dyDescent="0.2">
      <c r="A35" s="25" t="s">
        <v>33</v>
      </c>
      <c r="B35" s="249">
        <f t="shared" si="0"/>
        <v>17.215846994535518</v>
      </c>
      <c r="C35" s="42">
        <v>6301</v>
      </c>
      <c r="D35" s="252">
        <f t="shared" si="2"/>
        <v>366</v>
      </c>
      <c r="E35" s="194">
        <v>3</v>
      </c>
      <c r="F35" s="194"/>
      <c r="G35" s="194">
        <v>35</v>
      </c>
      <c r="H35" s="194">
        <v>10</v>
      </c>
      <c r="I35" s="42">
        <v>234</v>
      </c>
      <c r="J35" s="194">
        <v>69</v>
      </c>
      <c r="K35" s="194">
        <v>9</v>
      </c>
      <c r="L35" s="194">
        <v>5</v>
      </c>
      <c r="M35" s="194"/>
      <c r="N35" s="194">
        <v>1</v>
      </c>
    </row>
    <row r="36" spans="1:14" ht="13.5" customHeight="1" x14ac:dyDescent="0.2">
      <c r="A36" s="25" t="s">
        <v>34</v>
      </c>
      <c r="B36" s="249">
        <f t="shared" si="0"/>
        <v>17.731343283582088</v>
      </c>
      <c r="C36" s="42">
        <v>7128</v>
      </c>
      <c r="D36" s="252">
        <f t="shared" si="2"/>
        <v>402</v>
      </c>
      <c r="E36" s="194">
        <v>3</v>
      </c>
      <c r="F36" s="194">
        <v>1</v>
      </c>
      <c r="G36" s="194">
        <v>110</v>
      </c>
      <c r="H36" s="194">
        <v>8</v>
      </c>
      <c r="I36" s="42">
        <v>179</v>
      </c>
      <c r="J36" s="194">
        <v>69</v>
      </c>
      <c r="K36" s="194">
        <v>31</v>
      </c>
      <c r="L36" s="194"/>
      <c r="M36" s="194"/>
      <c r="N36" s="194">
        <v>1</v>
      </c>
    </row>
    <row r="37" spans="1:14" ht="13.5" customHeight="1" x14ac:dyDescent="0.2">
      <c r="A37" s="25" t="s">
        <v>185</v>
      </c>
      <c r="B37" s="249">
        <f t="shared" si="0"/>
        <v>13.041198501872659</v>
      </c>
      <c r="C37" s="42">
        <v>3482</v>
      </c>
      <c r="D37" s="252">
        <f t="shared" si="2"/>
        <v>267</v>
      </c>
      <c r="E37" s="194">
        <v>1</v>
      </c>
      <c r="F37" s="194">
        <v>1</v>
      </c>
      <c r="G37" s="194">
        <v>16</v>
      </c>
      <c r="H37" s="194">
        <v>6</v>
      </c>
      <c r="I37" s="42">
        <v>152</v>
      </c>
      <c r="J37" s="194">
        <v>58</v>
      </c>
      <c r="K37" s="194">
        <v>25</v>
      </c>
      <c r="L37" s="194">
        <v>7</v>
      </c>
      <c r="M37" s="194"/>
      <c r="N37" s="194">
        <v>1</v>
      </c>
    </row>
    <row r="38" spans="1:14" ht="13.5" customHeight="1" x14ac:dyDescent="0.2">
      <c r="A38" s="25" t="s">
        <v>36</v>
      </c>
      <c r="B38" s="249">
        <f t="shared" si="0"/>
        <v>19.881481481481483</v>
      </c>
      <c r="C38" s="42">
        <v>8052</v>
      </c>
      <c r="D38" s="252">
        <f t="shared" si="2"/>
        <v>405</v>
      </c>
      <c r="E38" s="194">
        <v>7</v>
      </c>
      <c r="F38" s="194"/>
      <c r="G38" s="194">
        <v>69</v>
      </c>
      <c r="H38" s="194">
        <v>18</v>
      </c>
      <c r="I38" s="42">
        <v>199</v>
      </c>
      <c r="J38" s="194">
        <v>72</v>
      </c>
      <c r="K38" s="194">
        <v>31</v>
      </c>
      <c r="L38" s="194">
        <v>4</v>
      </c>
      <c r="M38" s="194"/>
      <c r="N38" s="194">
        <v>5</v>
      </c>
    </row>
    <row r="39" spans="1:14" ht="13.5" customHeight="1" x14ac:dyDescent="0.2">
      <c r="A39" s="25" t="s">
        <v>37</v>
      </c>
      <c r="B39" s="249">
        <f t="shared" si="0"/>
        <v>16.363636363636363</v>
      </c>
      <c r="C39" s="42">
        <v>5220</v>
      </c>
      <c r="D39" s="252">
        <f t="shared" si="2"/>
        <v>319</v>
      </c>
      <c r="E39" s="194">
        <v>2</v>
      </c>
      <c r="F39" s="194"/>
      <c r="G39" s="194">
        <v>61</v>
      </c>
      <c r="H39" s="194">
        <v>2</v>
      </c>
      <c r="I39" s="42">
        <v>197</v>
      </c>
      <c r="J39" s="194">
        <v>38</v>
      </c>
      <c r="K39" s="194">
        <v>15</v>
      </c>
      <c r="L39" s="194">
        <v>4</v>
      </c>
      <c r="M39" s="194"/>
      <c r="N39" s="194"/>
    </row>
    <row r="40" spans="1:14" ht="13.5" customHeight="1" x14ac:dyDescent="0.2">
      <c r="A40" s="25" t="s">
        <v>38</v>
      </c>
      <c r="B40" s="249">
        <f t="shared" si="0"/>
        <v>15.162210338680927</v>
      </c>
      <c r="C40" s="42">
        <v>8506</v>
      </c>
      <c r="D40" s="252">
        <f t="shared" si="2"/>
        <v>561</v>
      </c>
      <c r="E40" s="194">
        <v>16</v>
      </c>
      <c r="F40" s="194">
        <v>8</v>
      </c>
      <c r="G40" s="194">
        <v>49</v>
      </c>
      <c r="H40" s="194">
        <v>15</v>
      </c>
      <c r="I40" s="42">
        <v>352</v>
      </c>
      <c r="J40" s="194">
        <v>85</v>
      </c>
      <c r="K40" s="194">
        <v>31</v>
      </c>
      <c r="L40" s="194">
        <v>5</v>
      </c>
      <c r="M40" s="194"/>
      <c r="N40" s="194"/>
    </row>
    <row r="41" spans="1:14" ht="13.5" customHeight="1" x14ac:dyDescent="0.2">
      <c r="A41" s="25" t="s">
        <v>39</v>
      </c>
      <c r="B41" s="249">
        <f t="shared" si="0"/>
        <v>26.299625468164795</v>
      </c>
      <c r="C41" s="42">
        <v>14044</v>
      </c>
      <c r="D41" s="252">
        <f t="shared" si="2"/>
        <v>534</v>
      </c>
      <c r="E41" s="194">
        <v>15</v>
      </c>
      <c r="F41" s="194">
        <v>6</v>
      </c>
      <c r="G41" s="194">
        <v>174</v>
      </c>
      <c r="H41" s="194">
        <v>22</v>
      </c>
      <c r="I41" s="42">
        <v>190</v>
      </c>
      <c r="J41" s="194">
        <v>93</v>
      </c>
      <c r="K41" s="194">
        <v>23</v>
      </c>
      <c r="L41" s="194">
        <v>3</v>
      </c>
      <c r="M41" s="194">
        <v>1</v>
      </c>
      <c r="N41" s="194">
        <v>7</v>
      </c>
    </row>
    <row r="42" spans="1:14" ht="13.5" customHeight="1" x14ac:dyDescent="0.2">
      <c r="A42" s="25" t="s">
        <v>40</v>
      </c>
      <c r="B42" s="249">
        <f t="shared" si="0"/>
        <v>19.454237288135594</v>
      </c>
      <c r="C42" s="42">
        <v>5739</v>
      </c>
      <c r="D42" s="252">
        <f t="shared" si="2"/>
        <v>295</v>
      </c>
      <c r="E42" s="194">
        <v>1</v>
      </c>
      <c r="F42" s="194"/>
      <c r="G42" s="194">
        <v>64</v>
      </c>
      <c r="H42" s="194">
        <v>5</v>
      </c>
      <c r="I42" s="42">
        <v>180</v>
      </c>
      <c r="J42" s="194">
        <v>29</v>
      </c>
      <c r="K42" s="194">
        <v>14</v>
      </c>
      <c r="L42" s="194">
        <v>1</v>
      </c>
      <c r="M42" s="194"/>
      <c r="N42" s="194">
        <v>1</v>
      </c>
    </row>
    <row r="43" spans="1:14" ht="13.5" customHeight="1" x14ac:dyDescent="0.2">
      <c r="A43" s="25" t="s">
        <v>41</v>
      </c>
      <c r="B43" s="249">
        <f t="shared" si="0"/>
        <v>22.398009950248756</v>
      </c>
      <c r="C43" s="42">
        <v>9004</v>
      </c>
      <c r="D43" s="252">
        <f t="shared" si="2"/>
        <v>402</v>
      </c>
      <c r="E43" s="194">
        <v>1</v>
      </c>
      <c r="F43" s="194"/>
      <c r="G43" s="194">
        <v>92</v>
      </c>
      <c r="H43" s="194">
        <v>6</v>
      </c>
      <c r="I43" s="42">
        <v>211</v>
      </c>
      <c r="J43" s="194">
        <v>72</v>
      </c>
      <c r="K43" s="194">
        <v>11</v>
      </c>
      <c r="L43" s="194">
        <v>4</v>
      </c>
      <c r="M43" s="194">
        <v>2</v>
      </c>
      <c r="N43" s="194">
        <v>3</v>
      </c>
    </row>
    <row r="44" spans="1:14" ht="13.5" customHeight="1" x14ac:dyDescent="0.2">
      <c r="A44" s="25" t="s">
        <v>42</v>
      </c>
      <c r="B44" s="249">
        <f t="shared" si="0"/>
        <v>16.274285714285714</v>
      </c>
      <c r="C44" s="42">
        <v>2848</v>
      </c>
      <c r="D44" s="252">
        <f t="shared" si="2"/>
        <v>175</v>
      </c>
      <c r="E44" s="194">
        <v>2</v>
      </c>
      <c r="F44" s="194"/>
      <c r="G44" s="194">
        <v>21</v>
      </c>
      <c r="H44" s="194">
        <v>3</v>
      </c>
      <c r="I44" s="42">
        <v>107</v>
      </c>
      <c r="J44" s="194">
        <v>32</v>
      </c>
      <c r="K44" s="194">
        <v>9</v>
      </c>
      <c r="L44" s="194">
        <v>1</v>
      </c>
      <c r="M44" s="194"/>
      <c r="N44" s="194"/>
    </row>
    <row r="45" spans="1:14" ht="13.5" customHeight="1" x14ac:dyDescent="0.2">
      <c r="A45" s="25" t="s">
        <v>186</v>
      </c>
      <c r="B45" s="249">
        <f t="shared" si="0"/>
        <v>16.59608540925267</v>
      </c>
      <c r="C45" s="42">
        <v>9327</v>
      </c>
      <c r="D45" s="252">
        <f t="shared" si="2"/>
        <v>562</v>
      </c>
      <c r="E45" s="194">
        <v>6</v>
      </c>
      <c r="F45" s="194"/>
      <c r="G45" s="194">
        <v>101</v>
      </c>
      <c r="H45" s="194">
        <v>5</v>
      </c>
      <c r="I45" s="42">
        <v>312</v>
      </c>
      <c r="J45" s="194">
        <v>110</v>
      </c>
      <c r="K45" s="194">
        <v>23</v>
      </c>
      <c r="L45" s="194">
        <v>4</v>
      </c>
      <c r="M45" s="194"/>
      <c r="N45" s="194">
        <v>1</v>
      </c>
    </row>
    <row r="46" spans="1:14" ht="13.5" customHeight="1" x14ac:dyDescent="0.2">
      <c r="A46" s="25" t="s">
        <v>44</v>
      </c>
      <c r="B46" s="249">
        <f t="shared" si="0"/>
        <v>17.790441176470587</v>
      </c>
      <c r="C46" s="42">
        <v>4839</v>
      </c>
      <c r="D46" s="252">
        <f t="shared" si="2"/>
        <v>272</v>
      </c>
      <c r="E46" s="194">
        <v>2</v>
      </c>
      <c r="F46" s="194">
        <v>2</v>
      </c>
      <c r="G46" s="194">
        <v>71</v>
      </c>
      <c r="H46" s="194">
        <v>7</v>
      </c>
      <c r="I46" s="42">
        <v>156</v>
      </c>
      <c r="J46" s="194">
        <v>21</v>
      </c>
      <c r="K46" s="194">
        <v>10</v>
      </c>
      <c r="L46" s="194">
        <v>2</v>
      </c>
      <c r="M46" s="194"/>
      <c r="N46" s="194">
        <v>1</v>
      </c>
    </row>
    <row r="47" spans="1:14" ht="13.5" customHeight="1" x14ac:dyDescent="0.2">
      <c r="A47" s="25" t="s">
        <v>45</v>
      </c>
      <c r="B47" s="249">
        <f t="shared" si="0"/>
        <v>20.464285714285715</v>
      </c>
      <c r="C47" s="42">
        <v>1719</v>
      </c>
      <c r="D47" s="252">
        <f t="shared" si="2"/>
        <v>84</v>
      </c>
      <c r="E47" s="194">
        <v>1</v>
      </c>
      <c r="F47" s="194"/>
      <c r="G47" s="194">
        <v>16</v>
      </c>
      <c r="H47" s="194">
        <v>2</v>
      </c>
      <c r="I47" s="42">
        <v>39</v>
      </c>
      <c r="J47" s="194">
        <v>8</v>
      </c>
      <c r="K47" s="194">
        <v>9</v>
      </c>
      <c r="L47" s="194">
        <v>5</v>
      </c>
      <c r="M47" s="194"/>
      <c r="N47" s="194">
        <v>4</v>
      </c>
    </row>
    <row r="48" spans="1:14" x14ac:dyDescent="0.2">
      <c r="A48" s="156"/>
      <c r="B48" s="249">
        <f t="shared" si="0"/>
        <v>0</v>
      </c>
      <c r="C48" s="397"/>
      <c r="D48" s="544"/>
      <c r="E48" s="544"/>
      <c r="F48" s="11"/>
      <c r="G48" s="11"/>
    </row>
    <row r="49" spans="1:9" x14ac:dyDescent="0.2">
      <c r="A49" s="113" t="s">
        <v>46</v>
      </c>
      <c r="B49" s="249">
        <f t="shared" si="0"/>
        <v>20.092022116903635</v>
      </c>
      <c r="C49" s="396">
        <v>50873</v>
      </c>
      <c r="D49" s="396">
        <v>2532</v>
      </c>
    </row>
    <row r="50" spans="1:9" ht="14.25" customHeight="1" x14ac:dyDescent="0.2">
      <c r="A50" s="535"/>
      <c r="B50" s="536"/>
      <c r="C50" s="536"/>
      <c r="D50" s="536"/>
      <c r="E50" s="536"/>
      <c r="F50" s="536"/>
      <c r="G50" s="536"/>
      <c r="H50" s="536"/>
      <c r="I50" s="537"/>
    </row>
    <row r="51" spans="1:9" ht="14.25" customHeight="1" x14ac:dyDescent="0.2">
      <c r="A51" s="538"/>
      <c r="B51" s="539"/>
      <c r="C51" s="539"/>
      <c r="D51" s="539"/>
      <c r="E51" s="539"/>
      <c r="F51" s="539"/>
      <c r="G51" s="539"/>
      <c r="H51" s="539"/>
      <c r="I51" s="540"/>
    </row>
    <row r="52" spans="1:9" ht="14.25" customHeight="1" x14ac:dyDescent="0.2">
      <c r="A52" s="538"/>
      <c r="B52" s="539"/>
      <c r="C52" s="539"/>
      <c r="D52" s="539"/>
      <c r="E52" s="539"/>
      <c r="F52" s="539"/>
      <c r="G52" s="539"/>
      <c r="H52" s="539"/>
      <c r="I52" s="540"/>
    </row>
    <row r="53" spans="1:9" ht="14.25" customHeight="1" x14ac:dyDescent="0.2">
      <c r="A53" s="538"/>
      <c r="B53" s="539"/>
      <c r="C53" s="539"/>
      <c r="D53" s="539"/>
      <c r="E53" s="539"/>
      <c r="F53" s="539"/>
      <c r="G53" s="539"/>
      <c r="H53" s="539"/>
      <c r="I53" s="540"/>
    </row>
    <row r="54" spans="1:9" ht="36" customHeight="1" x14ac:dyDescent="0.2">
      <c r="A54" s="541"/>
      <c r="B54" s="542"/>
      <c r="C54" s="542"/>
      <c r="D54" s="542"/>
      <c r="E54" s="542"/>
      <c r="F54" s="542"/>
      <c r="G54" s="542"/>
      <c r="H54" s="542"/>
      <c r="I54" s="543"/>
    </row>
  </sheetData>
  <sheetProtection selectLockedCells="1"/>
  <sortState ref="A16:I47">
    <sortCondition ref="A16:A47"/>
  </sortState>
  <mergeCells count="7">
    <mergeCell ref="A50:I54"/>
    <mergeCell ref="A4:I4"/>
    <mergeCell ref="A6:I6"/>
    <mergeCell ref="A11:A12"/>
    <mergeCell ref="B11:C12"/>
    <mergeCell ref="D11:D12"/>
    <mergeCell ref="D48:E48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88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0"/>
  <sheetViews>
    <sheetView view="pageBreakPreview" topLeftCell="A12" zoomScale="90" zoomScaleNormal="100" zoomScaleSheetLayoutView="90" zoomScalePageLayoutView="112" workbookViewId="0">
      <selection activeCell="R23" sqref="R23"/>
    </sheetView>
  </sheetViews>
  <sheetFormatPr baseColWidth="10" defaultRowHeight="15" x14ac:dyDescent="0.25"/>
  <cols>
    <col min="1" max="1" width="21" customWidth="1"/>
    <col min="2" max="3" width="10.5703125" hidden="1" customWidth="1"/>
    <col min="4" max="9" width="14.42578125" customWidth="1"/>
    <col min="10" max="11" width="8.140625" hidden="1" customWidth="1"/>
    <col min="14" max="16" width="0" hidden="1" customWidth="1"/>
    <col min="255" max="255" width="8" customWidth="1"/>
    <col min="256" max="256" width="13.140625" customWidth="1"/>
    <col min="257" max="262" width="7.7109375" customWidth="1"/>
    <col min="263" max="263" width="9.140625" customWidth="1"/>
    <col min="511" max="511" width="8" customWidth="1"/>
    <col min="512" max="512" width="13.140625" customWidth="1"/>
    <col min="513" max="518" width="7.7109375" customWidth="1"/>
    <col min="519" max="519" width="9.140625" customWidth="1"/>
    <col min="767" max="767" width="8" customWidth="1"/>
    <col min="768" max="768" width="13.140625" customWidth="1"/>
    <col min="769" max="774" width="7.7109375" customWidth="1"/>
    <col min="775" max="775" width="9.140625" customWidth="1"/>
    <col min="1023" max="1023" width="8" customWidth="1"/>
    <col min="1024" max="1024" width="13.140625" customWidth="1"/>
    <col min="1025" max="1030" width="7.7109375" customWidth="1"/>
    <col min="1031" max="1031" width="9.140625" customWidth="1"/>
    <col min="1279" max="1279" width="8" customWidth="1"/>
    <col min="1280" max="1280" width="13.140625" customWidth="1"/>
    <col min="1281" max="1286" width="7.7109375" customWidth="1"/>
    <col min="1287" max="1287" width="9.140625" customWidth="1"/>
    <col min="1535" max="1535" width="8" customWidth="1"/>
    <col min="1536" max="1536" width="13.140625" customWidth="1"/>
    <col min="1537" max="1542" width="7.7109375" customWidth="1"/>
    <col min="1543" max="1543" width="9.140625" customWidth="1"/>
    <col min="1791" max="1791" width="8" customWidth="1"/>
    <col min="1792" max="1792" width="13.140625" customWidth="1"/>
    <col min="1793" max="1798" width="7.7109375" customWidth="1"/>
    <col min="1799" max="1799" width="9.140625" customWidth="1"/>
    <col min="2047" max="2047" width="8" customWidth="1"/>
    <col min="2048" max="2048" width="13.140625" customWidth="1"/>
    <col min="2049" max="2054" width="7.7109375" customWidth="1"/>
    <col min="2055" max="2055" width="9.140625" customWidth="1"/>
    <col min="2303" max="2303" width="8" customWidth="1"/>
    <col min="2304" max="2304" width="13.140625" customWidth="1"/>
    <col min="2305" max="2310" width="7.7109375" customWidth="1"/>
    <col min="2311" max="2311" width="9.140625" customWidth="1"/>
    <col min="2559" max="2559" width="8" customWidth="1"/>
    <col min="2560" max="2560" width="13.140625" customWidth="1"/>
    <col min="2561" max="2566" width="7.7109375" customWidth="1"/>
    <col min="2567" max="2567" width="9.140625" customWidth="1"/>
    <col min="2815" max="2815" width="8" customWidth="1"/>
    <col min="2816" max="2816" width="13.140625" customWidth="1"/>
    <col min="2817" max="2822" width="7.7109375" customWidth="1"/>
    <col min="2823" max="2823" width="9.140625" customWidth="1"/>
    <col min="3071" max="3071" width="8" customWidth="1"/>
    <col min="3072" max="3072" width="13.140625" customWidth="1"/>
    <col min="3073" max="3078" width="7.7109375" customWidth="1"/>
    <col min="3079" max="3079" width="9.140625" customWidth="1"/>
    <col min="3327" max="3327" width="8" customWidth="1"/>
    <col min="3328" max="3328" width="13.140625" customWidth="1"/>
    <col min="3329" max="3334" width="7.7109375" customWidth="1"/>
    <col min="3335" max="3335" width="9.140625" customWidth="1"/>
    <col min="3583" max="3583" width="8" customWidth="1"/>
    <col min="3584" max="3584" width="13.140625" customWidth="1"/>
    <col min="3585" max="3590" width="7.7109375" customWidth="1"/>
    <col min="3591" max="3591" width="9.140625" customWidth="1"/>
    <col min="3839" max="3839" width="8" customWidth="1"/>
    <col min="3840" max="3840" width="13.140625" customWidth="1"/>
    <col min="3841" max="3846" width="7.7109375" customWidth="1"/>
    <col min="3847" max="3847" width="9.140625" customWidth="1"/>
    <col min="4095" max="4095" width="8" customWidth="1"/>
    <col min="4096" max="4096" width="13.140625" customWidth="1"/>
    <col min="4097" max="4102" width="7.7109375" customWidth="1"/>
    <col min="4103" max="4103" width="9.140625" customWidth="1"/>
    <col min="4351" max="4351" width="8" customWidth="1"/>
    <col min="4352" max="4352" width="13.140625" customWidth="1"/>
    <col min="4353" max="4358" width="7.7109375" customWidth="1"/>
    <col min="4359" max="4359" width="9.140625" customWidth="1"/>
    <col min="4607" max="4607" width="8" customWidth="1"/>
    <col min="4608" max="4608" width="13.140625" customWidth="1"/>
    <col min="4609" max="4614" width="7.7109375" customWidth="1"/>
    <col min="4615" max="4615" width="9.140625" customWidth="1"/>
    <col min="4863" max="4863" width="8" customWidth="1"/>
    <col min="4864" max="4864" width="13.140625" customWidth="1"/>
    <col min="4865" max="4870" width="7.7109375" customWidth="1"/>
    <col min="4871" max="4871" width="9.140625" customWidth="1"/>
    <col min="5119" max="5119" width="8" customWidth="1"/>
    <col min="5120" max="5120" width="13.140625" customWidth="1"/>
    <col min="5121" max="5126" width="7.7109375" customWidth="1"/>
    <col min="5127" max="5127" width="9.140625" customWidth="1"/>
    <col min="5375" max="5375" width="8" customWidth="1"/>
    <col min="5376" max="5376" width="13.140625" customWidth="1"/>
    <col min="5377" max="5382" width="7.7109375" customWidth="1"/>
    <col min="5383" max="5383" width="9.140625" customWidth="1"/>
    <col min="5631" max="5631" width="8" customWidth="1"/>
    <col min="5632" max="5632" width="13.140625" customWidth="1"/>
    <col min="5633" max="5638" width="7.7109375" customWidth="1"/>
    <col min="5639" max="5639" width="9.140625" customWidth="1"/>
    <col min="5887" max="5887" width="8" customWidth="1"/>
    <col min="5888" max="5888" width="13.140625" customWidth="1"/>
    <col min="5889" max="5894" width="7.7109375" customWidth="1"/>
    <col min="5895" max="5895" width="9.140625" customWidth="1"/>
    <col min="6143" max="6143" width="8" customWidth="1"/>
    <col min="6144" max="6144" width="13.140625" customWidth="1"/>
    <col min="6145" max="6150" width="7.7109375" customWidth="1"/>
    <col min="6151" max="6151" width="9.140625" customWidth="1"/>
    <col min="6399" max="6399" width="8" customWidth="1"/>
    <col min="6400" max="6400" width="13.140625" customWidth="1"/>
    <col min="6401" max="6406" width="7.7109375" customWidth="1"/>
    <col min="6407" max="6407" width="9.140625" customWidth="1"/>
    <col min="6655" max="6655" width="8" customWidth="1"/>
    <col min="6656" max="6656" width="13.140625" customWidth="1"/>
    <col min="6657" max="6662" width="7.7109375" customWidth="1"/>
    <col min="6663" max="6663" width="9.140625" customWidth="1"/>
    <col min="6911" max="6911" width="8" customWidth="1"/>
    <col min="6912" max="6912" width="13.140625" customWidth="1"/>
    <col min="6913" max="6918" width="7.7109375" customWidth="1"/>
    <col min="6919" max="6919" width="9.140625" customWidth="1"/>
    <col min="7167" max="7167" width="8" customWidth="1"/>
    <col min="7168" max="7168" width="13.140625" customWidth="1"/>
    <col min="7169" max="7174" width="7.7109375" customWidth="1"/>
    <col min="7175" max="7175" width="9.140625" customWidth="1"/>
    <col min="7423" max="7423" width="8" customWidth="1"/>
    <col min="7424" max="7424" width="13.140625" customWidth="1"/>
    <col min="7425" max="7430" width="7.7109375" customWidth="1"/>
    <col min="7431" max="7431" width="9.140625" customWidth="1"/>
    <col min="7679" max="7679" width="8" customWidth="1"/>
    <col min="7680" max="7680" width="13.140625" customWidth="1"/>
    <col min="7681" max="7686" width="7.7109375" customWidth="1"/>
    <col min="7687" max="7687" width="9.140625" customWidth="1"/>
    <col min="7935" max="7935" width="8" customWidth="1"/>
    <col min="7936" max="7936" width="13.140625" customWidth="1"/>
    <col min="7937" max="7942" width="7.7109375" customWidth="1"/>
    <col min="7943" max="7943" width="9.140625" customWidth="1"/>
    <col min="8191" max="8191" width="8" customWidth="1"/>
    <col min="8192" max="8192" width="13.140625" customWidth="1"/>
    <col min="8193" max="8198" width="7.7109375" customWidth="1"/>
    <col min="8199" max="8199" width="9.140625" customWidth="1"/>
    <col min="8447" max="8447" width="8" customWidth="1"/>
    <col min="8448" max="8448" width="13.140625" customWidth="1"/>
    <col min="8449" max="8454" width="7.7109375" customWidth="1"/>
    <col min="8455" max="8455" width="9.140625" customWidth="1"/>
    <col min="8703" max="8703" width="8" customWidth="1"/>
    <col min="8704" max="8704" width="13.140625" customWidth="1"/>
    <col min="8705" max="8710" width="7.7109375" customWidth="1"/>
    <col min="8711" max="8711" width="9.140625" customWidth="1"/>
    <col min="8959" max="8959" width="8" customWidth="1"/>
    <col min="8960" max="8960" width="13.140625" customWidth="1"/>
    <col min="8961" max="8966" width="7.7109375" customWidth="1"/>
    <col min="8967" max="8967" width="9.140625" customWidth="1"/>
    <col min="9215" max="9215" width="8" customWidth="1"/>
    <col min="9216" max="9216" width="13.140625" customWidth="1"/>
    <col min="9217" max="9222" width="7.7109375" customWidth="1"/>
    <col min="9223" max="9223" width="9.140625" customWidth="1"/>
    <col min="9471" max="9471" width="8" customWidth="1"/>
    <col min="9472" max="9472" width="13.140625" customWidth="1"/>
    <col min="9473" max="9478" width="7.7109375" customWidth="1"/>
    <col min="9479" max="9479" width="9.140625" customWidth="1"/>
    <col min="9727" max="9727" width="8" customWidth="1"/>
    <col min="9728" max="9728" width="13.140625" customWidth="1"/>
    <col min="9729" max="9734" width="7.7109375" customWidth="1"/>
    <col min="9735" max="9735" width="9.140625" customWidth="1"/>
    <col min="9983" max="9983" width="8" customWidth="1"/>
    <col min="9984" max="9984" width="13.140625" customWidth="1"/>
    <col min="9985" max="9990" width="7.7109375" customWidth="1"/>
    <col min="9991" max="9991" width="9.140625" customWidth="1"/>
    <col min="10239" max="10239" width="8" customWidth="1"/>
    <col min="10240" max="10240" width="13.140625" customWidth="1"/>
    <col min="10241" max="10246" width="7.7109375" customWidth="1"/>
    <col min="10247" max="10247" width="9.140625" customWidth="1"/>
    <col min="10495" max="10495" width="8" customWidth="1"/>
    <col min="10496" max="10496" width="13.140625" customWidth="1"/>
    <col min="10497" max="10502" width="7.7109375" customWidth="1"/>
    <col min="10503" max="10503" width="9.140625" customWidth="1"/>
    <col min="10751" max="10751" width="8" customWidth="1"/>
    <col min="10752" max="10752" width="13.140625" customWidth="1"/>
    <col min="10753" max="10758" width="7.7109375" customWidth="1"/>
    <col min="10759" max="10759" width="9.140625" customWidth="1"/>
    <col min="11007" max="11007" width="8" customWidth="1"/>
    <col min="11008" max="11008" width="13.140625" customWidth="1"/>
    <col min="11009" max="11014" width="7.7109375" customWidth="1"/>
    <col min="11015" max="11015" width="9.140625" customWidth="1"/>
    <col min="11263" max="11263" width="8" customWidth="1"/>
    <col min="11264" max="11264" width="13.140625" customWidth="1"/>
    <col min="11265" max="11270" width="7.7109375" customWidth="1"/>
    <col min="11271" max="11271" width="9.140625" customWidth="1"/>
    <col min="11519" max="11519" width="8" customWidth="1"/>
    <col min="11520" max="11520" width="13.140625" customWidth="1"/>
    <col min="11521" max="11526" width="7.7109375" customWidth="1"/>
    <col min="11527" max="11527" width="9.140625" customWidth="1"/>
    <col min="11775" max="11775" width="8" customWidth="1"/>
    <col min="11776" max="11776" width="13.140625" customWidth="1"/>
    <col min="11777" max="11782" width="7.7109375" customWidth="1"/>
    <col min="11783" max="11783" width="9.140625" customWidth="1"/>
    <col min="12031" max="12031" width="8" customWidth="1"/>
    <col min="12032" max="12032" width="13.140625" customWidth="1"/>
    <col min="12033" max="12038" width="7.7109375" customWidth="1"/>
    <col min="12039" max="12039" width="9.140625" customWidth="1"/>
    <col min="12287" max="12287" width="8" customWidth="1"/>
    <col min="12288" max="12288" width="13.140625" customWidth="1"/>
    <col min="12289" max="12294" width="7.7109375" customWidth="1"/>
    <col min="12295" max="12295" width="9.140625" customWidth="1"/>
    <col min="12543" max="12543" width="8" customWidth="1"/>
    <col min="12544" max="12544" width="13.140625" customWidth="1"/>
    <col min="12545" max="12550" width="7.7109375" customWidth="1"/>
    <col min="12551" max="12551" width="9.140625" customWidth="1"/>
    <col min="12799" max="12799" width="8" customWidth="1"/>
    <col min="12800" max="12800" width="13.140625" customWidth="1"/>
    <col min="12801" max="12806" width="7.7109375" customWidth="1"/>
    <col min="12807" max="12807" width="9.140625" customWidth="1"/>
    <col min="13055" max="13055" width="8" customWidth="1"/>
    <col min="13056" max="13056" width="13.140625" customWidth="1"/>
    <col min="13057" max="13062" width="7.7109375" customWidth="1"/>
    <col min="13063" max="13063" width="9.140625" customWidth="1"/>
    <col min="13311" max="13311" width="8" customWidth="1"/>
    <col min="13312" max="13312" width="13.140625" customWidth="1"/>
    <col min="13313" max="13318" width="7.7109375" customWidth="1"/>
    <col min="13319" max="13319" width="9.140625" customWidth="1"/>
    <col min="13567" max="13567" width="8" customWidth="1"/>
    <col min="13568" max="13568" width="13.140625" customWidth="1"/>
    <col min="13569" max="13574" width="7.7109375" customWidth="1"/>
    <col min="13575" max="13575" width="9.140625" customWidth="1"/>
    <col min="13823" max="13823" width="8" customWidth="1"/>
    <col min="13824" max="13824" width="13.140625" customWidth="1"/>
    <col min="13825" max="13830" width="7.7109375" customWidth="1"/>
    <col min="13831" max="13831" width="9.140625" customWidth="1"/>
    <col min="14079" max="14079" width="8" customWidth="1"/>
    <col min="14080" max="14080" width="13.140625" customWidth="1"/>
    <col min="14081" max="14086" width="7.7109375" customWidth="1"/>
    <col min="14087" max="14087" width="9.140625" customWidth="1"/>
    <col min="14335" max="14335" width="8" customWidth="1"/>
    <col min="14336" max="14336" width="13.140625" customWidth="1"/>
    <col min="14337" max="14342" width="7.7109375" customWidth="1"/>
    <col min="14343" max="14343" width="9.140625" customWidth="1"/>
    <col min="14591" max="14591" width="8" customWidth="1"/>
    <col min="14592" max="14592" width="13.140625" customWidth="1"/>
    <col min="14593" max="14598" width="7.7109375" customWidth="1"/>
    <col min="14599" max="14599" width="9.140625" customWidth="1"/>
    <col min="14847" max="14847" width="8" customWidth="1"/>
    <col min="14848" max="14848" width="13.140625" customWidth="1"/>
    <col min="14849" max="14854" width="7.7109375" customWidth="1"/>
    <col min="14855" max="14855" width="9.140625" customWidth="1"/>
    <col min="15103" max="15103" width="8" customWidth="1"/>
    <col min="15104" max="15104" width="13.140625" customWidth="1"/>
    <col min="15105" max="15110" width="7.7109375" customWidth="1"/>
    <col min="15111" max="15111" width="9.140625" customWidth="1"/>
    <col min="15359" max="15359" width="8" customWidth="1"/>
    <col min="15360" max="15360" width="13.140625" customWidth="1"/>
    <col min="15361" max="15366" width="7.7109375" customWidth="1"/>
    <col min="15367" max="15367" width="9.140625" customWidth="1"/>
    <col min="15615" max="15615" width="8" customWidth="1"/>
    <col min="15616" max="15616" width="13.140625" customWidth="1"/>
    <col min="15617" max="15622" width="7.7109375" customWidth="1"/>
    <col min="15623" max="15623" width="9.140625" customWidth="1"/>
    <col min="15871" max="15871" width="8" customWidth="1"/>
    <col min="15872" max="15872" width="13.140625" customWidth="1"/>
    <col min="15873" max="15878" width="7.7109375" customWidth="1"/>
    <col min="15879" max="15879" width="9.140625" customWidth="1"/>
    <col min="16127" max="16127" width="8" customWidth="1"/>
    <col min="16128" max="16128" width="13.140625" customWidth="1"/>
    <col min="16129" max="16134" width="7.7109375" customWidth="1"/>
    <col min="16135" max="16135" width="9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  <c r="I5" s="233"/>
      <c r="J5" s="233"/>
      <c r="K5" s="233"/>
    </row>
    <row r="6" spans="1:11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  <c r="I6" s="233"/>
      <c r="J6" s="233"/>
      <c r="K6" s="233"/>
    </row>
    <row r="7" spans="1:11" ht="21.95" customHeight="1" x14ac:dyDescent="0.25">
      <c r="A7" s="505" t="s">
        <v>78</v>
      </c>
      <c r="B7" s="505"/>
      <c r="C7" s="505"/>
      <c r="D7" s="505"/>
      <c r="E7" s="505"/>
      <c r="F7" s="505"/>
      <c r="G7" s="505"/>
      <c r="H7" s="505"/>
      <c r="I7" s="505"/>
      <c r="J7" s="505"/>
      <c r="K7" s="299"/>
    </row>
    <row r="8" spans="1:11" ht="6.75" customHeight="1" thickBot="1" x14ac:dyDescent="0.3">
      <c r="A8" s="203"/>
      <c r="B8" s="203"/>
      <c r="C8" s="203"/>
      <c r="D8" s="203"/>
      <c r="E8" s="203"/>
      <c r="F8" s="203"/>
      <c r="G8" s="203"/>
      <c r="H8" s="203"/>
      <c r="I8" s="203"/>
      <c r="J8" s="203"/>
      <c r="K8" s="203"/>
    </row>
    <row r="9" spans="1:11" ht="17.25" customHeight="1" thickBot="1" x14ac:dyDescent="0.3">
      <c r="A9" s="304" t="s">
        <v>241</v>
      </c>
      <c r="B9" s="315" t="s">
        <v>261</v>
      </c>
      <c r="C9" s="269"/>
      <c r="D9" s="305" t="s">
        <v>166</v>
      </c>
      <c r="E9" s="203"/>
      <c r="F9" s="203"/>
      <c r="G9" s="203"/>
      <c r="H9" s="203"/>
      <c r="I9" s="203"/>
      <c r="J9" s="203"/>
      <c r="K9" s="203"/>
    </row>
    <row r="10" spans="1:11" ht="15" hidden="1" customHeight="1" x14ac:dyDescent="0.25">
      <c r="A10" s="336" t="s">
        <v>140</v>
      </c>
      <c r="B10" s="339"/>
      <c r="C10" s="269"/>
      <c r="D10" s="341">
        <v>7.8211392945731273</v>
      </c>
      <c r="E10" s="203"/>
      <c r="F10" s="203"/>
      <c r="G10" s="203"/>
      <c r="H10" s="203"/>
      <c r="I10" s="203"/>
      <c r="J10" s="203"/>
      <c r="K10" s="203"/>
    </row>
    <row r="11" spans="1:11" ht="15" hidden="1" customHeight="1" x14ac:dyDescent="0.25">
      <c r="A11" s="336" t="s">
        <v>157</v>
      </c>
      <c r="B11" s="339"/>
      <c r="C11" s="269"/>
      <c r="D11" s="342">
        <v>20.09</v>
      </c>
      <c r="E11" s="203"/>
      <c r="F11" s="203"/>
      <c r="G11" s="203"/>
      <c r="H11" s="203"/>
      <c r="I11" s="203"/>
      <c r="J11" s="203"/>
      <c r="K11" s="203"/>
    </row>
    <row r="12" spans="1:11" ht="15" customHeight="1" x14ac:dyDescent="0.25">
      <c r="A12" s="336" t="s">
        <v>232</v>
      </c>
      <c r="B12" s="339"/>
      <c r="C12" s="269"/>
      <c r="D12" s="341">
        <v>4.8641399162595951</v>
      </c>
      <c r="E12" s="203"/>
      <c r="F12" s="203"/>
      <c r="G12" s="203"/>
      <c r="H12" s="203"/>
      <c r="I12" s="203"/>
      <c r="J12" s="203"/>
      <c r="K12" s="203"/>
    </row>
    <row r="13" spans="1:11" ht="15" customHeight="1" x14ac:dyDescent="0.25">
      <c r="A13" s="336" t="s">
        <v>231</v>
      </c>
      <c r="B13" s="339"/>
      <c r="C13" s="269"/>
      <c r="D13" s="342">
        <v>17.899999999999999</v>
      </c>
      <c r="E13" s="203"/>
      <c r="F13" s="203"/>
      <c r="G13" s="203"/>
      <c r="H13" s="203"/>
      <c r="I13" s="203"/>
      <c r="J13" s="203"/>
      <c r="K13" s="203"/>
    </row>
    <row r="14" spans="1:11" ht="15" customHeight="1" x14ac:dyDescent="0.25">
      <c r="A14" s="336" t="s">
        <v>245</v>
      </c>
      <c r="B14" s="339"/>
      <c r="C14" s="269"/>
      <c r="D14" s="341">
        <v>4.38</v>
      </c>
      <c r="E14" s="203"/>
      <c r="F14" s="203"/>
      <c r="G14" s="203"/>
      <c r="H14" s="203"/>
      <c r="I14" s="203"/>
      <c r="J14" s="203"/>
      <c r="K14" s="203"/>
    </row>
    <row r="15" spans="1:11" ht="15" customHeight="1" x14ac:dyDescent="0.25">
      <c r="A15" s="336" t="s">
        <v>246</v>
      </c>
      <c r="B15" s="339">
        <v>19.372335693733199</v>
      </c>
      <c r="C15" s="269"/>
      <c r="D15" s="342">
        <v>6.3</v>
      </c>
      <c r="E15" s="203"/>
      <c r="F15" s="203"/>
      <c r="G15" s="203"/>
      <c r="H15" s="203"/>
      <c r="I15" s="203"/>
      <c r="J15" s="203"/>
      <c r="K15" s="203"/>
    </row>
    <row r="16" spans="1:11" ht="15" customHeight="1" x14ac:dyDescent="0.25">
      <c r="A16" s="336" t="s">
        <v>310</v>
      </c>
      <c r="B16" s="339"/>
      <c r="C16" s="269"/>
      <c r="D16" s="341">
        <v>5.52</v>
      </c>
      <c r="E16" s="203"/>
      <c r="F16" s="203"/>
      <c r="G16" s="203"/>
      <c r="H16" s="203"/>
      <c r="I16" s="203"/>
      <c r="J16" s="203"/>
      <c r="K16" s="203"/>
    </row>
    <row r="17" spans="1:16" ht="16.5" customHeight="1" thickBot="1" x14ac:dyDescent="0.3">
      <c r="A17" s="226" t="s">
        <v>311</v>
      </c>
      <c r="B17" s="238">
        <f>Becas_conalep!M49</f>
        <v>19.372335693733199</v>
      </c>
      <c r="C17" s="203"/>
      <c r="D17" s="574">
        <v>5.86</v>
      </c>
      <c r="E17" s="203"/>
      <c r="F17" s="203"/>
      <c r="G17" s="203"/>
      <c r="H17" s="203"/>
      <c r="I17" s="203"/>
      <c r="J17" s="203"/>
      <c r="K17" s="203"/>
    </row>
    <row r="18" spans="1:16" ht="15" customHeight="1" x14ac:dyDescent="0.25">
      <c r="A18" s="226"/>
      <c r="B18" s="238"/>
      <c r="C18" s="203"/>
      <c r="D18" s="203"/>
      <c r="E18" s="203"/>
      <c r="F18" s="203"/>
      <c r="G18" s="203"/>
      <c r="H18" s="203"/>
      <c r="I18" s="203"/>
      <c r="J18" s="203"/>
      <c r="K18" s="203"/>
    </row>
    <row r="19" spans="1:16" ht="15" customHeight="1" x14ac:dyDescent="0.25">
      <c r="A19" s="226"/>
      <c r="B19" s="227"/>
      <c r="C19" s="203"/>
      <c r="D19" s="203"/>
      <c r="E19" s="203"/>
      <c r="F19" s="203"/>
      <c r="G19" s="203"/>
      <c r="H19" s="203"/>
      <c r="I19" s="203"/>
      <c r="J19" s="203"/>
      <c r="K19" s="203"/>
    </row>
    <row r="20" spans="1:16" ht="3.75" customHeight="1" x14ac:dyDescent="0.25">
      <c r="A20" s="204"/>
      <c r="B20" s="203"/>
      <c r="C20" s="203"/>
      <c r="D20" s="203"/>
      <c r="E20" s="203"/>
      <c r="F20" s="203"/>
      <c r="G20" s="203"/>
      <c r="H20" s="203"/>
      <c r="I20" s="203"/>
      <c r="J20" s="203"/>
      <c r="K20" s="203"/>
    </row>
    <row r="21" spans="1:16" ht="13.5" customHeight="1" x14ac:dyDescent="0.25">
      <c r="A21" s="350"/>
      <c r="B21" s="546">
        <v>2011</v>
      </c>
      <c r="C21" s="547"/>
      <c r="D21" s="545">
        <v>2013</v>
      </c>
      <c r="E21" s="545"/>
      <c r="F21" s="545">
        <v>2014</v>
      </c>
      <c r="G21" s="545"/>
      <c r="H21" s="548">
        <v>2015</v>
      </c>
      <c r="I21" s="549"/>
      <c r="J21" s="311"/>
    </row>
    <row r="22" spans="1:16" ht="30.75" customHeight="1" x14ac:dyDescent="0.25">
      <c r="A22" s="298" t="s">
        <v>178</v>
      </c>
      <c r="B22" s="298" t="s">
        <v>200</v>
      </c>
      <c r="C22" s="298" t="s">
        <v>199</v>
      </c>
      <c r="D22" s="298" t="s">
        <v>201</v>
      </c>
      <c r="E22" s="298" t="s">
        <v>202</v>
      </c>
      <c r="F22" s="298" t="s">
        <v>203</v>
      </c>
      <c r="G22" s="298" t="s">
        <v>204</v>
      </c>
      <c r="H22" s="298" t="s">
        <v>205</v>
      </c>
      <c r="I22" s="298" t="s">
        <v>280</v>
      </c>
      <c r="J22" s="298" t="s">
        <v>233</v>
      </c>
      <c r="K22" s="300"/>
    </row>
    <row r="23" spans="1:16" ht="14.1" customHeight="1" x14ac:dyDescent="0.25">
      <c r="A23" s="351" t="s">
        <v>14</v>
      </c>
      <c r="B23" s="352">
        <v>9.6675191815856785</v>
      </c>
      <c r="C23" s="352">
        <v>24.055415617128464</v>
      </c>
      <c r="D23" s="352">
        <v>7.5191256830601096</v>
      </c>
      <c r="E23" s="352">
        <v>20.088907705334464</v>
      </c>
      <c r="F23" s="352">
        <v>7.7009429726088916</v>
      </c>
      <c r="G23" s="352">
        <v>9.5278604849000423</v>
      </c>
      <c r="H23" s="352">
        <v>9.0627077332151558</v>
      </c>
      <c r="I23" s="352">
        <v>8.6620926243567755</v>
      </c>
      <c r="J23" s="209">
        <f>Becas_conalep!M19</f>
        <v>20.088907705334464</v>
      </c>
      <c r="K23" s="210"/>
      <c r="L23" s="37"/>
      <c r="N23" s="37" t="s">
        <v>14</v>
      </c>
      <c r="O23">
        <v>7.7009429726088915E-2</v>
      </c>
      <c r="P23">
        <f>O23*100</f>
        <v>7.7009429726088916</v>
      </c>
    </row>
    <row r="24" spans="1:16" ht="14.1" customHeight="1" x14ac:dyDescent="0.25">
      <c r="A24" s="351" t="s">
        <v>15</v>
      </c>
      <c r="B24" s="352">
        <v>7.7299412915851269</v>
      </c>
      <c r="C24" s="352">
        <v>24.94916875971774</v>
      </c>
      <c r="D24" s="352">
        <v>5.015881418740074</v>
      </c>
      <c r="E24" s="352">
        <v>19.121544869367664</v>
      </c>
      <c r="F24" s="352">
        <v>4.3048202842017274</v>
      </c>
      <c r="G24" s="352">
        <v>5.3819444444444446</v>
      </c>
      <c r="H24" s="352">
        <v>5.0890947968638631</v>
      </c>
      <c r="I24" s="352">
        <v>5.2688953488372094</v>
      </c>
      <c r="J24" s="209">
        <f>Becas_conalep!M20</f>
        <v>19.121544869367664</v>
      </c>
      <c r="K24" s="210"/>
      <c r="N24" t="s">
        <v>15</v>
      </c>
      <c r="O24">
        <v>4.3048202842017276E-2</v>
      </c>
      <c r="P24">
        <f t="shared" ref="P24:P59" si="0">O24*100</f>
        <v>4.3048202842017274</v>
      </c>
    </row>
    <row r="25" spans="1:16" ht="14.1" customHeight="1" x14ac:dyDescent="0.25">
      <c r="A25" s="351" t="s">
        <v>16</v>
      </c>
      <c r="B25" s="352">
        <v>9.3589743589743595</v>
      </c>
      <c r="C25" s="352">
        <v>30.277942046126554</v>
      </c>
      <c r="D25" s="352">
        <v>7.2727272727272725</v>
      </c>
      <c r="E25" s="352">
        <v>21.963070942662778</v>
      </c>
      <c r="F25" s="352">
        <v>7.5782537067545297</v>
      </c>
      <c r="G25" s="352">
        <v>9.5820591233435266</v>
      </c>
      <c r="H25" s="352">
        <v>9.375</v>
      </c>
      <c r="I25" s="352">
        <v>11.893333333333334</v>
      </c>
      <c r="J25" s="209">
        <f>Becas_conalep!M21</f>
        <v>21.963070942662778</v>
      </c>
      <c r="K25" s="210"/>
      <c r="N25" t="s">
        <v>16</v>
      </c>
      <c r="O25">
        <v>7.57825370675453E-2</v>
      </c>
      <c r="P25">
        <f t="shared" si="0"/>
        <v>7.5782537067545297</v>
      </c>
    </row>
    <row r="26" spans="1:16" ht="14.1" customHeight="1" x14ac:dyDescent="0.25">
      <c r="A26" s="351" t="s">
        <v>17</v>
      </c>
      <c r="B26" s="352">
        <v>10.801393728222997</v>
      </c>
      <c r="C26" s="352">
        <v>27.708803611738148</v>
      </c>
      <c r="D26" s="352">
        <v>8.7971274685816869</v>
      </c>
      <c r="E26" s="352">
        <v>25.181347150259064</v>
      </c>
      <c r="F26" s="352">
        <v>9.4561186650185416</v>
      </c>
      <c r="G26" s="352">
        <v>11.05318039624609</v>
      </c>
      <c r="H26" s="352">
        <v>11.460807600950119</v>
      </c>
      <c r="I26" s="352">
        <v>12.275132275132275</v>
      </c>
      <c r="J26" s="209">
        <f>Becas_conalep!M22</f>
        <v>25.181347150259064</v>
      </c>
      <c r="K26" s="210"/>
      <c r="N26" t="s">
        <v>17</v>
      </c>
      <c r="O26">
        <v>9.4561186650185411E-2</v>
      </c>
      <c r="P26">
        <f t="shared" si="0"/>
        <v>9.4561186650185416</v>
      </c>
    </row>
    <row r="27" spans="1:16" ht="14.1" customHeight="1" x14ac:dyDescent="0.25">
      <c r="A27" s="351" t="s">
        <v>18</v>
      </c>
      <c r="B27" s="352">
        <v>6.7997934239972455</v>
      </c>
      <c r="C27" s="352">
        <v>14.114114114114114</v>
      </c>
      <c r="D27" s="352">
        <v>4.814917895908712</v>
      </c>
      <c r="E27" s="352">
        <v>15.525517938352703</v>
      </c>
      <c r="F27" s="352">
        <v>5.8214385670305067</v>
      </c>
      <c r="G27" s="352">
        <v>8.4777145880174576</v>
      </c>
      <c r="H27" s="352">
        <v>8.1303116147308785</v>
      </c>
      <c r="I27" s="352">
        <v>7.3869752421959092</v>
      </c>
      <c r="J27" s="209">
        <f>Becas_conalep!M23</f>
        <v>15.525517938352703</v>
      </c>
      <c r="K27" s="210"/>
      <c r="N27" t="s">
        <v>18</v>
      </c>
      <c r="O27">
        <v>5.8214385670305069E-2</v>
      </c>
      <c r="P27">
        <f t="shared" si="0"/>
        <v>5.8214385670305067</v>
      </c>
    </row>
    <row r="28" spans="1:16" ht="14.1" customHeight="1" x14ac:dyDescent="0.25">
      <c r="A28" s="351" t="s">
        <v>19</v>
      </c>
      <c r="B28" s="352">
        <v>9.4323516858728134</v>
      </c>
      <c r="C28" s="352">
        <v>22.747878646983612</v>
      </c>
      <c r="D28" s="352">
        <v>6.0436893203883493</v>
      </c>
      <c r="E28" s="352">
        <v>19.896384479717813</v>
      </c>
      <c r="F28" s="352">
        <v>21.652786675208198</v>
      </c>
      <c r="G28" s="352">
        <v>5.0575657894736841</v>
      </c>
      <c r="H28" s="352">
        <v>4.9670786646644336</v>
      </c>
      <c r="I28" s="352">
        <v>2.89332784184514</v>
      </c>
      <c r="J28" s="209">
        <f>Becas_conalep!M24</f>
        <v>19.896384479717813</v>
      </c>
      <c r="K28" s="210"/>
      <c r="N28" t="s">
        <v>19</v>
      </c>
      <c r="O28">
        <v>0.21652786675208199</v>
      </c>
      <c r="P28">
        <f t="shared" si="0"/>
        <v>21.652786675208198</v>
      </c>
    </row>
    <row r="29" spans="1:16" ht="14.1" customHeight="1" x14ac:dyDescent="0.25">
      <c r="A29" s="351" t="s">
        <v>20</v>
      </c>
      <c r="B29" s="352">
        <v>9.3967869051227648</v>
      </c>
      <c r="C29" s="352">
        <v>25.015800783718873</v>
      </c>
      <c r="D29" s="352">
        <v>6.8125516102394714</v>
      </c>
      <c r="E29" s="352">
        <v>18.616144975288304</v>
      </c>
      <c r="F29" s="352">
        <v>4.9457343041626602</v>
      </c>
      <c r="G29" s="352">
        <v>6.5167971710027794</v>
      </c>
      <c r="H29" s="352">
        <v>5.8599592114208026</v>
      </c>
      <c r="I29" s="352">
        <v>5.9502465262214255</v>
      </c>
      <c r="J29" s="209">
        <f>Becas_conalep!M25</f>
        <v>18.616144975288304</v>
      </c>
      <c r="K29" s="210"/>
      <c r="N29" t="s">
        <v>20</v>
      </c>
      <c r="O29">
        <v>4.9457343041626599E-2</v>
      </c>
      <c r="P29">
        <f t="shared" si="0"/>
        <v>4.9457343041626602</v>
      </c>
    </row>
    <row r="30" spans="1:16" ht="14.1" customHeight="1" x14ac:dyDescent="0.25">
      <c r="A30" s="351" t="s">
        <v>21</v>
      </c>
      <c r="B30" s="352">
        <v>6.25</v>
      </c>
      <c r="C30" s="352">
        <v>13.76770538243626</v>
      </c>
      <c r="D30" s="352">
        <v>8.0339647289353362</v>
      </c>
      <c r="E30" s="352">
        <v>18.959107806691449</v>
      </c>
      <c r="F30" s="352">
        <v>1.8767089236887895</v>
      </c>
      <c r="G30" s="352">
        <v>11.752360965372507</v>
      </c>
      <c r="H30" s="352">
        <v>11.319534282018111</v>
      </c>
      <c r="I30" s="352">
        <v>27.573529411764707</v>
      </c>
      <c r="J30" s="209">
        <f>Becas_conalep!M26</f>
        <v>18.959107806691449</v>
      </c>
      <c r="K30" s="210"/>
      <c r="N30" t="s">
        <v>21</v>
      </c>
      <c r="O30">
        <v>1.8767089236887895E-2</v>
      </c>
      <c r="P30">
        <f t="shared" si="0"/>
        <v>1.8767089236887895</v>
      </c>
    </row>
    <row r="31" spans="1:16" ht="14.1" customHeight="1" x14ac:dyDescent="0.25">
      <c r="A31" s="351" t="s">
        <v>23</v>
      </c>
      <c r="B31" s="352">
        <v>7.5088787417554537</v>
      </c>
      <c r="C31" s="352">
        <v>31.162196679438058</v>
      </c>
      <c r="D31" s="352">
        <v>10.59322033898305</v>
      </c>
      <c r="E31" s="352">
        <v>29.465395772896809</v>
      </c>
      <c r="F31" s="352">
        <v>7.8080903104421449</v>
      </c>
      <c r="G31" s="352">
        <v>9.9073701167942012</v>
      </c>
      <c r="H31" s="352">
        <v>9.3969144460028051</v>
      </c>
      <c r="I31" s="352">
        <v>8.9820359281437128</v>
      </c>
      <c r="J31" s="209">
        <f>Becas_conalep!M27</f>
        <v>29.465395772896809</v>
      </c>
      <c r="K31" s="210"/>
      <c r="N31" t="s">
        <v>24</v>
      </c>
      <c r="O31">
        <v>4.1896097677759155E-2</v>
      </c>
      <c r="P31">
        <f t="shared" si="0"/>
        <v>4.1896097677759156</v>
      </c>
    </row>
    <row r="32" spans="1:16" ht="14.1" customHeight="1" x14ac:dyDescent="0.25">
      <c r="A32" s="351" t="s">
        <v>24</v>
      </c>
      <c r="B32" s="352">
        <v>9.38064609380646</v>
      </c>
      <c r="C32" s="352">
        <v>19.115987460815049</v>
      </c>
      <c r="D32" s="352">
        <v>4.678928686673121</v>
      </c>
      <c r="E32" s="352">
        <v>16.914660831509849</v>
      </c>
      <c r="F32" s="352">
        <v>4.1896097677759156</v>
      </c>
      <c r="G32" s="352">
        <v>5.7012349856200304</v>
      </c>
      <c r="H32" s="352">
        <v>5.1318858783420058</v>
      </c>
      <c r="I32" s="352">
        <v>5.3459119496855347</v>
      </c>
      <c r="J32" s="209">
        <f>Becas_conalep!M28</f>
        <v>16.914660831509849</v>
      </c>
      <c r="K32" s="210"/>
      <c r="N32" t="s">
        <v>25</v>
      </c>
      <c r="O32">
        <v>6.2264150943396226E-2</v>
      </c>
      <c r="P32">
        <f t="shared" si="0"/>
        <v>6.2264150943396226</v>
      </c>
    </row>
    <row r="33" spans="1:16" ht="14.1" customHeight="1" x14ac:dyDescent="0.25">
      <c r="A33" s="351" t="s">
        <v>25</v>
      </c>
      <c r="B33" s="352">
        <v>9.8464796188459509</v>
      </c>
      <c r="C33" s="352">
        <v>23.093190469476948</v>
      </c>
      <c r="D33" s="352">
        <v>5.940289319790705</v>
      </c>
      <c r="E33" s="352">
        <v>23.68496283590623</v>
      </c>
      <c r="F33" s="352">
        <v>6.2264150943396226</v>
      </c>
      <c r="G33" s="352">
        <v>9.2985318107667201</v>
      </c>
      <c r="H33" s="352">
        <v>7.9336981010621175</v>
      </c>
      <c r="I33" s="352">
        <v>6.7150635208711433</v>
      </c>
      <c r="J33" s="209">
        <f>Becas_conalep!M29</f>
        <v>23.68496283590623</v>
      </c>
      <c r="K33" s="210"/>
      <c r="N33" t="s">
        <v>26</v>
      </c>
      <c r="O33">
        <v>7.4029491423412586E-2</v>
      </c>
      <c r="P33">
        <f t="shared" si="0"/>
        <v>7.4029491423412583</v>
      </c>
    </row>
    <row r="34" spans="1:16" ht="14.1" customHeight="1" x14ac:dyDescent="0.25">
      <c r="A34" s="351" t="s">
        <v>26</v>
      </c>
      <c r="B34" s="352">
        <v>6.9610054785691267</v>
      </c>
      <c r="C34" s="352">
        <v>20.465619924201409</v>
      </c>
      <c r="D34" s="352">
        <v>6.0633484162895925</v>
      </c>
      <c r="E34" s="352">
        <v>22.273190621814475</v>
      </c>
      <c r="F34" s="352">
        <v>7.4029491423412583</v>
      </c>
      <c r="G34" s="352">
        <v>10.177244139508289</v>
      </c>
      <c r="H34" s="352">
        <v>8.3495776478232617</v>
      </c>
      <c r="I34" s="352">
        <v>8.5645030972259626</v>
      </c>
      <c r="J34" s="209">
        <f>Becas_conalep!M30</f>
        <v>22.273190621814475</v>
      </c>
      <c r="K34" s="210"/>
      <c r="N34" t="s">
        <v>27</v>
      </c>
      <c r="O34">
        <v>4.072398190045249E-2</v>
      </c>
      <c r="P34">
        <f t="shared" si="0"/>
        <v>4.0723981900452486</v>
      </c>
    </row>
    <row r="35" spans="1:16" ht="14.1" customHeight="1" x14ac:dyDescent="0.25">
      <c r="A35" s="351" t="s">
        <v>27</v>
      </c>
      <c r="B35" s="352">
        <v>8.9659833295787337</v>
      </c>
      <c r="C35" s="352">
        <v>17.656722302536469</v>
      </c>
      <c r="D35" s="352">
        <v>4.5117035570327415</v>
      </c>
      <c r="E35" s="352">
        <v>25.297517851071067</v>
      </c>
      <c r="F35" s="352">
        <v>4.0723981900452486</v>
      </c>
      <c r="G35" s="352">
        <v>6.916756465517242</v>
      </c>
      <c r="H35" s="352">
        <v>6.3580759646605758</v>
      </c>
      <c r="I35" s="352">
        <v>5.8984535377035723</v>
      </c>
      <c r="J35" s="209">
        <f>Becas_conalep!M31</f>
        <v>25.297517851071067</v>
      </c>
      <c r="K35" s="210"/>
      <c r="N35" t="s">
        <v>28</v>
      </c>
      <c r="O35">
        <v>3.1147144240077446E-2</v>
      </c>
      <c r="P35">
        <f t="shared" si="0"/>
        <v>3.1147144240077447</v>
      </c>
    </row>
    <row r="36" spans="1:16" ht="14.1" customHeight="1" x14ac:dyDescent="0.25">
      <c r="A36" s="351" t="s">
        <v>28</v>
      </c>
      <c r="B36" s="352">
        <v>6.9979276109692039</v>
      </c>
      <c r="C36" s="352">
        <v>19.352380167672564</v>
      </c>
      <c r="D36" s="352">
        <v>4.1089782700520958</v>
      </c>
      <c r="E36" s="352">
        <v>20.074568702209678</v>
      </c>
      <c r="F36" s="352">
        <v>3.1147144240077447</v>
      </c>
      <c r="G36" s="352">
        <v>5.2327324112533722</v>
      </c>
      <c r="H36" s="352">
        <v>4.3988626145283982</v>
      </c>
      <c r="I36" s="352">
        <v>4.412073821835456</v>
      </c>
      <c r="J36" s="209">
        <f>Becas_conalep!M32</f>
        <v>20.074568702209678</v>
      </c>
      <c r="K36" s="210"/>
      <c r="N36" t="s">
        <v>29</v>
      </c>
      <c r="O36">
        <v>5.2231718898385564E-2</v>
      </c>
      <c r="P36">
        <f t="shared" si="0"/>
        <v>5.2231718898385564</v>
      </c>
    </row>
    <row r="37" spans="1:16" ht="14.1" customHeight="1" x14ac:dyDescent="0.25">
      <c r="A37" s="351" t="s">
        <v>29</v>
      </c>
      <c r="B37" s="352">
        <v>9.346519294163274</v>
      </c>
      <c r="C37" s="352">
        <v>15.07429235494314</v>
      </c>
      <c r="D37" s="352">
        <v>4.2979675554726828</v>
      </c>
      <c r="E37" s="352">
        <v>17.489624798848141</v>
      </c>
      <c r="F37" s="352">
        <v>5.2231718898385564</v>
      </c>
      <c r="G37" s="352">
        <v>6.0792876102406028</v>
      </c>
      <c r="H37" s="352">
        <v>5.788403833123609</v>
      </c>
      <c r="I37" s="352">
        <v>5.6877123949204078</v>
      </c>
      <c r="J37" s="209">
        <f>Becas_conalep!M33</f>
        <v>17.489624798848141</v>
      </c>
      <c r="K37" s="210"/>
      <c r="N37" t="s">
        <v>30</v>
      </c>
      <c r="O37">
        <v>1.609517144856543E-2</v>
      </c>
      <c r="P37">
        <f t="shared" si="0"/>
        <v>1.6095171448565431</v>
      </c>
    </row>
    <row r="38" spans="1:16" ht="14.1" customHeight="1" x14ac:dyDescent="0.25">
      <c r="A38" s="351" t="s">
        <v>30</v>
      </c>
      <c r="B38" s="352">
        <v>3.5152636447733578</v>
      </c>
      <c r="C38" s="352">
        <v>28.172639081370026</v>
      </c>
      <c r="D38" s="352">
        <v>8.4627159413951443</v>
      </c>
      <c r="E38" s="352">
        <v>26.401022799914763</v>
      </c>
      <c r="F38" s="352">
        <v>1.6095171448565431</v>
      </c>
      <c r="G38" s="352">
        <v>2.1516607478587844</v>
      </c>
      <c r="H38" s="352">
        <v>2.0383977245792844</v>
      </c>
      <c r="I38" s="352">
        <v>0.63057186344857574</v>
      </c>
      <c r="J38" s="209">
        <f>Becas_conalep!M34</f>
        <v>26.401022799914763</v>
      </c>
      <c r="K38" s="210"/>
      <c r="N38" t="s">
        <v>31</v>
      </c>
      <c r="O38">
        <v>4.9871653832049868E-2</v>
      </c>
      <c r="P38">
        <f t="shared" si="0"/>
        <v>4.9871653832049869</v>
      </c>
    </row>
    <row r="39" spans="1:16" ht="14.1" customHeight="1" x14ac:dyDescent="0.25">
      <c r="A39" s="351" t="s">
        <v>31</v>
      </c>
      <c r="B39" s="352">
        <v>7.5751808146174344</v>
      </c>
      <c r="C39" s="352">
        <v>20.171673819742487</v>
      </c>
      <c r="D39" s="352">
        <v>6.5371024734982335</v>
      </c>
      <c r="E39" s="352">
        <v>19.88804741521238</v>
      </c>
      <c r="F39" s="352">
        <v>4.9871653832049869</v>
      </c>
      <c r="G39" s="352">
        <v>10.754912099276112</v>
      </c>
      <c r="H39" s="352">
        <v>9.367945823927764</v>
      </c>
      <c r="I39" s="352">
        <v>11.725736999006294</v>
      </c>
      <c r="J39" s="209">
        <f>Becas_conalep!M35</f>
        <v>19.88804741521238</v>
      </c>
      <c r="K39" s="210"/>
      <c r="N39" t="s">
        <v>32</v>
      </c>
      <c r="O39">
        <v>3.2268536553694327E-2</v>
      </c>
      <c r="P39">
        <f t="shared" si="0"/>
        <v>3.2268536553694327</v>
      </c>
    </row>
    <row r="40" spans="1:16" ht="14.1" customHeight="1" x14ac:dyDescent="0.25">
      <c r="A40" s="351" t="s">
        <v>32</v>
      </c>
      <c r="B40" s="352">
        <v>7.4743527112848067</v>
      </c>
      <c r="C40" s="352">
        <v>15.36154397861381</v>
      </c>
      <c r="D40" s="352">
        <v>4.0833104960263089</v>
      </c>
      <c r="E40" s="352">
        <v>10.348438136234076</v>
      </c>
      <c r="F40" s="352">
        <v>3.2268536553694327</v>
      </c>
      <c r="G40" s="352">
        <v>5.3851780991503011</v>
      </c>
      <c r="H40" s="352">
        <v>4.8392112956397337</v>
      </c>
      <c r="I40" s="352">
        <v>5.0945518830020893</v>
      </c>
      <c r="J40" s="209">
        <f>Becas_conalep!M36</f>
        <v>10.348438136234076</v>
      </c>
      <c r="K40" s="210"/>
      <c r="N40" t="s">
        <v>34</v>
      </c>
      <c r="O40">
        <v>6.4683244523386613E-2</v>
      </c>
      <c r="P40">
        <f t="shared" si="0"/>
        <v>6.4683244523386616</v>
      </c>
    </row>
    <row r="41" spans="1:16" ht="14.1" customHeight="1" x14ac:dyDescent="0.25">
      <c r="A41" s="351" t="s">
        <v>34</v>
      </c>
      <c r="B41" s="352">
        <v>7.8951310861423218</v>
      </c>
      <c r="C41" s="352">
        <v>22.006767308693391</v>
      </c>
      <c r="D41" s="352">
        <v>4.8382479244202692</v>
      </c>
      <c r="E41" s="352">
        <v>23.567404150061837</v>
      </c>
      <c r="F41" s="352">
        <v>6.4683244523386616</v>
      </c>
      <c r="G41" s="352">
        <v>7.4198047419804736</v>
      </c>
      <c r="H41" s="352">
        <v>6.7024128686327078</v>
      </c>
      <c r="I41" s="352">
        <v>7.6178451178451176</v>
      </c>
      <c r="J41" s="209">
        <f>Becas_conalep!M37</f>
        <v>23.567404150061837</v>
      </c>
      <c r="K41" s="210"/>
      <c r="N41" t="s">
        <v>36</v>
      </c>
      <c r="O41">
        <v>2.3926985693142576E-2</v>
      </c>
      <c r="P41">
        <f t="shared" si="0"/>
        <v>2.3926985693142577</v>
      </c>
    </row>
    <row r="42" spans="1:16" ht="14.1" customHeight="1" x14ac:dyDescent="0.25">
      <c r="A42" s="351" t="s">
        <v>35</v>
      </c>
      <c r="B42" s="352">
        <v>9.5594020456333606</v>
      </c>
      <c r="C42" s="352">
        <v>26.38984214138641</v>
      </c>
      <c r="D42" s="352">
        <v>7.2204696810375042</v>
      </c>
      <c r="E42" s="352">
        <v>19.602977667493796</v>
      </c>
      <c r="F42" s="352">
        <v>6.7864271457085827</v>
      </c>
      <c r="G42" s="352">
        <v>8.8320743753631614</v>
      </c>
      <c r="H42" s="352">
        <v>7.9552517091361086</v>
      </c>
      <c r="I42" s="352">
        <v>9.9368179207352103</v>
      </c>
      <c r="J42" s="209">
        <f>Becas_conalep!M38</f>
        <v>19.602977667493796</v>
      </c>
      <c r="K42" s="210"/>
      <c r="N42" t="s">
        <v>37</v>
      </c>
      <c r="O42">
        <v>4.9637835534725179E-2</v>
      </c>
      <c r="P42">
        <f t="shared" si="0"/>
        <v>4.9637835534725179</v>
      </c>
    </row>
    <row r="43" spans="1:16" ht="14.1" customHeight="1" x14ac:dyDescent="0.25">
      <c r="A43" s="351" t="s">
        <v>36</v>
      </c>
      <c r="B43" s="352">
        <v>6.4689303449201443</v>
      </c>
      <c r="C43" s="352">
        <v>13.618254255704453</v>
      </c>
      <c r="D43" s="352">
        <v>4.1200777831793882</v>
      </c>
      <c r="E43" s="352">
        <v>16.921335597057158</v>
      </c>
      <c r="F43" s="352">
        <v>2.3926985693142577</v>
      </c>
      <c r="G43" s="352">
        <v>5.6164552284764131</v>
      </c>
      <c r="H43" s="352">
        <v>4.2382889384595197</v>
      </c>
      <c r="I43" s="352">
        <v>5.6880278191753595</v>
      </c>
      <c r="J43" s="209">
        <f>Becas_conalep!M39</f>
        <v>16.921335597057158</v>
      </c>
      <c r="K43" s="210"/>
      <c r="N43" t="s">
        <v>38</v>
      </c>
      <c r="O43">
        <v>5.7162300102075535E-2</v>
      </c>
      <c r="P43">
        <f t="shared" si="0"/>
        <v>5.7162300102075534</v>
      </c>
    </row>
    <row r="44" spans="1:16" ht="14.1" customHeight="1" x14ac:dyDescent="0.25">
      <c r="A44" s="351" t="s">
        <v>37</v>
      </c>
      <c r="B44" s="352">
        <v>8.9743589743589745</v>
      </c>
      <c r="C44" s="352">
        <v>16.605504587155963</v>
      </c>
      <c r="D44" s="352">
        <v>5.4632322393020356</v>
      </c>
      <c r="E44" s="352">
        <v>16.04317885724921</v>
      </c>
      <c r="F44" s="352">
        <v>4.9637835534725179</v>
      </c>
      <c r="G44" s="352">
        <v>7.088414634146341</v>
      </c>
      <c r="H44" s="352">
        <v>6.8627450980392162</v>
      </c>
      <c r="I44" s="352">
        <v>7.2796934865900385</v>
      </c>
      <c r="J44" s="209">
        <f>Becas_conalep!M40</f>
        <v>16.04317885724921</v>
      </c>
      <c r="K44" s="210"/>
      <c r="N44" t="s">
        <v>39</v>
      </c>
      <c r="O44">
        <v>3.8243868976161895E-2</v>
      </c>
      <c r="P44">
        <f t="shared" si="0"/>
        <v>3.8243868976161894</v>
      </c>
    </row>
    <row r="45" spans="1:16" ht="14.1" customHeight="1" x14ac:dyDescent="0.25">
      <c r="A45" s="351" t="s">
        <v>38</v>
      </c>
      <c r="B45" s="352">
        <v>9.0474392852648791</v>
      </c>
      <c r="C45" s="352">
        <v>22.929515418502202</v>
      </c>
      <c r="D45" s="352">
        <v>6.3657797238127314</v>
      </c>
      <c r="E45" s="352">
        <v>24.96238985600688</v>
      </c>
      <c r="F45" s="352">
        <v>5.7162300102075534</v>
      </c>
      <c r="G45" s="352">
        <v>7.9908151549942588</v>
      </c>
      <c r="H45" s="352">
        <v>7.1367677505784917</v>
      </c>
      <c r="I45" s="352">
        <v>6.865741829296967</v>
      </c>
      <c r="J45" s="209">
        <f>Becas_conalep!M41</f>
        <v>24.96238985600688</v>
      </c>
      <c r="K45" s="210"/>
      <c r="N45" t="s">
        <v>40</v>
      </c>
      <c r="O45">
        <v>7.185261003070624E-2</v>
      </c>
      <c r="P45">
        <f t="shared" si="0"/>
        <v>7.1852610030706243</v>
      </c>
    </row>
    <row r="46" spans="1:16" ht="14.1" customHeight="1" x14ac:dyDescent="0.25">
      <c r="A46" s="351" t="s">
        <v>39</v>
      </c>
      <c r="B46" s="352">
        <v>10.222792701934537</v>
      </c>
      <c r="C46" s="352">
        <v>18.145986507996664</v>
      </c>
      <c r="D46" s="352">
        <v>5.6221825295568602</v>
      </c>
      <c r="E46" s="352">
        <v>18.310077519379846</v>
      </c>
      <c r="F46" s="352">
        <v>3.8243868976161894</v>
      </c>
      <c r="G46" s="352">
        <v>5.823110707254278</v>
      </c>
      <c r="H46" s="352">
        <v>5.0084459459459465</v>
      </c>
      <c r="I46" s="352">
        <v>4.5428652805468523</v>
      </c>
      <c r="J46" s="209">
        <f>Becas_conalep!M42</f>
        <v>18.310077519379846</v>
      </c>
      <c r="K46" s="210"/>
      <c r="N46" t="s">
        <v>41</v>
      </c>
      <c r="O46">
        <v>4.3944136768601011E-2</v>
      </c>
      <c r="P46">
        <f t="shared" si="0"/>
        <v>4.3944136768601014</v>
      </c>
    </row>
    <row r="47" spans="1:16" ht="14.1" customHeight="1" x14ac:dyDescent="0.25">
      <c r="A47" s="351" t="s">
        <v>40</v>
      </c>
      <c r="B47" s="352">
        <v>11.551082914023189</v>
      </c>
      <c r="C47" s="352">
        <v>19.583333333333332</v>
      </c>
      <c r="D47" s="352">
        <v>7.1759259259259256</v>
      </c>
      <c r="E47" s="352">
        <v>17.791636096845195</v>
      </c>
      <c r="F47" s="352">
        <v>7.1852610030706243</v>
      </c>
      <c r="G47" s="352">
        <v>8.4070796460176993</v>
      </c>
      <c r="H47" s="352">
        <v>7.1873782625633025</v>
      </c>
      <c r="I47" s="352">
        <v>6.3251437532671195</v>
      </c>
      <c r="J47" s="209">
        <f>Becas_conalep!M43</f>
        <v>17.791636096845195</v>
      </c>
      <c r="K47" s="210"/>
      <c r="N47" t="s">
        <v>42</v>
      </c>
      <c r="O47">
        <v>6.2341428053642622E-2</v>
      </c>
      <c r="P47">
        <f t="shared" si="0"/>
        <v>6.2341428053642627</v>
      </c>
    </row>
    <row r="48" spans="1:16" ht="14.1" customHeight="1" x14ac:dyDescent="0.25">
      <c r="A48" s="351" t="s">
        <v>41</v>
      </c>
      <c r="B48" s="352">
        <v>10.461975835110165</v>
      </c>
      <c r="C48" s="352">
        <v>19.334719334719335</v>
      </c>
      <c r="D48" s="352">
        <v>5.1590713671539126</v>
      </c>
      <c r="E48" s="352">
        <v>15.059055118110237</v>
      </c>
      <c r="F48" s="352">
        <v>4.3944136768601014</v>
      </c>
      <c r="G48" s="352">
        <v>6.2493265811873719</v>
      </c>
      <c r="H48" s="352">
        <v>4.8409565823078715</v>
      </c>
      <c r="I48" s="352">
        <v>5.3531763660595288</v>
      </c>
      <c r="J48" s="209">
        <f>Becas_conalep!M44</f>
        <v>15.059055118110237</v>
      </c>
      <c r="K48" s="210"/>
      <c r="N48" t="s">
        <v>43</v>
      </c>
      <c r="O48">
        <v>5.3368121442125237E-2</v>
      </c>
      <c r="P48">
        <f t="shared" si="0"/>
        <v>5.3368121442125238</v>
      </c>
    </row>
    <row r="49" spans="1:16" ht="14.1" customHeight="1" x14ac:dyDescent="0.25">
      <c r="A49" s="351" t="s">
        <v>42</v>
      </c>
      <c r="B49" s="352">
        <v>8.5060449050086362</v>
      </c>
      <c r="C49" s="352">
        <v>35.755701584847316</v>
      </c>
      <c r="D49" s="352">
        <v>6.7814476458186927</v>
      </c>
      <c r="E49" s="352">
        <v>22.659780503550678</v>
      </c>
      <c r="F49" s="352">
        <v>6.2341428053642627</v>
      </c>
      <c r="G49" s="352">
        <v>8.1467056150600463</v>
      </c>
      <c r="H49" s="352">
        <v>8.0700418728587735</v>
      </c>
      <c r="I49" s="352">
        <v>16.292134831460675</v>
      </c>
      <c r="J49" s="209">
        <f>Becas_conalep!M45</f>
        <v>22.659780503550678</v>
      </c>
      <c r="K49" s="210"/>
      <c r="N49" t="s">
        <v>44</v>
      </c>
      <c r="O49">
        <v>6.1345496009122008E-2</v>
      </c>
      <c r="P49">
        <f t="shared" si="0"/>
        <v>6.1345496009122007</v>
      </c>
    </row>
    <row r="50" spans="1:16" ht="14.1" customHeight="1" x14ac:dyDescent="0.25">
      <c r="A50" s="351" t="s">
        <v>43</v>
      </c>
      <c r="B50" s="352">
        <v>10.50153049211208</v>
      </c>
      <c r="C50" s="352">
        <v>19.941665766447013</v>
      </c>
      <c r="D50" s="352">
        <v>4.0093786635404456</v>
      </c>
      <c r="E50" s="352">
        <v>18.612576956904135</v>
      </c>
      <c r="F50" s="352">
        <v>5.3368121442125238</v>
      </c>
      <c r="G50" s="352">
        <v>7.0583077597544941</v>
      </c>
      <c r="H50" s="352">
        <v>6.2711666472030831</v>
      </c>
      <c r="I50" s="352">
        <v>5.9397448268467894</v>
      </c>
      <c r="J50" s="209">
        <f>Becas_conalep!M46</f>
        <v>18.612576956904135</v>
      </c>
      <c r="K50" s="210"/>
      <c r="N50" t="s">
        <v>45</v>
      </c>
      <c r="O50">
        <v>0.10047846889952153</v>
      </c>
      <c r="P50">
        <f t="shared" si="0"/>
        <v>10.047846889952153</v>
      </c>
    </row>
    <row r="51" spans="1:16" ht="14.1" customHeight="1" x14ac:dyDescent="0.25">
      <c r="A51" s="351" t="s">
        <v>44</v>
      </c>
      <c r="B51" s="352">
        <v>10.1620029455081</v>
      </c>
      <c r="C51" s="352">
        <v>26.273172810568933</v>
      </c>
      <c r="D51" s="352">
        <v>6.7910951203058252</v>
      </c>
      <c r="E51" s="352">
        <v>21.570725444040232</v>
      </c>
      <c r="F51" s="352">
        <v>6.1345496009122007</v>
      </c>
      <c r="G51" s="352">
        <v>8.4183673469387745</v>
      </c>
      <c r="H51" s="352">
        <v>6.9861173309449169</v>
      </c>
      <c r="I51" s="352">
        <v>7.4602190535234554</v>
      </c>
      <c r="J51" s="209">
        <f>Becas_conalep!M47</f>
        <v>21.570725444040232</v>
      </c>
      <c r="K51" s="210"/>
      <c r="N51" t="s">
        <v>268</v>
      </c>
      <c r="O51">
        <v>4.6256123163051083E-2</v>
      </c>
      <c r="P51">
        <f t="shared" si="0"/>
        <v>4.6256123163051086</v>
      </c>
    </row>
    <row r="52" spans="1:16" ht="14.1" customHeight="1" x14ac:dyDescent="0.25">
      <c r="A52" s="351" t="s">
        <v>45</v>
      </c>
      <c r="B52" s="352">
        <v>9.5051060487038477</v>
      </c>
      <c r="C52" s="352">
        <v>29.030226700251887</v>
      </c>
      <c r="D52" s="352">
        <v>11.207519884309471</v>
      </c>
      <c r="E52" s="352">
        <v>30.926662876634452</v>
      </c>
      <c r="F52" s="352">
        <v>10.047846889952153</v>
      </c>
      <c r="G52" s="352">
        <v>13.046044864226683</v>
      </c>
      <c r="H52" s="352">
        <v>8.7780898876404496</v>
      </c>
      <c r="I52" s="352">
        <v>12.449098312972659</v>
      </c>
      <c r="J52" s="209"/>
      <c r="K52" s="210"/>
    </row>
    <row r="53" spans="1:16" ht="14.1" customHeight="1" x14ac:dyDescent="0.25">
      <c r="A53" s="353" t="s">
        <v>275</v>
      </c>
      <c r="B53" s="354"/>
      <c r="C53" s="354"/>
      <c r="D53" s="354">
        <v>5.2708371329564105</v>
      </c>
      <c r="E53" s="354">
        <v>19.372335693733199</v>
      </c>
      <c r="F53" s="354">
        <v>4.6256123163051086</v>
      </c>
      <c r="G53" s="354">
        <v>6.5959411422026895</v>
      </c>
      <c r="H53" s="354">
        <v>5.8</v>
      </c>
      <c r="I53" s="354">
        <v>6.0560672712905852</v>
      </c>
      <c r="J53" s="209"/>
      <c r="K53" s="210"/>
    </row>
    <row r="54" spans="1:16" ht="14.1" customHeight="1" x14ac:dyDescent="0.25">
      <c r="A54" s="351" t="s">
        <v>22</v>
      </c>
      <c r="B54" s="352">
        <v>4.1313670118188472</v>
      </c>
      <c r="C54" s="352">
        <v>21.032509055135716</v>
      </c>
      <c r="D54" s="352">
        <v>2.447327023751193</v>
      </c>
      <c r="E54" s="352">
        <v>9.1805270042982627</v>
      </c>
      <c r="F54" s="352">
        <v>2.3000745394526674</v>
      </c>
      <c r="G54" s="352">
        <v>3.2669138090824843</v>
      </c>
      <c r="H54" s="352">
        <v>2.7431890917892585</v>
      </c>
      <c r="I54" s="352">
        <v>3.8185407879386157</v>
      </c>
      <c r="J54" s="209"/>
      <c r="K54" s="210"/>
    </row>
    <row r="55" spans="1:16" ht="14.1" customHeight="1" x14ac:dyDescent="0.25">
      <c r="A55" s="351" t="s">
        <v>33</v>
      </c>
      <c r="B55" s="352">
        <v>8.4961462627711057</v>
      </c>
      <c r="C55" s="352">
        <v>13.785659213569776</v>
      </c>
      <c r="D55" s="352">
        <v>4.8740326033261976</v>
      </c>
      <c r="E55" s="352">
        <v>18.68847493563532</v>
      </c>
      <c r="F55" s="352">
        <v>7.7836411609498679</v>
      </c>
      <c r="G55" s="352">
        <v>14.3</v>
      </c>
      <c r="H55" s="352">
        <v>9.5796847635726792</v>
      </c>
      <c r="I55" s="352">
        <v>12.252023488335185</v>
      </c>
      <c r="J55" s="209"/>
      <c r="K55" s="210"/>
    </row>
    <row r="56" spans="1:16" ht="13.5" customHeight="1" x14ac:dyDescent="0.25">
      <c r="A56" s="355" t="s">
        <v>276</v>
      </c>
      <c r="B56" s="356"/>
      <c r="C56" s="356"/>
      <c r="D56" s="356">
        <v>2.7759197324414715</v>
      </c>
      <c r="E56" s="356">
        <v>10.451114124385258</v>
      </c>
      <c r="F56" s="356">
        <v>3.0622535986063997</v>
      </c>
      <c r="G56" s="356">
        <v>4.7</v>
      </c>
      <c r="H56" s="356">
        <v>3.653276758445434</v>
      </c>
      <c r="I56" s="354">
        <v>4.8630904409018534</v>
      </c>
      <c r="J56" s="209">
        <f>Becas_conalep!M48</f>
        <v>30.926662876634452</v>
      </c>
      <c r="K56" s="210"/>
      <c r="N56" t="s">
        <v>22</v>
      </c>
      <c r="O56">
        <v>2.3000745394526675E-2</v>
      </c>
      <c r="P56">
        <f t="shared" si="0"/>
        <v>2.3000745394526674</v>
      </c>
    </row>
    <row r="57" spans="1:16" ht="11.25" customHeight="1" x14ac:dyDescent="0.25">
      <c r="A57" s="284"/>
      <c r="B57" s="203"/>
      <c r="C57" s="203"/>
      <c r="D57" s="203"/>
      <c r="E57" s="203"/>
      <c r="F57" s="203"/>
      <c r="G57" s="203"/>
      <c r="H57" s="203"/>
      <c r="I57" s="203"/>
      <c r="J57" s="203"/>
      <c r="K57" s="203"/>
      <c r="N57" t="s">
        <v>33</v>
      </c>
      <c r="O57">
        <v>7.7836411609498682E-2</v>
      </c>
      <c r="P57">
        <f t="shared" si="0"/>
        <v>7.7836411609498679</v>
      </c>
    </row>
    <row r="58" spans="1:16" ht="15.75" x14ac:dyDescent="0.25">
      <c r="A58" s="203"/>
      <c r="B58" s="203"/>
      <c r="C58" s="203"/>
      <c r="D58" s="203"/>
      <c r="E58" s="203"/>
      <c r="F58" s="203"/>
      <c r="G58" s="203"/>
      <c r="H58" s="203"/>
      <c r="I58" s="203"/>
      <c r="J58" s="203"/>
      <c r="K58" s="203"/>
      <c r="N58" t="s">
        <v>269</v>
      </c>
      <c r="O58">
        <v>3.0622535986063997E-2</v>
      </c>
      <c r="P58">
        <f t="shared" si="0"/>
        <v>3.0622535986063997</v>
      </c>
    </row>
    <row r="59" spans="1:16" ht="15.75" x14ac:dyDescent="0.25">
      <c r="A59" s="203"/>
      <c r="B59" s="203"/>
      <c r="C59" s="203"/>
      <c r="D59" s="203"/>
      <c r="E59" s="203"/>
      <c r="F59" s="203"/>
      <c r="G59" s="203"/>
      <c r="H59" s="203"/>
      <c r="I59" s="203"/>
      <c r="J59" s="203"/>
      <c r="K59" s="203"/>
      <c r="N59" t="s">
        <v>270</v>
      </c>
      <c r="O59">
        <v>4.3751010034230979E-2</v>
      </c>
      <c r="P59">
        <f t="shared" si="0"/>
        <v>4.3751010034230982</v>
      </c>
    </row>
    <row r="60" spans="1:16" ht="15.75" x14ac:dyDescent="0.25">
      <c r="A60" s="203"/>
      <c r="B60" s="203"/>
      <c r="C60" s="203"/>
      <c r="D60" s="203"/>
      <c r="E60" s="203"/>
      <c r="F60" s="203"/>
      <c r="G60" s="203"/>
      <c r="H60" s="203"/>
      <c r="I60" s="203"/>
      <c r="J60" s="203"/>
      <c r="K60" s="203"/>
    </row>
    <row r="61" spans="1:16" ht="15.75" x14ac:dyDescent="0.25">
      <c r="A61" s="203"/>
      <c r="B61" s="203"/>
      <c r="C61" s="203"/>
      <c r="D61" s="203"/>
      <c r="E61" s="203"/>
      <c r="F61" s="203"/>
      <c r="G61" s="203"/>
      <c r="H61" s="203"/>
      <c r="I61" s="203"/>
      <c r="J61" s="203"/>
      <c r="K61" s="203"/>
    </row>
    <row r="62" spans="1:16" ht="15.75" x14ac:dyDescent="0.25">
      <c r="A62" s="203"/>
      <c r="B62" s="203"/>
      <c r="C62" s="203"/>
      <c r="D62" s="203"/>
      <c r="E62" s="203"/>
      <c r="F62" s="203"/>
      <c r="G62" s="203"/>
      <c r="H62" s="203"/>
      <c r="I62" s="203"/>
      <c r="J62" s="203"/>
      <c r="K62" s="203"/>
    </row>
    <row r="63" spans="1:16" ht="15.75" x14ac:dyDescent="0.25">
      <c r="A63" s="203"/>
      <c r="B63" s="203"/>
      <c r="C63" s="203"/>
      <c r="D63" s="203"/>
      <c r="E63" s="203"/>
      <c r="F63" s="203"/>
      <c r="G63" s="203"/>
      <c r="H63" s="203"/>
      <c r="I63" s="203"/>
      <c r="J63" s="203"/>
      <c r="K63" s="203"/>
    </row>
    <row r="64" spans="1:16" ht="15.75" x14ac:dyDescent="0.25">
      <c r="A64" s="203"/>
      <c r="B64" s="203"/>
      <c r="C64" s="203"/>
      <c r="D64" s="203"/>
      <c r="E64" s="203"/>
      <c r="F64" s="203"/>
      <c r="G64" s="203"/>
      <c r="H64" s="203"/>
      <c r="I64" s="203"/>
      <c r="J64" s="203"/>
      <c r="K64" s="203"/>
    </row>
    <row r="65" spans="1:11" ht="15.75" x14ac:dyDescent="0.25">
      <c r="A65" s="203"/>
      <c r="B65" s="203"/>
      <c r="C65" s="203"/>
      <c r="D65" s="203"/>
      <c r="E65" s="203"/>
      <c r="F65" s="203"/>
      <c r="G65" s="203"/>
      <c r="H65" s="203"/>
      <c r="I65" s="203"/>
      <c r="J65" s="203"/>
      <c r="K65" s="203"/>
    </row>
    <row r="66" spans="1:11" ht="15.75" x14ac:dyDescent="0.25">
      <c r="A66" s="203"/>
      <c r="B66" s="203"/>
      <c r="C66" s="203"/>
      <c r="D66" s="203"/>
      <c r="E66" s="203"/>
      <c r="F66" s="203"/>
      <c r="G66" s="203"/>
      <c r="H66" s="203"/>
      <c r="I66" s="203"/>
      <c r="J66" s="203"/>
      <c r="K66" s="203"/>
    </row>
    <row r="67" spans="1:11" ht="15.75" x14ac:dyDescent="0.25">
      <c r="A67" s="203"/>
      <c r="B67" s="203"/>
      <c r="C67" s="203"/>
      <c r="D67" s="203"/>
      <c r="E67" s="203"/>
      <c r="F67" s="203"/>
      <c r="G67" s="203"/>
      <c r="H67" s="203"/>
      <c r="I67" s="203"/>
      <c r="J67" s="203"/>
      <c r="K67" s="203"/>
    </row>
    <row r="68" spans="1:11" ht="15.75" x14ac:dyDescent="0.25">
      <c r="A68" s="203"/>
      <c r="B68" s="203"/>
      <c r="C68" s="203"/>
      <c r="D68" s="203"/>
      <c r="E68" s="203"/>
      <c r="F68" s="203"/>
      <c r="G68" s="203"/>
      <c r="H68" s="203"/>
      <c r="I68" s="203"/>
      <c r="J68" s="203"/>
      <c r="K68" s="203"/>
    </row>
    <row r="69" spans="1:11" ht="15.75" x14ac:dyDescent="0.25">
      <c r="A69" s="203"/>
      <c r="B69" s="203"/>
      <c r="C69" s="203"/>
      <c r="D69" s="203"/>
      <c r="E69" s="203"/>
      <c r="F69" s="203"/>
      <c r="G69" s="203"/>
      <c r="H69" s="203"/>
      <c r="I69" s="203"/>
      <c r="J69" s="203"/>
      <c r="K69" s="203"/>
    </row>
    <row r="70" spans="1:11" ht="15.75" x14ac:dyDescent="0.25">
      <c r="A70" s="203"/>
      <c r="B70" s="203"/>
      <c r="C70" s="203"/>
      <c r="D70" s="203"/>
      <c r="E70" s="203"/>
      <c r="F70" s="203"/>
      <c r="G70" s="203"/>
      <c r="H70" s="203"/>
      <c r="I70" s="203"/>
      <c r="J70" s="203"/>
      <c r="K70" s="203"/>
    </row>
    <row r="71" spans="1:11" ht="15.75" x14ac:dyDescent="0.25">
      <c r="A71" s="203"/>
      <c r="B71" s="203"/>
      <c r="C71" s="203"/>
      <c r="D71" s="203"/>
      <c r="E71" s="203"/>
      <c r="F71" s="203"/>
      <c r="G71" s="203"/>
      <c r="H71" s="203"/>
      <c r="I71" s="203"/>
      <c r="J71" s="203"/>
      <c r="K71" s="203"/>
    </row>
    <row r="72" spans="1:11" ht="15.75" x14ac:dyDescent="0.25">
      <c r="A72" s="203"/>
      <c r="B72" s="203"/>
      <c r="C72" s="203"/>
      <c r="D72" s="203"/>
      <c r="E72" s="203"/>
      <c r="F72" s="203"/>
      <c r="G72" s="203"/>
      <c r="H72" s="203"/>
      <c r="I72" s="203"/>
      <c r="J72" s="203"/>
      <c r="K72" s="203"/>
    </row>
    <row r="73" spans="1:11" ht="15.75" x14ac:dyDescent="0.25">
      <c r="A73" s="203"/>
      <c r="B73" s="203"/>
      <c r="C73" s="203"/>
      <c r="D73" s="203"/>
      <c r="E73" s="203"/>
      <c r="F73" s="203"/>
      <c r="G73" s="203"/>
      <c r="H73" s="203"/>
      <c r="I73" s="203"/>
      <c r="J73" s="203"/>
      <c r="K73" s="203"/>
    </row>
    <row r="74" spans="1:11" ht="15.75" x14ac:dyDescent="0.25">
      <c r="A74" s="203"/>
      <c r="B74" s="203"/>
      <c r="C74" s="203"/>
      <c r="D74" s="203"/>
      <c r="E74" s="203"/>
      <c r="F74" s="203"/>
      <c r="G74" s="203"/>
      <c r="H74" s="203"/>
      <c r="I74" s="203"/>
      <c r="J74" s="203"/>
      <c r="K74" s="203"/>
    </row>
    <row r="75" spans="1:11" ht="15.75" x14ac:dyDescent="0.25">
      <c r="A75" s="203"/>
      <c r="B75" s="203"/>
      <c r="C75" s="203"/>
      <c r="D75" s="203"/>
      <c r="E75" s="203"/>
      <c r="F75" s="203"/>
      <c r="G75" s="203"/>
      <c r="H75" s="203"/>
      <c r="I75" s="203"/>
      <c r="J75" s="203"/>
      <c r="K75" s="203"/>
    </row>
    <row r="76" spans="1:11" ht="15.75" x14ac:dyDescent="0.25">
      <c r="A76" s="203"/>
      <c r="B76" s="203"/>
      <c r="C76" s="203"/>
      <c r="D76" s="203"/>
      <c r="E76" s="203"/>
      <c r="F76" s="203"/>
      <c r="G76" s="203"/>
      <c r="H76" s="203"/>
      <c r="I76" s="203"/>
      <c r="J76" s="203"/>
      <c r="K76" s="203"/>
    </row>
    <row r="77" spans="1:11" ht="15.75" x14ac:dyDescent="0.25">
      <c r="A77" s="203"/>
      <c r="B77" s="203"/>
      <c r="C77" s="203"/>
      <c r="D77" s="203"/>
      <c r="E77" s="203"/>
      <c r="F77" s="203"/>
      <c r="G77" s="203"/>
      <c r="H77" s="203"/>
      <c r="I77" s="203"/>
      <c r="J77" s="203"/>
      <c r="K77" s="203"/>
    </row>
    <row r="78" spans="1:11" ht="15.75" x14ac:dyDescent="0.25">
      <c r="A78" s="203"/>
      <c r="B78" s="203"/>
      <c r="C78" s="203"/>
      <c r="D78" s="203"/>
      <c r="E78" s="203"/>
      <c r="F78" s="203"/>
      <c r="G78" s="203"/>
      <c r="H78" s="203"/>
      <c r="I78" s="203"/>
      <c r="J78" s="203"/>
      <c r="K78" s="203"/>
    </row>
    <row r="79" spans="1:11" ht="15.75" x14ac:dyDescent="0.25">
      <c r="A79" s="203"/>
      <c r="B79" s="203"/>
      <c r="C79" s="203"/>
      <c r="D79" s="203"/>
      <c r="E79" s="203"/>
      <c r="F79" s="203"/>
      <c r="G79" s="203"/>
      <c r="H79" s="203"/>
      <c r="I79" s="203"/>
      <c r="J79" s="203"/>
      <c r="K79" s="203"/>
    </row>
    <row r="80" spans="1:11" ht="15.75" x14ac:dyDescent="0.25">
      <c r="A80" s="203"/>
      <c r="B80" s="203"/>
      <c r="C80" s="203"/>
      <c r="D80" s="203"/>
      <c r="E80" s="203"/>
      <c r="F80" s="203"/>
      <c r="G80" s="203"/>
      <c r="H80" s="203"/>
      <c r="I80" s="203"/>
      <c r="J80" s="203"/>
      <c r="K80" s="203"/>
    </row>
    <row r="81" spans="1:11" ht="15.75" x14ac:dyDescent="0.25">
      <c r="A81" s="203"/>
      <c r="B81" s="203"/>
      <c r="C81" s="203"/>
      <c r="D81" s="203"/>
      <c r="E81" s="203"/>
      <c r="F81" s="203"/>
      <c r="G81" s="203"/>
      <c r="H81" s="203"/>
      <c r="I81" s="203"/>
      <c r="J81" s="203"/>
      <c r="K81" s="203"/>
    </row>
    <row r="82" spans="1:11" ht="15.75" x14ac:dyDescent="0.25">
      <c r="A82" s="203"/>
      <c r="B82" s="203"/>
      <c r="C82" s="203"/>
      <c r="D82" s="203"/>
      <c r="E82" s="203"/>
      <c r="F82" s="203"/>
      <c r="G82" s="203"/>
      <c r="H82" s="203"/>
      <c r="I82" s="203"/>
      <c r="J82" s="203"/>
      <c r="K82" s="203"/>
    </row>
    <row r="83" spans="1:11" ht="15.75" x14ac:dyDescent="0.25">
      <c r="A83" s="203"/>
      <c r="B83" s="203"/>
      <c r="C83" s="203"/>
      <c r="D83" s="203"/>
      <c r="E83" s="203"/>
      <c r="F83" s="203"/>
      <c r="G83" s="203"/>
      <c r="H83" s="203"/>
      <c r="I83" s="203"/>
      <c r="J83" s="203"/>
      <c r="K83" s="203"/>
    </row>
    <row r="84" spans="1:11" ht="15.75" x14ac:dyDescent="0.25">
      <c r="A84" s="203"/>
      <c r="B84" s="203"/>
      <c r="C84" s="203"/>
      <c r="D84" s="203"/>
      <c r="E84" s="203"/>
      <c r="F84" s="203"/>
      <c r="G84" s="203"/>
      <c r="H84" s="203"/>
      <c r="I84" s="203"/>
      <c r="J84" s="203"/>
      <c r="K84" s="203"/>
    </row>
    <row r="85" spans="1:11" ht="15.75" x14ac:dyDescent="0.25">
      <c r="A85" s="203"/>
      <c r="B85" s="203"/>
      <c r="C85" s="203"/>
      <c r="D85" s="203"/>
      <c r="E85" s="203"/>
      <c r="F85" s="203"/>
      <c r="G85" s="203"/>
      <c r="H85" s="203"/>
      <c r="I85" s="203"/>
      <c r="J85" s="203"/>
      <c r="K85" s="203"/>
    </row>
    <row r="86" spans="1:11" ht="15.75" x14ac:dyDescent="0.25">
      <c r="A86" s="203"/>
      <c r="B86" s="203"/>
      <c r="C86" s="203"/>
      <c r="D86" s="203"/>
      <c r="E86" s="203"/>
      <c r="F86" s="203"/>
      <c r="G86" s="203"/>
      <c r="H86" s="203"/>
      <c r="I86" s="203"/>
      <c r="J86" s="203"/>
      <c r="K86" s="203"/>
    </row>
    <row r="87" spans="1:11" ht="15.75" x14ac:dyDescent="0.25">
      <c r="A87" s="203"/>
      <c r="B87" s="203"/>
      <c r="C87" s="203"/>
      <c r="D87" s="203"/>
      <c r="E87" s="203"/>
      <c r="F87" s="203"/>
      <c r="G87" s="203"/>
      <c r="H87" s="203"/>
      <c r="I87" s="203"/>
      <c r="J87" s="203"/>
      <c r="K87" s="203"/>
    </row>
    <row r="88" spans="1:11" ht="15.75" x14ac:dyDescent="0.25">
      <c r="A88" s="203"/>
      <c r="B88" s="203"/>
      <c r="C88" s="203"/>
      <c r="D88" s="203"/>
      <c r="E88" s="203"/>
      <c r="F88" s="203"/>
      <c r="G88" s="203"/>
      <c r="H88" s="203"/>
      <c r="I88" s="203"/>
      <c r="J88" s="203"/>
      <c r="K88" s="203"/>
    </row>
    <row r="89" spans="1:11" ht="15.75" x14ac:dyDescent="0.25">
      <c r="A89" s="203"/>
      <c r="B89" s="203"/>
      <c r="C89" s="203"/>
      <c r="D89" s="203"/>
      <c r="E89" s="203"/>
      <c r="F89" s="203"/>
      <c r="G89" s="203"/>
      <c r="H89" s="203"/>
      <c r="I89" s="203"/>
      <c r="J89" s="203"/>
      <c r="K89" s="203"/>
    </row>
    <row r="90" spans="1:11" ht="15.75" x14ac:dyDescent="0.25">
      <c r="A90" s="203"/>
      <c r="B90" s="203"/>
      <c r="C90" s="203"/>
      <c r="D90" s="203"/>
      <c r="E90" s="203"/>
      <c r="F90" s="203"/>
      <c r="G90" s="203"/>
      <c r="H90" s="203"/>
      <c r="I90" s="203"/>
      <c r="J90" s="203"/>
      <c r="K90" s="203"/>
    </row>
    <row r="91" spans="1:11" ht="15.75" x14ac:dyDescent="0.25">
      <c r="A91" s="203"/>
      <c r="B91" s="203"/>
      <c r="C91" s="203"/>
      <c r="D91" s="203"/>
      <c r="E91" s="203"/>
      <c r="F91" s="203"/>
      <c r="G91" s="203"/>
      <c r="H91" s="203"/>
      <c r="I91" s="203"/>
      <c r="J91" s="203"/>
      <c r="K91" s="203"/>
    </row>
    <row r="92" spans="1:11" ht="15.75" x14ac:dyDescent="0.25">
      <c r="A92" s="203"/>
      <c r="B92" s="203"/>
      <c r="C92" s="203"/>
      <c r="D92" s="203"/>
      <c r="E92" s="203"/>
      <c r="F92" s="203"/>
      <c r="G92" s="203"/>
      <c r="H92" s="203"/>
      <c r="I92" s="203"/>
      <c r="J92" s="203"/>
      <c r="K92" s="203"/>
    </row>
    <row r="93" spans="1:11" ht="15.75" x14ac:dyDescent="0.25">
      <c r="A93" s="203"/>
      <c r="B93" s="203"/>
      <c r="C93" s="203"/>
      <c r="D93" s="203"/>
      <c r="E93" s="203"/>
      <c r="F93" s="203"/>
      <c r="G93" s="203"/>
      <c r="H93" s="203"/>
      <c r="I93" s="203"/>
      <c r="J93" s="203"/>
      <c r="K93" s="203"/>
    </row>
    <row r="94" spans="1:11" ht="15.75" x14ac:dyDescent="0.25">
      <c r="A94" s="203"/>
      <c r="B94" s="203"/>
      <c r="C94" s="203"/>
      <c r="D94" s="203"/>
      <c r="E94" s="203"/>
      <c r="F94" s="203"/>
      <c r="G94" s="203"/>
      <c r="H94" s="203"/>
      <c r="I94" s="203"/>
      <c r="J94" s="203"/>
      <c r="K94" s="203"/>
    </row>
    <row r="95" spans="1:11" ht="15.75" x14ac:dyDescent="0.25">
      <c r="A95" s="203"/>
      <c r="B95" s="203"/>
      <c r="C95" s="203"/>
      <c r="D95" s="203"/>
      <c r="E95" s="203"/>
      <c r="F95" s="203"/>
      <c r="G95" s="203"/>
      <c r="H95" s="203"/>
      <c r="I95" s="203"/>
      <c r="J95" s="203"/>
      <c r="K95" s="203"/>
    </row>
    <row r="96" spans="1:11" ht="15.75" x14ac:dyDescent="0.25">
      <c r="A96" s="203"/>
      <c r="B96" s="203"/>
      <c r="C96" s="203"/>
      <c r="D96" s="203"/>
      <c r="E96" s="203"/>
      <c r="F96" s="203"/>
      <c r="G96" s="203"/>
      <c r="H96" s="203"/>
      <c r="I96" s="203"/>
      <c r="J96" s="203"/>
      <c r="K96" s="203"/>
    </row>
    <row r="97" spans="1:11" ht="15.75" x14ac:dyDescent="0.25">
      <c r="A97" s="203"/>
      <c r="B97" s="203"/>
      <c r="C97" s="203"/>
      <c r="D97" s="203"/>
      <c r="E97" s="203"/>
      <c r="F97" s="203"/>
      <c r="G97" s="203"/>
      <c r="H97" s="203"/>
      <c r="I97" s="203"/>
      <c r="J97" s="203"/>
      <c r="K97" s="203"/>
    </row>
    <row r="98" spans="1:11" ht="15.75" x14ac:dyDescent="0.25">
      <c r="A98" s="203"/>
      <c r="B98" s="203"/>
      <c r="C98" s="203"/>
      <c r="D98" s="203"/>
      <c r="E98" s="203"/>
      <c r="F98" s="203"/>
      <c r="G98" s="203"/>
      <c r="H98" s="203"/>
      <c r="I98" s="203"/>
      <c r="J98" s="203"/>
      <c r="K98" s="203"/>
    </row>
    <row r="99" spans="1:11" ht="15.75" x14ac:dyDescent="0.25">
      <c r="A99" s="203"/>
      <c r="B99" s="203"/>
      <c r="C99" s="203"/>
      <c r="D99" s="203"/>
      <c r="E99" s="203"/>
      <c r="F99" s="203"/>
      <c r="G99" s="203"/>
      <c r="H99" s="203"/>
      <c r="I99" s="203"/>
      <c r="J99" s="203"/>
      <c r="K99" s="203"/>
    </row>
    <row r="100" spans="1:11" ht="15.75" x14ac:dyDescent="0.25">
      <c r="A100" s="203"/>
      <c r="B100" s="203"/>
      <c r="C100" s="203"/>
      <c r="D100" s="203"/>
      <c r="E100" s="203"/>
      <c r="F100" s="203"/>
      <c r="G100" s="203"/>
      <c r="H100" s="203"/>
      <c r="I100" s="203"/>
      <c r="J100" s="203"/>
      <c r="K100" s="203"/>
    </row>
    <row r="101" spans="1:11" ht="15.75" x14ac:dyDescent="0.25">
      <c r="A101" s="203"/>
      <c r="B101" s="203"/>
      <c r="C101" s="203"/>
      <c r="D101" s="203"/>
      <c r="E101" s="203"/>
      <c r="F101" s="203"/>
      <c r="G101" s="203"/>
      <c r="H101" s="203"/>
      <c r="I101" s="203"/>
      <c r="J101" s="203"/>
      <c r="K101" s="203"/>
    </row>
    <row r="102" spans="1:11" ht="15.75" x14ac:dyDescent="0.25">
      <c r="A102" s="203"/>
      <c r="B102" s="203"/>
      <c r="C102" s="203"/>
      <c r="D102" s="203"/>
      <c r="E102" s="203"/>
      <c r="F102" s="203"/>
      <c r="G102" s="203"/>
      <c r="H102" s="203"/>
      <c r="I102" s="203"/>
      <c r="J102" s="203"/>
      <c r="K102" s="203"/>
    </row>
    <row r="103" spans="1:11" ht="15.75" x14ac:dyDescent="0.25">
      <c r="A103" s="203"/>
      <c r="B103" s="203"/>
      <c r="C103" s="203"/>
      <c r="D103" s="203"/>
      <c r="E103" s="203"/>
      <c r="F103" s="203"/>
      <c r="G103" s="203"/>
      <c r="H103" s="203"/>
      <c r="I103" s="203"/>
      <c r="J103" s="203"/>
      <c r="K103" s="203"/>
    </row>
    <row r="104" spans="1:11" ht="15.75" x14ac:dyDescent="0.25">
      <c r="A104" s="203"/>
      <c r="B104" s="203"/>
      <c r="C104" s="203"/>
      <c r="D104" s="203"/>
      <c r="E104" s="203"/>
      <c r="F104" s="203"/>
      <c r="G104" s="203"/>
      <c r="H104" s="203"/>
      <c r="I104" s="203"/>
      <c r="J104" s="203"/>
      <c r="K104" s="203"/>
    </row>
    <row r="105" spans="1:11" ht="15.75" x14ac:dyDescent="0.25">
      <c r="A105" s="203"/>
      <c r="B105" s="203"/>
      <c r="C105" s="203"/>
      <c r="D105" s="203"/>
      <c r="E105" s="203"/>
      <c r="F105" s="203"/>
      <c r="G105" s="203"/>
      <c r="H105" s="203"/>
      <c r="I105" s="203"/>
      <c r="J105" s="203"/>
      <c r="K105" s="203"/>
    </row>
    <row r="106" spans="1:11" ht="15.75" x14ac:dyDescent="0.25">
      <c r="A106" s="203"/>
      <c r="B106" s="203"/>
      <c r="C106" s="203"/>
      <c r="D106" s="203"/>
      <c r="E106" s="203"/>
      <c r="F106" s="203"/>
      <c r="G106" s="203"/>
      <c r="H106" s="203"/>
      <c r="I106" s="203"/>
      <c r="J106" s="203"/>
      <c r="K106" s="203"/>
    </row>
    <row r="107" spans="1:11" ht="15.75" x14ac:dyDescent="0.25">
      <c r="A107" s="203"/>
      <c r="B107" s="203"/>
      <c r="C107" s="203"/>
      <c r="D107" s="203"/>
      <c r="E107" s="203"/>
      <c r="F107" s="203"/>
      <c r="G107" s="203"/>
      <c r="H107" s="203"/>
      <c r="I107" s="203"/>
      <c r="J107" s="203"/>
      <c r="K107" s="203"/>
    </row>
    <row r="108" spans="1:11" ht="15.75" x14ac:dyDescent="0.25">
      <c r="A108" s="203"/>
      <c r="B108" s="203"/>
      <c r="C108" s="203"/>
      <c r="D108" s="203"/>
      <c r="E108" s="203"/>
      <c r="F108" s="203"/>
      <c r="G108" s="203"/>
      <c r="H108" s="203"/>
      <c r="I108" s="203"/>
      <c r="J108" s="203"/>
      <c r="K108" s="203"/>
    </row>
    <row r="109" spans="1:11" ht="15.75" x14ac:dyDescent="0.25">
      <c r="A109" s="203"/>
      <c r="B109" s="203"/>
      <c r="C109" s="203"/>
      <c r="D109" s="203"/>
      <c r="E109" s="203"/>
      <c r="F109" s="203"/>
      <c r="G109" s="203"/>
      <c r="H109" s="203"/>
      <c r="I109" s="203"/>
      <c r="J109" s="203"/>
      <c r="K109" s="203"/>
    </row>
    <row r="110" spans="1:11" ht="15.75" x14ac:dyDescent="0.25">
      <c r="A110" s="203"/>
      <c r="B110" s="203"/>
      <c r="C110" s="203"/>
      <c r="D110" s="203"/>
      <c r="E110" s="203"/>
      <c r="F110" s="203"/>
      <c r="G110" s="203"/>
      <c r="H110" s="203"/>
      <c r="I110" s="203"/>
      <c r="J110" s="203"/>
      <c r="K110" s="203"/>
    </row>
    <row r="111" spans="1:11" ht="15.75" x14ac:dyDescent="0.25">
      <c r="A111" s="203"/>
      <c r="B111" s="203"/>
      <c r="C111" s="203"/>
      <c r="D111" s="203"/>
      <c r="E111" s="203"/>
      <c r="F111" s="203"/>
      <c r="G111" s="203"/>
      <c r="H111" s="203"/>
      <c r="I111" s="203"/>
      <c r="J111" s="203"/>
      <c r="K111" s="203"/>
    </row>
    <row r="112" spans="1:11" ht="15.75" x14ac:dyDescent="0.25">
      <c r="A112" s="203"/>
      <c r="B112" s="203"/>
      <c r="C112" s="203"/>
      <c r="D112" s="203"/>
      <c r="E112" s="203"/>
      <c r="F112" s="203"/>
      <c r="G112" s="203"/>
      <c r="H112" s="203"/>
      <c r="I112" s="203"/>
      <c r="J112" s="203"/>
      <c r="K112" s="203"/>
    </row>
    <row r="113" spans="1:11" ht="15.75" x14ac:dyDescent="0.25">
      <c r="A113" s="203"/>
      <c r="B113" s="203"/>
      <c r="C113" s="203"/>
      <c r="D113" s="203"/>
      <c r="E113" s="203"/>
      <c r="F113" s="203"/>
      <c r="G113" s="203"/>
      <c r="H113" s="203"/>
      <c r="I113" s="203"/>
      <c r="J113" s="203"/>
      <c r="K113" s="203"/>
    </row>
    <row r="114" spans="1:11" ht="15.75" x14ac:dyDescent="0.25">
      <c r="A114" s="203"/>
      <c r="B114" s="203"/>
      <c r="C114" s="203"/>
      <c r="D114" s="203"/>
      <c r="E114" s="203"/>
      <c r="F114" s="203"/>
      <c r="G114" s="203"/>
      <c r="H114" s="203"/>
      <c r="I114" s="203"/>
      <c r="J114" s="203"/>
      <c r="K114" s="203"/>
    </row>
    <row r="115" spans="1:11" ht="15.75" x14ac:dyDescent="0.25">
      <c r="A115" s="203"/>
      <c r="B115" s="203"/>
      <c r="C115" s="203"/>
      <c r="D115" s="203"/>
      <c r="E115" s="203"/>
      <c r="F115" s="203"/>
      <c r="G115" s="203"/>
      <c r="H115" s="203"/>
      <c r="I115" s="203"/>
      <c r="J115" s="203"/>
      <c r="K115" s="203"/>
    </row>
    <row r="116" spans="1:11" ht="15.75" x14ac:dyDescent="0.25">
      <c r="A116" s="203"/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</row>
    <row r="117" spans="1:11" ht="15.75" x14ac:dyDescent="0.25">
      <c r="A117" s="203"/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</row>
    <row r="118" spans="1:11" ht="15.75" x14ac:dyDescent="0.25">
      <c r="A118" s="203"/>
      <c r="B118" s="203"/>
      <c r="C118" s="203"/>
      <c r="D118" s="203"/>
      <c r="E118" s="203"/>
      <c r="F118" s="203"/>
      <c r="G118" s="203"/>
      <c r="H118" s="203"/>
      <c r="I118" s="203"/>
      <c r="J118" s="203"/>
      <c r="K118" s="203"/>
    </row>
    <row r="119" spans="1:11" ht="15.75" x14ac:dyDescent="0.25">
      <c r="A119" s="203"/>
      <c r="B119" s="203"/>
      <c r="C119" s="203"/>
      <c r="D119" s="203"/>
      <c r="E119" s="203"/>
      <c r="F119" s="203"/>
      <c r="G119" s="203"/>
      <c r="H119" s="203"/>
      <c r="I119" s="203"/>
      <c r="J119" s="203"/>
      <c r="K119" s="203"/>
    </row>
    <row r="120" spans="1:11" ht="15.75" x14ac:dyDescent="0.25">
      <c r="A120" s="203"/>
      <c r="B120" s="203"/>
      <c r="C120" s="203"/>
      <c r="D120" s="203"/>
      <c r="E120" s="203"/>
      <c r="F120" s="203"/>
      <c r="G120" s="203"/>
      <c r="H120" s="203"/>
      <c r="I120" s="203"/>
      <c r="J120" s="203"/>
      <c r="K120" s="203"/>
    </row>
    <row r="121" spans="1:11" ht="15.75" x14ac:dyDescent="0.25">
      <c r="A121" s="203"/>
      <c r="B121" s="203"/>
      <c r="C121" s="203"/>
      <c r="D121" s="203"/>
      <c r="E121" s="203"/>
      <c r="F121" s="203"/>
      <c r="G121" s="203"/>
      <c r="H121" s="203"/>
      <c r="I121" s="203"/>
      <c r="J121" s="203"/>
      <c r="K121" s="203"/>
    </row>
    <row r="122" spans="1:11" ht="15.75" x14ac:dyDescent="0.25">
      <c r="A122" s="203"/>
      <c r="B122" s="203"/>
      <c r="C122" s="203"/>
      <c r="D122" s="203"/>
      <c r="E122" s="203"/>
      <c r="F122" s="203"/>
      <c r="G122" s="203"/>
      <c r="H122" s="203"/>
      <c r="I122" s="203"/>
      <c r="J122" s="203"/>
      <c r="K122" s="203"/>
    </row>
    <row r="123" spans="1:11" ht="15.75" x14ac:dyDescent="0.25">
      <c r="A123" s="203"/>
      <c r="B123" s="203"/>
      <c r="C123" s="203"/>
      <c r="D123" s="203"/>
      <c r="E123" s="203"/>
      <c r="F123" s="203"/>
      <c r="G123" s="203"/>
      <c r="H123" s="203"/>
      <c r="I123" s="203"/>
      <c r="J123" s="203"/>
      <c r="K123" s="203"/>
    </row>
    <row r="124" spans="1:11" ht="15.75" x14ac:dyDescent="0.25">
      <c r="A124" s="203"/>
      <c r="B124" s="203"/>
      <c r="C124" s="203"/>
      <c r="D124" s="203"/>
      <c r="E124" s="203"/>
      <c r="F124" s="203"/>
      <c r="G124" s="203"/>
      <c r="H124" s="203"/>
      <c r="I124" s="203"/>
      <c r="J124" s="203"/>
      <c r="K124" s="203"/>
    </row>
    <row r="125" spans="1:11" ht="15.75" x14ac:dyDescent="0.25">
      <c r="A125" s="203"/>
      <c r="B125" s="203"/>
      <c r="C125" s="203"/>
      <c r="D125" s="203"/>
      <c r="E125" s="203"/>
      <c r="F125" s="203"/>
      <c r="G125" s="203"/>
      <c r="H125" s="203"/>
      <c r="I125" s="203"/>
      <c r="J125" s="203"/>
      <c r="K125" s="203"/>
    </row>
    <row r="126" spans="1:11" ht="15.75" x14ac:dyDescent="0.25">
      <c r="A126" s="203"/>
      <c r="B126" s="203"/>
      <c r="C126" s="203"/>
      <c r="D126" s="203"/>
      <c r="E126" s="203"/>
      <c r="F126" s="203"/>
      <c r="G126" s="203"/>
      <c r="H126" s="203"/>
      <c r="I126" s="203"/>
      <c r="J126" s="203"/>
      <c r="K126" s="203"/>
    </row>
    <row r="127" spans="1:11" ht="15.75" x14ac:dyDescent="0.25">
      <c r="A127" s="203"/>
      <c r="B127" s="203"/>
      <c r="C127" s="203"/>
      <c r="D127" s="203"/>
      <c r="E127" s="203"/>
      <c r="F127" s="203"/>
      <c r="G127" s="203"/>
      <c r="H127" s="203"/>
      <c r="I127" s="203"/>
      <c r="J127" s="203"/>
      <c r="K127" s="203"/>
    </row>
    <row r="128" spans="1:11" ht="15.75" x14ac:dyDescent="0.25">
      <c r="A128" s="203"/>
      <c r="B128" s="203"/>
      <c r="C128" s="203"/>
      <c r="D128" s="203"/>
      <c r="E128" s="203"/>
      <c r="F128" s="203"/>
      <c r="G128" s="203"/>
      <c r="H128" s="203"/>
      <c r="I128" s="203"/>
      <c r="J128" s="203"/>
      <c r="K128" s="203"/>
    </row>
    <row r="129" spans="1:11" ht="15.75" x14ac:dyDescent="0.25">
      <c r="A129" s="203"/>
      <c r="B129" s="203"/>
      <c r="C129" s="203"/>
      <c r="D129" s="203"/>
      <c r="E129" s="203"/>
      <c r="F129" s="203"/>
      <c r="G129" s="203"/>
      <c r="H129" s="203"/>
      <c r="I129" s="203"/>
      <c r="J129" s="203"/>
      <c r="K129" s="203"/>
    </row>
    <row r="130" spans="1:11" ht="15.75" x14ac:dyDescent="0.25">
      <c r="A130" s="203"/>
      <c r="B130" s="203"/>
      <c r="C130" s="203"/>
      <c r="D130" s="203"/>
      <c r="E130" s="203"/>
      <c r="F130" s="203"/>
      <c r="G130" s="203"/>
      <c r="H130" s="203"/>
      <c r="I130" s="203"/>
      <c r="J130" s="203"/>
      <c r="K130" s="203"/>
    </row>
    <row r="131" spans="1:11" ht="15.75" x14ac:dyDescent="0.25">
      <c r="A131" s="203"/>
      <c r="B131" s="203"/>
      <c r="C131" s="203"/>
      <c r="D131" s="203"/>
      <c r="E131" s="203"/>
      <c r="F131" s="203"/>
      <c r="G131" s="203"/>
      <c r="H131" s="203"/>
      <c r="I131" s="203"/>
      <c r="J131" s="203"/>
      <c r="K131" s="203"/>
    </row>
    <row r="132" spans="1:11" ht="15.75" x14ac:dyDescent="0.25">
      <c r="A132" s="203"/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</row>
    <row r="133" spans="1:11" ht="15.75" x14ac:dyDescent="0.25">
      <c r="A133" s="203"/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</row>
    <row r="134" spans="1:11" ht="15.75" x14ac:dyDescent="0.25">
      <c r="A134" s="203"/>
      <c r="B134" s="203"/>
      <c r="C134" s="203"/>
      <c r="D134" s="203"/>
      <c r="E134" s="203"/>
      <c r="F134" s="203"/>
      <c r="G134" s="203"/>
      <c r="H134" s="203"/>
      <c r="I134" s="203"/>
      <c r="J134" s="203"/>
      <c r="K134" s="203"/>
    </row>
    <row r="135" spans="1:11" ht="15.75" x14ac:dyDescent="0.25">
      <c r="A135" s="203"/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</row>
    <row r="136" spans="1:11" ht="15.75" x14ac:dyDescent="0.25">
      <c r="A136" s="203"/>
      <c r="B136" s="203"/>
      <c r="C136" s="203"/>
      <c r="D136" s="203"/>
      <c r="E136" s="203"/>
      <c r="F136" s="203"/>
      <c r="G136" s="203"/>
      <c r="H136" s="203"/>
      <c r="I136" s="203"/>
      <c r="J136" s="203"/>
      <c r="K136" s="203"/>
    </row>
    <row r="137" spans="1:11" ht="15.75" x14ac:dyDescent="0.25">
      <c r="A137" s="203"/>
      <c r="B137" s="203"/>
      <c r="C137" s="203"/>
      <c r="D137" s="203"/>
      <c r="E137" s="203"/>
      <c r="F137" s="203"/>
      <c r="G137" s="203"/>
      <c r="H137" s="203"/>
      <c r="I137" s="203"/>
      <c r="J137" s="203"/>
      <c r="K137" s="203"/>
    </row>
    <row r="138" spans="1:11" ht="15.75" x14ac:dyDescent="0.25">
      <c r="A138" s="203"/>
      <c r="B138" s="203"/>
      <c r="C138" s="203"/>
      <c r="D138" s="203"/>
      <c r="E138" s="203"/>
      <c r="F138" s="203"/>
      <c r="G138" s="203"/>
      <c r="H138" s="203"/>
      <c r="I138" s="203"/>
      <c r="J138" s="203"/>
      <c r="K138" s="203"/>
    </row>
    <row r="139" spans="1:11" ht="15.75" x14ac:dyDescent="0.25">
      <c r="A139" s="203"/>
      <c r="B139" s="203"/>
      <c r="C139" s="203"/>
      <c r="D139" s="203"/>
      <c r="E139" s="203"/>
      <c r="F139" s="203"/>
      <c r="G139" s="203"/>
      <c r="H139" s="203"/>
      <c r="I139" s="203"/>
      <c r="J139" s="203"/>
      <c r="K139" s="203"/>
    </row>
    <row r="140" spans="1:11" ht="15.75" x14ac:dyDescent="0.25">
      <c r="A140" s="203"/>
      <c r="B140" s="203"/>
      <c r="C140" s="203"/>
      <c r="D140" s="203"/>
      <c r="E140" s="203"/>
      <c r="F140" s="203"/>
      <c r="G140" s="203"/>
      <c r="H140" s="203"/>
      <c r="I140" s="203"/>
      <c r="J140" s="203"/>
      <c r="K140" s="203"/>
    </row>
    <row r="141" spans="1:11" ht="15.75" x14ac:dyDescent="0.25">
      <c r="A141" s="203"/>
      <c r="B141" s="203"/>
      <c r="C141" s="203"/>
      <c r="D141" s="203"/>
      <c r="E141" s="203"/>
      <c r="F141" s="203"/>
      <c r="G141" s="203"/>
      <c r="H141" s="203"/>
      <c r="I141" s="203"/>
      <c r="J141" s="203"/>
      <c r="K141" s="203"/>
    </row>
    <row r="142" spans="1:11" ht="15.75" x14ac:dyDescent="0.25">
      <c r="A142" s="203"/>
      <c r="B142" s="203"/>
      <c r="C142" s="203"/>
      <c r="D142" s="203"/>
      <c r="E142" s="203"/>
      <c r="F142" s="203"/>
      <c r="G142" s="203"/>
      <c r="H142" s="203"/>
      <c r="I142" s="203"/>
      <c r="J142" s="203"/>
      <c r="K142" s="203"/>
    </row>
    <row r="143" spans="1:11" ht="15.75" x14ac:dyDescent="0.25">
      <c r="A143" s="203"/>
      <c r="B143" s="203"/>
      <c r="C143" s="203"/>
      <c r="D143" s="203"/>
      <c r="E143" s="203"/>
      <c r="F143" s="203"/>
      <c r="G143" s="203"/>
      <c r="H143" s="203"/>
      <c r="I143" s="203"/>
      <c r="J143" s="203"/>
      <c r="K143" s="203"/>
    </row>
    <row r="144" spans="1:11" ht="15.75" x14ac:dyDescent="0.25">
      <c r="A144" s="203"/>
      <c r="B144" s="203"/>
      <c r="C144" s="203"/>
      <c r="D144" s="203"/>
      <c r="E144" s="203"/>
      <c r="F144" s="203"/>
      <c r="G144" s="203"/>
      <c r="H144" s="203"/>
      <c r="I144" s="203"/>
      <c r="J144" s="203"/>
      <c r="K144" s="203"/>
    </row>
    <row r="145" spans="1:11" ht="15.75" x14ac:dyDescent="0.25">
      <c r="A145" s="203"/>
      <c r="B145" s="203"/>
      <c r="C145" s="203"/>
      <c r="D145" s="203"/>
      <c r="E145" s="203"/>
      <c r="F145" s="203"/>
      <c r="G145" s="203"/>
      <c r="H145" s="203"/>
      <c r="I145" s="203"/>
      <c r="J145" s="203"/>
      <c r="K145" s="203"/>
    </row>
    <row r="146" spans="1:11" ht="15.75" x14ac:dyDescent="0.25">
      <c r="A146" s="203"/>
      <c r="B146" s="203"/>
      <c r="C146" s="203"/>
      <c r="D146" s="203"/>
      <c r="E146" s="203"/>
      <c r="F146" s="203"/>
      <c r="G146" s="203"/>
      <c r="H146" s="203"/>
      <c r="I146" s="203"/>
      <c r="J146" s="203"/>
      <c r="K146" s="203"/>
    </row>
    <row r="147" spans="1:11" ht="15.75" x14ac:dyDescent="0.25">
      <c r="A147" s="203"/>
      <c r="B147" s="203"/>
      <c r="C147" s="203"/>
      <c r="D147" s="203"/>
      <c r="E147" s="203"/>
      <c r="F147" s="203"/>
      <c r="G147" s="203"/>
      <c r="H147" s="203"/>
      <c r="I147" s="203"/>
      <c r="J147" s="203"/>
      <c r="K147" s="203"/>
    </row>
    <row r="148" spans="1:11" ht="15.75" x14ac:dyDescent="0.25">
      <c r="A148" s="203"/>
      <c r="B148" s="203"/>
      <c r="C148" s="203"/>
      <c r="D148" s="203"/>
      <c r="E148" s="203"/>
      <c r="F148" s="203"/>
      <c r="G148" s="203"/>
      <c r="H148" s="203"/>
      <c r="I148" s="203"/>
      <c r="J148" s="203"/>
      <c r="K148" s="203"/>
    </row>
    <row r="149" spans="1:11" ht="15.75" x14ac:dyDescent="0.25">
      <c r="A149" s="203"/>
      <c r="B149" s="203"/>
      <c r="C149" s="203"/>
      <c r="D149" s="203"/>
      <c r="E149" s="203"/>
      <c r="F149" s="203"/>
      <c r="G149" s="203"/>
      <c r="H149" s="203"/>
      <c r="I149" s="203"/>
      <c r="J149" s="203"/>
      <c r="K149" s="203"/>
    </row>
    <row r="150" spans="1:11" ht="15.75" x14ac:dyDescent="0.25">
      <c r="A150" s="203"/>
      <c r="B150" s="203"/>
      <c r="C150" s="203"/>
      <c r="D150" s="203"/>
      <c r="E150" s="203"/>
      <c r="F150" s="203"/>
      <c r="G150" s="203"/>
      <c r="H150" s="203"/>
      <c r="I150" s="203"/>
      <c r="J150" s="203"/>
      <c r="K150" s="203"/>
    </row>
    <row r="151" spans="1:11" ht="15.75" x14ac:dyDescent="0.25">
      <c r="A151" s="203"/>
      <c r="B151" s="203"/>
      <c r="C151" s="203"/>
      <c r="D151" s="203"/>
      <c r="E151" s="203"/>
      <c r="F151" s="203"/>
      <c r="G151" s="203"/>
      <c r="H151" s="203"/>
      <c r="I151" s="203"/>
      <c r="J151" s="203"/>
      <c r="K151" s="203"/>
    </row>
    <row r="152" spans="1:11" ht="15.75" x14ac:dyDescent="0.25">
      <c r="A152" s="203"/>
      <c r="B152" s="203"/>
      <c r="C152" s="203"/>
      <c r="D152" s="203"/>
      <c r="E152" s="203"/>
      <c r="F152" s="203"/>
      <c r="G152" s="203"/>
      <c r="H152" s="203"/>
      <c r="I152" s="203"/>
      <c r="J152" s="203"/>
      <c r="K152" s="203"/>
    </row>
    <row r="153" spans="1:11" ht="15.75" x14ac:dyDescent="0.25">
      <c r="A153" s="203"/>
      <c r="B153" s="203"/>
      <c r="C153" s="203"/>
      <c r="D153" s="203"/>
      <c r="E153" s="203"/>
      <c r="F153" s="203"/>
      <c r="G153" s="203"/>
      <c r="H153" s="203"/>
      <c r="I153" s="203"/>
      <c r="J153" s="203"/>
      <c r="K153" s="203"/>
    </row>
    <row r="154" spans="1:11" ht="15.75" x14ac:dyDescent="0.25">
      <c r="A154" s="203"/>
      <c r="B154" s="203"/>
      <c r="C154" s="203"/>
      <c r="D154" s="203"/>
      <c r="E154" s="203"/>
      <c r="F154" s="203"/>
      <c r="G154" s="203"/>
      <c r="H154" s="203"/>
      <c r="I154" s="203"/>
      <c r="J154" s="203"/>
      <c r="K154" s="203"/>
    </row>
    <row r="155" spans="1:11" ht="15.75" x14ac:dyDescent="0.25">
      <c r="A155" s="203"/>
      <c r="B155" s="203"/>
      <c r="C155" s="203"/>
      <c r="D155" s="203"/>
      <c r="E155" s="203"/>
      <c r="F155" s="203"/>
      <c r="G155" s="203"/>
      <c r="H155" s="203"/>
      <c r="I155" s="203"/>
      <c r="J155" s="203"/>
      <c r="K155" s="203"/>
    </row>
    <row r="156" spans="1:11" ht="15.75" x14ac:dyDescent="0.25">
      <c r="A156" s="203"/>
      <c r="B156" s="203"/>
      <c r="C156" s="203"/>
      <c r="D156" s="203"/>
      <c r="E156" s="203"/>
      <c r="F156" s="203"/>
      <c r="G156" s="203"/>
      <c r="H156" s="203"/>
      <c r="I156" s="203"/>
      <c r="J156" s="203"/>
      <c r="K156" s="203"/>
    </row>
    <row r="157" spans="1:11" ht="15.75" x14ac:dyDescent="0.25">
      <c r="A157" s="203"/>
      <c r="B157" s="203"/>
      <c r="C157" s="203"/>
      <c r="D157" s="203"/>
      <c r="E157" s="203"/>
      <c r="F157" s="203"/>
      <c r="G157" s="203"/>
      <c r="H157" s="203"/>
      <c r="I157" s="203"/>
      <c r="J157" s="203"/>
      <c r="K157" s="203"/>
    </row>
    <row r="158" spans="1:11" ht="15.75" x14ac:dyDescent="0.25">
      <c r="A158" s="203"/>
      <c r="B158" s="203"/>
      <c r="C158" s="203"/>
      <c r="D158" s="203"/>
      <c r="E158" s="203"/>
      <c r="F158" s="203"/>
      <c r="G158" s="203"/>
      <c r="H158" s="203"/>
      <c r="I158" s="203"/>
      <c r="J158" s="203"/>
      <c r="K158" s="203"/>
    </row>
    <row r="159" spans="1:11" ht="15.75" x14ac:dyDescent="0.25">
      <c r="A159" s="203"/>
      <c r="B159" s="203"/>
      <c r="C159" s="203"/>
      <c r="D159" s="203"/>
      <c r="E159" s="203"/>
      <c r="F159" s="203"/>
      <c r="G159" s="203"/>
      <c r="H159" s="203"/>
      <c r="I159" s="203"/>
      <c r="J159" s="203"/>
      <c r="K159" s="203"/>
    </row>
    <row r="160" spans="1:11" ht="15.75" x14ac:dyDescent="0.25">
      <c r="A160" s="203"/>
      <c r="B160" s="203"/>
      <c r="C160" s="203"/>
      <c r="D160" s="203"/>
      <c r="E160" s="203"/>
      <c r="F160" s="203"/>
      <c r="G160" s="203"/>
      <c r="H160" s="203"/>
      <c r="I160" s="203"/>
      <c r="J160" s="203"/>
      <c r="K160" s="203"/>
    </row>
    <row r="161" spans="1:11" ht="15.75" x14ac:dyDescent="0.25">
      <c r="A161" s="203"/>
      <c r="B161" s="203"/>
      <c r="C161" s="203"/>
      <c r="D161" s="203"/>
      <c r="E161" s="203"/>
      <c r="F161" s="203"/>
      <c r="G161" s="203"/>
      <c r="H161" s="203"/>
      <c r="I161" s="203"/>
      <c r="J161" s="203"/>
      <c r="K161" s="203"/>
    </row>
    <row r="162" spans="1:11" ht="15.75" x14ac:dyDescent="0.25">
      <c r="A162" s="203"/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</row>
    <row r="163" spans="1:11" ht="15.75" x14ac:dyDescent="0.25">
      <c r="A163" s="203"/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</row>
    <row r="164" spans="1:11" ht="15.75" x14ac:dyDescent="0.25">
      <c r="A164" s="203"/>
      <c r="B164" s="203"/>
      <c r="C164" s="203"/>
      <c r="D164" s="203"/>
      <c r="E164" s="203"/>
      <c r="F164" s="203"/>
      <c r="G164" s="203"/>
      <c r="H164" s="203"/>
      <c r="I164" s="203"/>
      <c r="J164" s="203"/>
      <c r="K164" s="203"/>
    </row>
    <row r="165" spans="1:11" ht="15.75" x14ac:dyDescent="0.25">
      <c r="A165" s="203"/>
      <c r="B165" s="203"/>
      <c r="C165" s="203"/>
      <c r="D165" s="203"/>
      <c r="E165" s="203"/>
      <c r="F165" s="203"/>
      <c r="G165" s="203"/>
      <c r="H165" s="203"/>
      <c r="I165" s="203"/>
      <c r="J165" s="203"/>
      <c r="K165" s="203"/>
    </row>
    <row r="166" spans="1:11" ht="15.75" x14ac:dyDescent="0.25">
      <c r="A166" s="203"/>
      <c r="B166" s="203"/>
      <c r="C166" s="203"/>
      <c r="D166" s="203"/>
      <c r="E166" s="203"/>
      <c r="F166" s="203"/>
      <c r="G166" s="203"/>
      <c r="H166" s="203"/>
      <c r="I166" s="203"/>
      <c r="J166" s="203"/>
      <c r="K166" s="203"/>
    </row>
    <row r="167" spans="1:11" ht="15.75" x14ac:dyDescent="0.25">
      <c r="A167" s="203"/>
      <c r="B167" s="203"/>
      <c r="C167" s="203"/>
      <c r="D167" s="203"/>
      <c r="E167" s="203"/>
      <c r="F167" s="203"/>
      <c r="G167" s="203"/>
      <c r="H167" s="203"/>
      <c r="I167" s="203"/>
      <c r="J167" s="203"/>
      <c r="K167" s="203"/>
    </row>
    <row r="168" spans="1:11" ht="15.75" x14ac:dyDescent="0.25">
      <c r="A168" s="203"/>
      <c r="B168" s="203"/>
      <c r="C168" s="203"/>
      <c r="D168" s="203"/>
      <c r="E168" s="203"/>
      <c r="F168" s="203"/>
      <c r="G168" s="203"/>
      <c r="H168" s="203"/>
      <c r="I168" s="203"/>
      <c r="J168" s="203"/>
      <c r="K168" s="203"/>
    </row>
    <row r="169" spans="1:11" ht="15.75" x14ac:dyDescent="0.25">
      <c r="A169" s="203"/>
      <c r="B169" s="203"/>
      <c r="C169" s="203"/>
      <c r="D169" s="203"/>
      <c r="E169" s="203"/>
      <c r="F169" s="203"/>
      <c r="G169" s="203"/>
      <c r="H169" s="203"/>
      <c r="I169" s="203"/>
      <c r="J169" s="203"/>
      <c r="K169" s="203"/>
    </row>
    <row r="170" spans="1:11" ht="15.75" x14ac:dyDescent="0.25">
      <c r="A170" s="203"/>
      <c r="B170" s="203"/>
      <c r="C170" s="203"/>
      <c r="D170" s="203"/>
      <c r="E170" s="203"/>
      <c r="F170" s="203"/>
      <c r="G170" s="203"/>
      <c r="H170" s="203"/>
      <c r="I170" s="203"/>
      <c r="J170" s="203"/>
      <c r="K170" s="203"/>
    </row>
  </sheetData>
  <sortState ref="L22:M53">
    <sortCondition ref="M22:M53"/>
  </sortState>
  <dataConsolidate/>
  <mergeCells count="5">
    <mergeCell ref="D21:E21"/>
    <mergeCell ref="B21:C21"/>
    <mergeCell ref="F21:G21"/>
    <mergeCell ref="A7:J7"/>
    <mergeCell ref="H21:I21"/>
  </mergeCells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2">
    <tablePart r:id="rId4"/>
    <tablePart r:id="rId5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S53"/>
  <sheetViews>
    <sheetView topLeftCell="F30" zoomScale="112" zoomScaleNormal="112" zoomScaleSheetLayoutView="85" workbookViewId="0">
      <selection activeCell="R52" sqref="R52"/>
    </sheetView>
  </sheetViews>
  <sheetFormatPr baseColWidth="10" defaultRowHeight="14.25" x14ac:dyDescent="0.2"/>
  <cols>
    <col min="1" max="4" width="15.5703125" style="68" customWidth="1"/>
    <col min="5" max="10" width="10.7109375" style="68" customWidth="1"/>
    <col min="11" max="16" width="11.42578125" style="43"/>
    <col min="17" max="18" width="12.42578125" style="43" customWidth="1"/>
    <col min="19" max="16384" width="11.42578125" style="43"/>
  </cols>
  <sheetData>
    <row r="1" spans="1:10" x14ac:dyDescent="0.2">
      <c r="A1" s="1"/>
      <c r="B1" s="1"/>
      <c r="C1" s="1"/>
      <c r="D1" s="1"/>
      <c r="E1" s="1"/>
      <c r="F1" s="1"/>
      <c r="G1" s="1"/>
      <c r="H1" s="1"/>
      <c r="I1" s="1"/>
      <c r="J1" s="1"/>
    </row>
    <row r="2" spans="1:10" x14ac:dyDescent="0.2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x14ac:dyDescent="0.2">
      <c r="A3" s="1"/>
      <c r="B3" s="1"/>
      <c r="C3" s="1"/>
      <c r="D3" s="1"/>
      <c r="E3" s="1"/>
      <c r="F3" s="1"/>
      <c r="G3" s="1"/>
      <c r="H3" s="1"/>
      <c r="I3" s="1"/>
      <c r="J3" s="1"/>
    </row>
    <row r="4" spans="1:10" x14ac:dyDescent="0.2">
      <c r="A4" s="44"/>
      <c r="B4" s="44"/>
      <c r="C4" s="44"/>
      <c r="D4" s="44"/>
      <c r="E4" s="44"/>
      <c r="F4" s="44"/>
      <c r="G4" s="44"/>
      <c r="H4" s="44"/>
      <c r="I4" s="44"/>
      <c r="J4" s="44"/>
    </row>
    <row r="5" spans="1:10" x14ac:dyDescent="0.2">
      <c r="A5" s="7"/>
      <c r="B5" s="437"/>
      <c r="C5" s="437"/>
      <c r="D5" s="437"/>
      <c r="E5" s="7"/>
      <c r="F5" s="7"/>
      <c r="G5" s="7"/>
      <c r="H5" s="7"/>
      <c r="I5" s="7"/>
      <c r="J5" s="7"/>
    </row>
    <row r="6" spans="1:10" ht="17.25" customHeight="1" x14ac:dyDescent="0.2">
      <c r="A6" s="45" t="s">
        <v>51</v>
      </c>
      <c r="B6" s="45"/>
      <c r="C6" s="45"/>
      <c r="D6" s="45"/>
      <c r="E6" s="46"/>
      <c r="F6" s="46"/>
      <c r="G6" s="46"/>
      <c r="H6" s="46"/>
      <c r="I6" s="46"/>
      <c r="J6" s="46"/>
    </row>
    <row r="7" spans="1:10" ht="17.25" customHeight="1" x14ac:dyDescent="0.2">
      <c r="A7" s="45"/>
      <c r="B7" s="45"/>
      <c r="C7" s="45"/>
      <c r="D7" s="45"/>
      <c r="E7" s="46"/>
      <c r="F7" s="46"/>
      <c r="G7" s="46"/>
      <c r="H7" s="46"/>
      <c r="I7" s="46"/>
      <c r="J7" s="46"/>
    </row>
    <row r="8" spans="1:10" ht="17.25" customHeight="1" x14ac:dyDescent="0.2">
      <c r="A8" s="43"/>
      <c r="B8" s="43"/>
      <c r="C8" s="43"/>
      <c r="D8" s="43"/>
      <c r="E8" s="43"/>
      <c r="F8" s="43"/>
      <c r="G8" s="43"/>
      <c r="H8" s="46"/>
      <c r="I8" s="46"/>
      <c r="J8" s="46"/>
    </row>
    <row r="9" spans="1:10" ht="17.25" customHeight="1" x14ac:dyDescent="0.2">
      <c r="A9" s="43"/>
      <c r="B9" s="43"/>
      <c r="C9" s="43"/>
      <c r="D9" s="43"/>
      <c r="E9" s="43"/>
      <c r="F9" s="43"/>
      <c r="G9" s="43"/>
      <c r="H9" s="46"/>
      <c r="I9" s="46"/>
      <c r="J9" s="46"/>
    </row>
    <row r="10" spans="1:10" ht="17.25" customHeight="1" x14ac:dyDescent="0.2">
      <c r="A10" s="45"/>
      <c r="B10" s="45"/>
      <c r="C10" s="45"/>
      <c r="D10" s="45"/>
      <c r="E10" s="46"/>
      <c r="F10" s="46"/>
      <c r="G10" s="46"/>
      <c r="H10" s="46"/>
      <c r="I10" s="46"/>
      <c r="J10" s="46"/>
    </row>
    <row r="11" spans="1:10" x14ac:dyDescent="0.2">
      <c r="A11" s="48"/>
      <c r="B11" s="48"/>
      <c r="C11" s="48"/>
      <c r="D11" s="48"/>
      <c r="E11" s="48"/>
      <c r="F11" s="7"/>
      <c r="G11" s="48"/>
      <c r="H11" s="48"/>
      <c r="I11" s="48"/>
      <c r="J11" s="49" t="s">
        <v>52</v>
      </c>
    </row>
    <row r="12" spans="1:10" ht="12.75" customHeight="1" x14ac:dyDescent="0.2">
      <c r="A12" s="50" t="s">
        <v>5</v>
      </c>
      <c r="B12" s="439"/>
      <c r="C12" s="439"/>
      <c r="D12" s="439"/>
      <c r="E12" s="51"/>
      <c r="F12" s="52" t="s">
        <v>53</v>
      </c>
      <c r="G12" s="52"/>
      <c r="H12" s="53"/>
      <c r="I12" s="53"/>
      <c r="J12" s="54"/>
    </row>
    <row r="13" spans="1:10" ht="9.75" customHeight="1" x14ac:dyDescent="0.2">
      <c r="A13" s="55"/>
      <c r="B13" s="55"/>
      <c r="C13" s="55"/>
      <c r="D13" s="55"/>
      <c r="E13" s="55"/>
      <c r="F13" s="55"/>
      <c r="G13" s="55"/>
      <c r="H13" s="55"/>
      <c r="I13" s="55"/>
      <c r="J13" s="55"/>
    </row>
    <row r="14" spans="1:10" ht="21" customHeight="1" x14ac:dyDescent="0.2">
      <c r="A14" s="245" t="s">
        <v>210</v>
      </c>
      <c r="B14" s="438"/>
      <c r="C14" s="438"/>
      <c r="D14" s="438"/>
      <c r="E14" s="56" t="s">
        <v>54</v>
      </c>
      <c r="F14" s="56">
        <f>G49</f>
        <v>16.668639286700596</v>
      </c>
      <c r="G14" s="57"/>
      <c r="H14" s="516" t="s">
        <v>55</v>
      </c>
      <c r="I14" s="518"/>
      <c r="J14" s="58">
        <v>1.1999999999999999E-3</v>
      </c>
    </row>
    <row r="15" spans="1:10" ht="12.75" customHeight="1" x14ac:dyDescent="0.2">
      <c r="A15" s="254"/>
      <c r="B15" s="254"/>
      <c r="C15" s="254"/>
      <c r="D15" s="254"/>
      <c r="E15" s="56" t="s">
        <v>56</v>
      </c>
      <c r="F15" s="56">
        <f>J49</f>
        <v>5.2708371329564105</v>
      </c>
      <c r="G15" s="57"/>
      <c r="H15" s="59"/>
      <c r="I15" s="47"/>
      <c r="J15" s="49"/>
    </row>
    <row r="16" spans="1:10" ht="10.5" customHeight="1" x14ac:dyDescent="0.2">
      <c r="A16" s="55"/>
      <c r="B16" s="55"/>
      <c r="C16" s="55"/>
      <c r="D16" s="55"/>
      <c r="E16" s="55"/>
      <c r="F16" s="55"/>
      <c r="G16" s="55"/>
      <c r="H16" s="55"/>
      <c r="I16" s="55"/>
      <c r="J16" s="55"/>
    </row>
    <row r="17" spans="1:19" ht="10.5" customHeight="1" x14ac:dyDescent="0.2">
      <c r="A17" s="507" t="s">
        <v>11</v>
      </c>
      <c r="B17" s="60" t="s">
        <v>288</v>
      </c>
      <c r="C17" s="61"/>
      <c r="D17" s="62"/>
      <c r="E17" s="60" t="s">
        <v>206</v>
      </c>
      <c r="F17" s="61"/>
      <c r="G17" s="62"/>
      <c r="H17" s="60" t="s">
        <v>207</v>
      </c>
      <c r="I17" s="61"/>
      <c r="J17" s="62"/>
      <c r="K17" s="552" t="s">
        <v>228</v>
      </c>
      <c r="L17" s="553"/>
      <c r="M17" s="554"/>
      <c r="N17" s="550" t="s">
        <v>291</v>
      </c>
      <c r="O17" s="551"/>
      <c r="P17" s="551"/>
      <c r="Q17" s="550" t="s">
        <v>292</v>
      </c>
      <c r="R17" s="551"/>
      <c r="S17" s="551"/>
    </row>
    <row r="18" spans="1:19" ht="33.75" customHeight="1" x14ac:dyDescent="0.2">
      <c r="A18" s="508"/>
      <c r="B18" s="63" t="s">
        <v>287</v>
      </c>
      <c r="C18" s="64" t="s">
        <v>158</v>
      </c>
      <c r="D18" s="445" t="s">
        <v>57</v>
      </c>
      <c r="E18" s="63" t="s">
        <v>208</v>
      </c>
      <c r="F18" s="64" t="s">
        <v>58</v>
      </c>
      <c r="G18" s="445" t="s">
        <v>59</v>
      </c>
      <c r="H18" s="63" t="s">
        <v>209</v>
      </c>
      <c r="I18" s="64" t="s">
        <v>158</v>
      </c>
      <c r="J18" s="445" t="s">
        <v>57</v>
      </c>
      <c r="K18" s="63" t="s">
        <v>229</v>
      </c>
      <c r="L18" s="64" t="s">
        <v>230</v>
      </c>
      <c r="M18" s="445" t="s">
        <v>240</v>
      </c>
      <c r="N18" s="441" t="s">
        <v>289</v>
      </c>
      <c r="O18" s="441" t="s">
        <v>290</v>
      </c>
      <c r="P18" s="446" t="s">
        <v>294</v>
      </c>
      <c r="Q18" s="441" t="s">
        <v>293</v>
      </c>
      <c r="R18" s="441" t="s">
        <v>290</v>
      </c>
      <c r="S18" s="446" t="s">
        <v>295</v>
      </c>
    </row>
    <row r="19" spans="1:19" ht="12.75" customHeight="1" x14ac:dyDescent="0.2">
      <c r="A19" s="25" t="s">
        <v>14</v>
      </c>
      <c r="B19" s="65">
        <v>4506</v>
      </c>
      <c r="C19" s="65">
        <v>314</v>
      </c>
      <c r="D19" s="443">
        <v>6.9684864624944511</v>
      </c>
      <c r="E19" s="65">
        <v>4876</v>
      </c>
      <c r="F19" s="65">
        <v>808</v>
      </c>
      <c r="G19" s="443">
        <f t="shared" ref="G19:G49" si="0">IF(E19=0,0,(F19/E19*100))</f>
        <v>16.570959803117312</v>
      </c>
      <c r="H19" s="65">
        <v>4575</v>
      </c>
      <c r="I19" s="65">
        <v>344</v>
      </c>
      <c r="J19" s="443">
        <f t="shared" ref="J19:J49" si="1">IF(H19=0,0,(I19/H19*100))</f>
        <v>7.5191256830601096</v>
      </c>
      <c r="K19" s="65">
        <v>4724</v>
      </c>
      <c r="L19" s="65">
        <v>949</v>
      </c>
      <c r="M19" s="443">
        <f>IF(K19=0,0,(L19/K19*100))</f>
        <v>20.088907705334464</v>
      </c>
      <c r="N19" s="65">
        <v>4454</v>
      </c>
      <c r="O19" s="65">
        <v>343</v>
      </c>
      <c r="P19" s="444">
        <f>IF(N19=0,0,(O19/N19*100))</f>
        <v>7.7009429726088916</v>
      </c>
      <c r="Q19" s="65">
        <v>4702</v>
      </c>
      <c r="R19" s="65">
        <v>448</v>
      </c>
      <c r="S19" s="444">
        <f>IF(Q19=0,0,(R19/Q19*100))</f>
        <v>9.5278604849000423</v>
      </c>
    </row>
    <row r="20" spans="1:19" ht="12.75" customHeight="1" x14ac:dyDescent="0.2">
      <c r="A20" s="25" t="s">
        <v>15</v>
      </c>
      <c r="B20" s="65">
        <v>7451</v>
      </c>
      <c r="C20" s="65">
        <v>321</v>
      </c>
      <c r="D20" s="443">
        <v>4.3081465575090592</v>
      </c>
      <c r="E20" s="65">
        <v>8368</v>
      </c>
      <c r="F20" s="65">
        <v>1279</v>
      </c>
      <c r="G20" s="443">
        <f t="shared" si="0"/>
        <v>15.284416826003824</v>
      </c>
      <c r="H20" s="65">
        <v>7556</v>
      </c>
      <c r="I20" s="65">
        <v>379</v>
      </c>
      <c r="J20" s="443">
        <f t="shared" si="1"/>
        <v>5.015881418740074</v>
      </c>
      <c r="K20" s="65">
        <v>7923</v>
      </c>
      <c r="L20" s="65">
        <v>1515</v>
      </c>
      <c r="M20" s="443">
        <f t="shared" ref="M20:M49" si="2">IF(K20=0,0,(L20/K20*100))</f>
        <v>19.121544869367664</v>
      </c>
      <c r="N20" s="65">
        <v>7178</v>
      </c>
      <c r="O20" s="65">
        <v>309</v>
      </c>
      <c r="P20" s="444">
        <f t="shared" ref="P20:P48" si="3">IF(N20=0,0,(O20/N20*100))</f>
        <v>4.3048202842017274</v>
      </c>
      <c r="Q20" s="65">
        <v>8064</v>
      </c>
      <c r="R20" s="65">
        <v>433</v>
      </c>
      <c r="S20" s="444">
        <f t="shared" ref="S20:S49" si="4">IF(Q20=0,0,(R20/Q20*100))</f>
        <v>5.3695436507936503</v>
      </c>
    </row>
    <row r="21" spans="1:19" ht="12.75" customHeight="1" x14ac:dyDescent="0.2">
      <c r="A21" s="25" t="s">
        <v>16</v>
      </c>
      <c r="B21" s="65">
        <v>1583</v>
      </c>
      <c r="C21" s="65">
        <v>160</v>
      </c>
      <c r="D21" s="443">
        <v>10.107391029690461</v>
      </c>
      <c r="E21" s="65">
        <v>1902</v>
      </c>
      <c r="F21" s="65">
        <v>436</v>
      </c>
      <c r="G21" s="443">
        <f t="shared" si="0"/>
        <v>22.923238696109358</v>
      </c>
      <c r="H21" s="65">
        <v>1705</v>
      </c>
      <c r="I21" s="65">
        <v>124</v>
      </c>
      <c r="J21" s="443">
        <f t="shared" si="1"/>
        <v>7.2727272727272725</v>
      </c>
      <c r="K21" s="65">
        <v>2058</v>
      </c>
      <c r="L21" s="65">
        <v>452</v>
      </c>
      <c r="M21" s="443">
        <f t="shared" si="2"/>
        <v>21.963070942662778</v>
      </c>
      <c r="N21" s="65">
        <v>1821</v>
      </c>
      <c r="O21" s="65">
        <v>138</v>
      </c>
      <c r="P21" s="444">
        <f t="shared" si="3"/>
        <v>7.5782537067545297</v>
      </c>
      <c r="Q21" s="65">
        <v>1962</v>
      </c>
      <c r="R21" s="65">
        <v>188</v>
      </c>
      <c r="S21" s="444">
        <f t="shared" si="4"/>
        <v>9.5820591233435266</v>
      </c>
    </row>
    <row r="22" spans="1:19" ht="12.75" customHeight="1" x14ac:dyDescent="0.2">
      <c r="A22" s="25" t="s">
        <v>17</v>
      </c>
      <c r="B22" s="65">
        <v>1594</v>
      </c>
      <c r="C22" s="65">
        <v>128</v>
      </c>
      <c r="D22" s="443">
        <v>8.0301129234629851</v>
      </c>
      <c r="E22" s="65">
        <v>1863</v>
      </c>
      <c r="F22" s="65">
        <v>417</v>
      </c>
      <c r="G22" s="443">
        <f t="shared" si="0"/>
        <v>22.383252818035427</v>
      </c>
      <c r="H22" s="65">
        <v>1671</v>
      </c>
      <c r="I22" s="65">
        <v>147</v>
      </c>
      <c r="J22" s="443">
        <f t="shared" si="1"/>
        <v>8.7971274685816869</v>
      </c>
      <c r="K22" s="65">
        <v>1930</v>
      </c>
      <c r="L22" s="65">
        <v>486</v>
      </c>
      <c r="M22" s="443">
        <f t="shared" si="2"/>
        <v>25.181347150259064</v>
      </c>
      <c r="N22" s="65">
        <v>1618</v>
      </c>
      <c r="O22" s="65">
        <v>153</v>
      </c>
      <c r="P22" s="444">
        <f t="shared" si="3"/>
        <v>9.4561186650185416</v>
      </c>
      <c r="Q22" s="65">
        <v>1918</v>
      </c>
      <c r="R22" s="65">
        <v>212</v>
      </c>
      <c r="S22" s="444">
        <f t="shared" si="4"/>
        <v>11.05318039624609</v>
      </c>
    </row>
    <row r="23" spans="1:19" ht="12.75" customHeight="1" x14ac:dyDescent="0.2">
      <c r="A23" s="25" t="s">
        <v>18</v>
      </c>
      <c r="B23" s="65">
        <v>6799</v>
      </c>
      <c r="C23" s="65">
        <v>254</v>
      </c>
      <c r="D23" s="443">
        <v>3.7358435063979996</v>
      </c>
      <c r="E23" s="65">
        <v>7730</v>
      </c>
      <c r="F23" s="65">
        <v>866</v>
      </c>
      <c r="G23" s="443">
        <f t="shared" si="0"/>
        <v>11.203104786545925</v>
      </c>
      <c r="H23" s="65">
        <v>7186</v>
      </c>
      <c r="I23" s="65">
        <v>346</v>
      </c>
      <c r="J23" s="443">
        <f t="shared" si="1"/>
        <v>4.814917895908712</v>
      </c>
      <c r="K23" s="65">
        <v>7916</v>
      </c>
      <c r="L23" s="65">
        <v>1229</v>
      </c>
      <c r="M23" s="443">
        <f t="shared" si="2"/>
        <v>15.525517938352703</v>
      </c>
      <c r="N23" s="65">
        <v>7146</v>
      </c>
      <c r="O23" s="65">
        <v>416</v>
      </c>
      <c r="P23" s="444">
        <f t="shared" si="3"/>
        <v>5.8214385670305067</v>
      </c>
      <c r="Q23" s="65">
        <v>7561</v>
      </c>
      <c r="R23" s="65">
        <v>641</v>
      </c>
      <c r="S23" s="444">
        <f t="shared" si="4"/>
        <v>8.4777145880174576</v>
      </c>
    </row>
    <row r="24" spans="1:19" ht="12.75" customHeight="1" x14ac:dyDescent="0.2">
      <c r="A24" s="25" t="s">
        <v>19</v>
      </c>
      <c r="B24" s="65">
        <v>7644</v>
      </c>
      <c r="C24" s="65">
        <v>427</v>
      </c>
      <c r="D24" s="443">
        <v>5.5860805860805867</v>
      </c>
      <c r="E24" s="65">
        <v>9183</v>
      </c>
      <c r="F24" s="65">
        <v>1595</v>
      </c>
      <c r="G24" s="443">
        <f t="shared" si="0"/>
        <v>17.369051508221713</v>
      </c>
      <c r="H24" s="65">
        <v>8240</v>
      </c>
      <c r="I24" s="65">
        <v>498</v>
      </c>
      <c r="J24" s="443">
        <f t="shared" si="1"/>
        <v>6.0436893203883493</v>
      </c>
      <c r="K24" s="65">
        <v>9072</v>
      </c>
      <c r="L24" s="65">
        <v>1805</v>
      </c>
      <c r="M24" s="443">
        <f t="shared" si="2"/>
        <v>19.896384479717813</v>
      </c>
      <c r="N24" s="65">
        <v>1561</v>
      </c>
      <c r="O24" s="65">
        <v>338</v>
      </c>
      <c r="P24" s="444">
        <f t="shared" si="3"/>
        <v>21.652786675208198</v>
      </c>
      <c r="Q24" s="65">
        <v>9728</v>
      </c>
      <c r="R24" s="65">
        <v>492</v>
      </c>
      <c r="S24" s="444">
        <f t="shared" si="4"/>
        <v>5.0575657894736841</v>
      </c>
    </row>
    <row r="25" spans="1:19" ht="12.75" customHeight="1" x14ac:dyDescent="0.2">
      <c r="A25" s="25" t="s">
        <v>20</v>
      </c>
      <c r="B25" s="65">
        <v>7197</v>
      </c>
      <c r="C25" s="65">
        <v>513</v>
      </c>
      <c r="D25" s="443">
        <v>7.1279699874947893</v>
      </c>
      <c r="E25" s="65">
        <v>8067</v>
      </c>
      <c r="F25" s="65">
        <v>1404</v>
      </c>
      <c r="G25" s="443">
        <f t="shared" si="0"/>
        <v>17.404239494235778</v>
      </c>
      <c r="H25" s="65">
        <v>7266</v>
      </c>
      <c r="I25" s="65">
        <v>495</v>
      </c>
      <c r="J25" s="443">
        <f t="shared" si="1"/>
        <v>6.8125516102394714</v>
      </c>
      <c r="K25" s="65">
        <v>7891</v>
      </c>
      <c r="L25" s="65">
        <v>1469</v>
      </c>
      <c r="M25" s="443">
        <f t="shared" si="2"/>
        <v>18.616144975288304</v>
      </c>
      <c r="N25" s="65">
        <v>7279</v>
      </c>
      <c r="O25" s="65">
        <v>360</v>
      </c>
      <c r="P25" s="444">
        <f t="shared" si="3"/>
        <v>4.9457343041626602</v>
      </c>
      <c r="Q25" s="65">
        <v>7918</v>
      </c>
      <c r="R25" s="65">
        <v>516</v>
      </c>
      <c r="S25" s="444">
        <f t="shared" si="4"/>
        <v>6.5167971710027794</v>
      </c>
    </row>
    <row r="26" spans="1:19" ht="12.75" customHeight="1" x14ac:dyDescent="0.2">
      <c r="A26" s="25" t="s">
        <v>21</v>
      </c>
      <c r="B26" s="65">
        <v>1513</v>
      </c>
      <c r="C26" s="65">
        <v>105</v>
      </c>
      <c r="D26" s="443">
        <v>6.9398545935228029</v>
      </c>
      <c r="E26" s="65">
        <v>1864</v>
      </c>
      <c r="F26" s="65">
        <v>180</v>
      </c>
      <c r="G26" s="443">
        <f t="shared" si="0"/>
        <v>9.6566523605150216</v>
      </c>
      <c r="H26" s="65">
        <v>1531</v>
      </c>
      <c r="I26" s="65">
        <v>123</v>
      </c>
      <c r="J26" s="443">
        <f t="shared" si="1"/>
        <v>8.0339647289353362</v>
      </c>
      <c r="K26" s="65">
        <v>1883</v>
      </c>
      <c r="L26" s="65">
        <v>357</v>
      </c>
      <c r="M26" s="443">
        <f t="shared" si="2"/>
        <v>18.959107806691449</v>
      </c>
      <c r="N26" s="65">
        <v>8046</v>
      </c>
      <c r="O26" s="65">
        <v>151</v>
      </c>
      <c r="P26" s="444">
        <f t="shared" si="3"/>
        <v>1.8767089236887895</v>
      </c>
      <c r="Q26" s="65">
        <v>1906</v>
      </c>
      <c r="R26" s="65">
        <v>224</v>
      </c>
      <c r="S26" s="444">
        <f t="shared" si="4"/>
        <v>11.752360965372507</v>
      </c>
    </row>
    <row r="27" spans="1:19" ht="12.75" customHeight="1" x14ac:dyDescent="0.2">
      <c r="A27" s="25" t="s">
        <v>23</v>
      </c>
      <c r="B27" s="65">
        <v>2108</v>
      </c>
      <c r="C27" s="65">
        <v>224</v>
      </c>
      <c r="D27" s="443">
        <v>10.62618595825427</v>
      </c>
      <c r="E27" s="65">
        <v>2386</v>
      </c>
      <c r="F27" s="65">
        <v>499</v>
      </c>
      <c r="G27" s="443">
        <f t="shared" si="0"/>
        <v>20.91366303436714</v>
      </c>
      <c r="H27" s="65">
        <v>2124</v>
      </c>
      <c r="I27" s="65">
        <v>225</v>
      </c>
      <c r="J27" s="443">
        <f t="shared" si="1"/>
        <v>10.59322033898305</v>
      </c>
      <c r="K27" s="65">
        <v>2413</v>
      </c>
      <c r="L27" s="65">
        <v>711</v>
      </c>
      <c r="M27" s="443">
        <f t="shared" si="2"/>
        <v>29.465395772896809</v>
      </c>
      <c r="N27" s="65">
        <v>2126</v>
      </c>
      <c r="O27" s="65">
        <v>166</v>
      </c>
      <c r="P27" s="444">
        <f t="shared" si="3"/>
        <v>7.8080903104421449</v>
      </c>
      <c r="Q27" s="65">
        <v>2483</v>
      </c>
      <c r="R27" s="65">
        <v>246</v>
      </c>
      <c r="S27" s="444">
        <f t="shared" si="4"/>
        <v>9.9073701167942012</v>
      </c>
    </row>
    <row r="28" spans="1:19" ht="12.75" customHeight="1" x14ac:dyDescent="0.2">
      <c r="A28" s="25" t="s">
        <v>24</v>
      </c>
      <c r="B28" s="65">
        <v>14901</v>
      </c>
      <c r="C28" s="65">
        <v>634</v>
      </c>
      <c r="D28" s="443">
        <v>4.2547480034896985</v>
      </c>
      <c r="E28" s="65">
        <v>16609</v>
      </c>
      <c r="F28" s="65">
        <v>2604</v>
      </c>
      <c r="G28" s="443">
        <f t="shared" si="0"/>
        <v>15.678246733698597</v>
      </c>
      <c r="H28" s="65">
        <v>15495</v>
      </c>
      <c r="I28" s="65">
        <v>725</v>
      </c>
      <c r="J28" s="443">
        <f t="shared" si="1"/>
        <v>4.678928686673121</v>
      </c>
      <c r="K28" s="65">
        <v>18280</v>
      </c>
      <c r="L28" s="65">
        <v>3092</v>
      </c>
      <c r="M28" s="443">
        <f t="shared" si="2"/>
        <v>16.914660831509849</v>
      </c>
      <c r="N28" s="65">
        <v>16708</v>
      </c>
      <c r="O28" s="65">
        <v>700</v>
      </c>
      <c r="P28" s="444">
        <f t="shared" si="3"/>
        <v>4.1896097677759156</v>
      </c>
      <c r="Q28" s="65">
        <v>17733</v>
      </c>
      <c r="R28" s="65">
        <v>1008</v>
      </c>
      <c r="S28" s="444">
        <f t="shared" si="4"/>
        <v>5.6843173743867368</v>
      </c>
    </row>
    <row r="29" spans="1:19" ht="12.75" customHeight="1" x14ac:dyDescent="0.2">
      <c r="A29" s="25" t="s">
        <v>25</v>
      </c>
      <c r="B29" s="65">
        <v>6549</v>
      </c>
      <c r="C29" s="65">
        <v>310</v>
      </c>
      <c r="D29" s="443">
        <v>4.7335471064284622</v>
      </c>
      <c r="E29" s="65">
        <v>7047</v>
      </c>
      <c r="F29" s="65">
        <v>1520</v>
      </c>
      <c r="G29" s="443">
        <f t="shared" si="0"/>
        <v>21.569462182489001</v>
      </c>
      <c r="H29" s="65">
        <v>6498</v>
      </c>
      <c r="I29" s="65">
        <v>386</v>
      </c>
      <c r="J29" s="443">
        <f t="shared" si="1"/>
        <v>5.940289319790705</v>
      </c>
      <c r="K29" s="65">
        <v>6996</v>
      </c>
      <c r="L29" s="65">
        <v>1657</v>
      </c>
      <c r="M29" s="443">
        <f t="shared" si="2"/>
        <v>23.68496283590623</v>
      </c>
      <c r="N29" s="65">
        <v>6360</v>
      </c>
      <c r="O29" s="65">
        <v>397</v>
      </c>
      <c r="P29" s="444">
        <f>IF(N29=0,0,(O29/N29*100))</f>
        <v>6.2421383647798745</v>
      </c>
      <c r="Q29" s="65">
        <v>6743</v>
      </c>
      <c r="R29" s="65">
        <v>627</v>
      </c>
      <c r="S29" s="444">
        <f t="shared" si="4"/>
        <v>9.2985318107667201</v>
      </c>
    </row>
    <row r="30" spans="1:19" ht="12.75" customHeight="1" x14ac:dyDescent="0.2">
      <c r="A30" s="25" t="s">
        <v>26</v>
      </c>
      <c r="B30" s="65">
        <v>3317</v>
      </c>
      <c r="C30" s="65">
        <v>180</v>
      </c>
      <c r="D30" s="443">
        <v>5.4265902924329215</v>
      </c>
      <c r="E30" s="65">
        <v>3690</v>
      </c>
      <c r="F30" s="65">
        <v>614</v>
      </c>
      <c r="G30" s="443">
        <f t="shared" si="0"/>
        <v>16.639566395663959</v>
      </c>
      <c r="H30" s="65">
        <v>3315</v>
      </c>
      <c r="I30" s="65">
        <v>201</v>
      </c>
      <c r="J30" s="443">
        <f t="shared" si="1"/>
        <v>6.0633484162895925</v>
      </c>
      <c r="K30" s="65">
        <v>3924</v>
      </c>
      <c r="L30" s="65">
        <v>874</v>
      </c>
      <c r="M30" s="443">
        <f t="shared" si="2"/>
        <v>22.273190621814475</v>
      </c>
      <c r="N30" s="65">
        <v>3323</v>
      </c>
      <c r="O30" s="65">
        <v>246</v>
      </c>
      <c r="P30" s="444">
        <f t="shared" si="3"/>
        <v>7.4029491423412583</v>
      </c>
      <c r="Q30" s="65">
        <v>3498</v>
      </c>
      <c r="R30" s="65">
        <v>357</v>
      </c>
      <c r="S30" s="444">
        <f t="shared" si="4"/>
        <v>10.205831903945112</v>
      </c>
    </row>
    <row r="31" spans="1:19" ht="12.75" customHeight="1" x14ac:dyDescent="0.2">
      <c r="A31" s="25" t="s">
        <v>27</v>
      </c>
      <c r="B31" s="65">
        <v>13655</v>
      </c>
      <c r="C31" s="65">
        <v>583</v>
      </c>
      <c r="D31" s="443">
        <v>4.2694983522519223</v>
      </c>
      <c r="E31" s="65">
        <v>15407</v>
      </c>
      <c r="F31" s="65">
        <v>2987</v>
      </c>
      <c r="G31" s="443">
        <f t="shared" si="0"/>
        <v>19.387291490880767</v>
      </c>
      <c r="H31" s="65">
        <v>14141</v>
      </c>
      <c r="I31" s="65">
        <v>638</v>
      </c>
      <c r="J31" s="443">
        <f t="shared" si="1"/>
        <v>4.5117035570327415</v>
      </c>
      <c r="K31" s="65">
        <v>14705</v>
      </c>
      <c r="L31" s="65">
        <v>3720</v>
      </c>
      <c r="M31" s="443">
        <f t="shared" si="2"/>
        <v>25.297517851071067</v>
      </c>
      <c r="N31" s="65">
        <v>13481</v>
      </c>
      <c r="O31" s="65">
        <v>549</v>
      </c>
      <c r="P31" s="444">
        <f t="shared" si="3"/>
        <v>4.0723981900452486</v>
      </c>
      <c r="Q31" s="65">
        <v>14848</v>
      </c>
      <c r="R31" s="65">
        <v>1027</v>
      </c>
      <c r="S31" s="444">
        <f t="shared" si="4"/>
        <v>6.916756465517242</v>
      </c>
    </row>
    <row r="32" spans="1:19" ht="12.75" customHeight="1" x14ac:dyDescent="0.2">
      <c r="A32" s="25" t="s">
        <v>28</v>
      </c>
      <c r="B32" s="65">
        <v>42988</v>
      </c>
      <c r="C32" s="65">
        <v>1595</v>
      </c>
      <c r="D32" s="443">
        <v>3.7103377686796315</v>
      </c>
      <c r="E32" s="65">
        <v>48214</v>
      </c>
      <c r="F32" s="65">
        <v>9326</v>
      </c>
      <c r="G32" s="443">
        <f t="shared" si="0"/>
        <v>19.342929439581862</v>
      </c>
      <c r="H32" s="65">
        <v>42614</v>
      </c>
      <c r="I32" s="65">
        <v>1751</v>
      </c>
      <c r="J32" s="443">
        <f t="shared" si="1"/>
        <v>4.1089782700520958</v>
      </c>
      <c r="K32" s="65">
        <v>47473</v>
      </c>
      <c r="L32" s="65">
        <v>9530</v>
      </c>
      <c r="M32" s="443">
        <f t="shared" si="2"/>
        <v>20.074568702209678</v>
      </c>
      <c r="N32" s="65">
        <v>41320</v>
      </c>
      <c r="O32" s="65">
        <v>1287</v>
      </c>
      <c r="P32" s="444">
        <f t="shared" si="3"/>
        <v>3.1147144240077447</v>
      </c>
      <c r="Q32" s="65">
        <v>46706</v>
      </c>
      <c r="R32" s="65">
        <v>2444</v>
      </c>
      <c r="S32" s="444">
        <f t="shared" si="4"/>
        <v>5.2327324112533722</v>
      </c>
    </row>
    <row r="33" spans="1:19" ht="12.75" customHeight="1" x14ac:dyDescent="0.2">
      <c r="A33" s="25" t="s">
        <v>29</v>
      </c>
      <c r="B33" s="65">
        <v>10820</v>
      </c>
      <c r="C33" s="65">
        <v>450</v>
      </c>
      <c r="D33" s="443">
        <v>4.1589648798521255</v>
      </c>
      <c r="E33" s="65">
        <v>12281</v>
      </c>
      <c r="F33" s="65">
        <v>2214</v>
      </c>
      <c r="G33" s="443">
        <f t="shared" si="0"/>
        <v>18.027847895122548</v>
      </c>
      <c r="H33" s="65">
        <v>10726</v>
      </c>
      <c r="I33" s="65">
        <v>461</v>
      </c>
      <c r="J33" s="443">
        <f t="shared" si="1"/>
        <v>4.2979675554726828</v>
      </c>
      <c r="K33" s="65">
        <v>11807</v>
      </c>
      <c r="L33" s="65">
        <v>2065</v>
      </c>
      <c r="M33" s="443">
        <f t="shared" si="2"/>
        <v>17.489624798848141</v>
      </c>
      <c r="N33" s="65">
        <v>10530</v>
      </c>
      <c r="O33" s="65">
        <v>550</v>
      </c>
      <c r="P33" s="444">
        <f t="shared" si="3"/>
        <v>5.2231718898385564</v>
      </c>
      <c r="Q33" s="65">
        <v>11679</v>
      </c>
      <c r="R33" s="65">
        <v>710</v>
      </c>
      <c r="S33" s="444">
        <f t="shared" si="4"/>
        <v>6.0792876102406028</v>
      </c>
    </row>
    <row r="34" spans="1:19" ht="12.75" customHeight="1" x14ac:dyDescent="0.2">
      <c r="A34" s="25" t="s">
        <v>30</v>
      </c>
      <c r="B34" s="65">
        <v>4630</v>
      </c>
      <c r="C34" s="65">
        <v>266</v>
      </c>
      <c r="D34" s="443">
        <v>5.7451403887688981</v>
      </c>
      <c r="E34" s="65">
        <v>5011</v>
      </c>
      <c r="F34" s="65">
        <v>988</v>
      </c>
      <c r="G34" s="443">
        <f t="shared" si="0"/>
        <v>19.716623428457396</v>
      </c>
      <c r="H34" s="65">
        <v>4573</v>
      </c>
      <c r="I34" s="65">
        <v>387</v>
      </c>
      <c r="J34" s="443">
        <f t="shared" si="1"/>
        <v>8.4627159413951443</v>
      </c>
      <c r="K34" s="65">
        <v>4693</v>
      </c>
      <c r="L34" s="65">
        <v>1239</v>
      </c>
      <c r="M34" s="443">
        <f t="shared" si="2"/>
        <v>26.401022799914763</v>
      </c>
      <c r="N34" s="65">
        <v>4287</v>
      </c>
      <c r="O34" s="65">
        <v>69</v>
      </c>
      <c r="P34" s="444">
        <f t="shared" si="3"/>
        <v>1.6095171448565431</v>
      </c>
      <c r="Q34" s="65">
        <v>4787</v>
      </c>
      <c r="R34" s="65">
        <v>103</v>
      </c>
      <c r="S34" s="444">
        <f t="shared" si="4"/>
        <v>2.1516607478587844</v>
      </c>
    </row>
    <row r="35" spans="1:19" ht="12.75" customHeight="1" x14ac:dyDescent="0.2">
      <c r="A35" s="25" t="s">
        <v>31</v>
      </c>
      <c r="B35" s="65">
        <v>2727</v>
      </c>
      <c r="C35" s="65">
        <v>141</v>
      </c>
      <c r="D35" s="443">
        <v>5.1705170517051702</v>
      </c>
      <c r="E35" s="65">
        <v>3043</v>
      </c>
      <c r="F35" s="65">
        <v>476</v>
      </c>
      <c r="G35" s="443">
        <f t="shared" si="0"/>
        <v>15.64245810055866</v>
      </c>
      <c r="H35" s="65">
        <v>2830</v>
      </c>
      <c r="I35" s="65">
        <v>185</v>
      </c>
      <c r="J35" s="443">
        <f t="shared" si="1"/>
        <v>6.5371024734982335</v>
      </c>
      <c r="K35" s="65">
        <v>3037</v>
      </c>
      <c r="L35" s="65">
        <v>604</v>
      </c>
      <c r="M35" s="443">
        <f t="shared" si="2"/>
        <v>19.88804741521238</v>
      </c>
      <c r="N35" s="65">
        <v>2727</v>
      </c>
      <c r="O35" s="65">
        <v>137</v>
      </c>
      <c r="P35" s="444">
        <f>IF(N35=0,0,(O35/N35*100))</f>
        <v>5.0238357169050234</v>
      </c>
      <c r="Q35" s="65">
        <v>2901</v>
      </c>
      <c r="R35" s="65">
        <v>312</v>
      </c>
      <c r="S35" s="444">
        <f t="shared" si="4"/>
        <v>10.754912099276112</v>
      </c>
    </row>
    <row r="36" spans="1:19" ht="12.75" customHeight="1" x14ac:dyDescent="0.2">
      <c r="A36" s="25" t="s">
        <v>32</v>
      </c>
      <c r="B36" s="65">
        <v>13728</v>
      </c>
      <c r="C36" s="65">
        <v>602</v>
      </c>
      <c r="D36" s="443">
        <v>4.3851981351981353</v>
      </c>
      <c r="E36" s="65">
        <v>16396</v>
      </c>
      <c r="F36" s="65">
        <v>1509</v>
      </c>
      <c r="G36" s="443">
        <f t="shared" si="0"/>
        <v>9.2034642595755063</v>
      </c>
      <c r="H36" s="65">
        <v>14596</v>
      </c>
      <c r="I36" s="65">
        <v>596</v>
      </c>
      <c r="J36" s="443">
        <f t="shared" si="1"/>
        <v>4.0833104960263089</v>
      </c>
      <c r="K36" s="65">
        <v>17191</v>
      </c>
      <c r="L36" s="65">
        <v>1779</v>
      </c>
      <c r="M36" s="443">
        <f t="shared" si="2"/>
        <v>10.348438136234076</v>
      </c>
      <c r="N36" s="65">
        <v>15402</v>
      </c>
      <c r="O36" s="65">
        <v>497</v>
      </c>
      <c r="P36" s="444">
        <f t="shared" si="3"/>
        <v>3.2268536553694327</v>
      </c>
      <c r="Q36" s="65">
        <v>17771</v>
      </c>
      <c r="R36" s="65">
        <v>957</v>
      </c>
      <c r="S36" s="444">
        <f t="shared" si="4"/>
        <v>5.3851780991503011</v>
      </c>
    </row>
    <row r="37" spans="1:19" ht="12.75" customHeight="1" x14ac:dyDescent="0.2">
      <c r="A37" s="25" t="s">
        <v>34</v>
      </c>
      <c r="B37" s="65">
        <v>7195</v>
      </c>
      <c r="C37" s="65">
        <v>295</v>
      </c>
      <c r="D37" s="443">
        <v>4.1000694927032661</v>
      </c>
      <c r="E37" s="65">
        <v>7538</v>
      </c>
      <c r="F37" s="65">
        <v>1536</v>
      </c>
      <c r="G37" s="443">
        <f t="shared" si="0"/>
        <v>20.376757760679226</v>
      </c>
      <c r="H37" s="65">
        <v>6986</v>
      </c>
      <c r="I37" s="65">
        <v>338</v>
      </c>
      <c r="J37" s="443">
        <f t="shared" si="1"/>
        <v>4.8382479244202692</v>
      </c>
      <c r="K37" s="65">
        <v>7277</v>
      </c>
      <c r="L37" s="65">
        <v>1715</v>
      </c>
      <c r="M37" s="443">
        <f t="shared" si="2"/>
        <v>23.567404150061837</v>
      </c>
      <c r="N37" s="65">
        <v>6756</v>
      </c>
      <c r="O37" s="65">
        <v>437</v>
      </c>
      <c r="P37" s="444">
        <f t="shared" si="3"/>
        <v>6.4683244523386616</v>
      </c>
      <c r="Q37" s="65">
        <v>7170</v>
      </c>
      <c r="R37" s="65">
        <v>532</v>
      </c>
      <c r="S37" s="444">
        <f t="shared" si="4"/>
        <v>7.4198047419804736</v>
      </c>
    </row>
    <row r="38" spans="1:19" ht="12.75" customHeight="1" x14ac:dyDescent="0.2">
      <c r="A38" s="25" t="s">
        <v>35</v>
      </c>
      <c r="B38" s="65">
        <v>2763</v>
      </c>
      <c r="C38" s="65">
        <v>206</v>
      </c>
      <c r="D38" s="443">
        <v>7.4556641331885638</v>
      </c>
      <c r="E38" s="65">
        <v>3014</v>
      </c>
      <c r="F38" s="65">
        <v>527</v>
      </c>
      <c r="G38" s="443">
        <f t="shared" si="0"/>
        <v>17.485069674850699</v>
      </c>
      <c r="H38" s="65">
        <v>2853</v>
      </c>
      <c r="I38" s="65">
        <v>206</v>
      </c>
      <c r="J38" s="443">
        <f t="shared" si="1"/>
        <v>7.2204696810375042</v>
      </c>
      <c r="K38" s="65">
        <v>3224</v>
      </c>
      <c r="L38" s="65">
        <v>632</v>
      </c>
      <c r="M38" s="443">
        <f t="shared" si="2"/>
        <v>19.602977667493796</v>
      </c>
      <c r="N38" s="65">
        <v>3006</v>
      </c>
      <c r="O38" s="65">
        <v>204</v>
      </c>
      <c r="P38" s="444">
        <f t="shared" si="3"/>
        <v>6.7864271457085827</v>
      </c>
      <c r="Q38" s="65">
        <v>3442</v>
      </c>
      <c r="R38" s="65">
        <v>304</v>
      </c>
      <c r="S38" s="444">
        <f t="shared" si="4"/>
        <v>8.8320743753631614</v>
      </c>
    </row>
    <row r="39" spans="1:19" ht="12.75" customHeight="1" x14ac:dyDescent="0.2">
      <c r="A39" s="25" t="s">
        <v>36</v>
      </c>
      <c r="B39" s="65">
        <v>7656</v>
      </c>
      <c r="C39" s="65">
        <v>248</v>
      </c>
      <c r="D39" s="443">
        <v>3.2392894461859978</v>
      </c>
      <c r="E39" s="65">
        <v>8662</v>
      </c>
      <c r="F39" s="65">
        <v>882</v>
      </c>
      <c r="G39" s="443">
        <f t="shared" si="0"/>
        <v>10.182405910875087</v>
      </c>
      <c r="H39" s="65">
        <v>8228</v>
      </c>
      <c r="I39" s="65">
        <v>339</v>
      </c>
      <c r="J39" s="443">
        <f t="shared" si="1"/>
        <v>4.1200777831793882</v>
      </c>
      <c r="K39" s="65">
        <v>8835</v>
      </c>
      <c r="L39" s="65">
        <v>1495</v>
      </c>
      <c r="M39" s="443">
        <f t="shared" si="2"/>
        <v>16.921335597057158</v>
      </c>
      <c r="N39" s="65">
        <v>8108</v>
      </c>
      <c r="O39" s="65">
        <v>194</v>
      </c>
      <c r="P39" s="444">
        <f t="shared" si="3"/>
        <v>2.3926985693142577</v>
      </c>
      <c r="Q39" s="65">
        <v>8119</v>
      </c>
      <c r="R39" s="65">
        <v>456</v>
      </c>
      <c r="S39" s="444">
        <f t="shared" si="4"/>
        <v>5.6164552284764131</v>
      </c>
    </row>
    <row r="40" spans="1:19" ht="12.75" customHeight="1" x14ac:dyDescent="0.2">
      <c r="A40" s="25" t="s">
        <v>37</v>
      </c>
      <c r="B40" s="65">
        <v>4763</v>
      </c>
      <c r="C40" s="65">
        <v>276</v>
      </c>
      <c r="D40" s="443">
        <v>5.7946672265378956</v>
      </c>
      <c r="E40" s="65">
        <v>5471</v>
      </c>
      <c r="F40" s="65">
        <v>760</v>
      </c>
      <c r="G40" s="443">
        <f t="shared" si="0"/>
        <v>13.891427526960337</v>
      </c>
      <c r="H40" s="65">
        <v>4814</v>
      </c>
      <c r="I40" s="65">
        <v>263</v>
      </c>
      <c r="J40" s="443">
        <f t="shared" si="1"/>
        <v>5.4632322393020356</v>
      </c>
      <c r="K40" s="65">
        <v>5373</v>
      </c>
      <c r="L40" s="65">
        <v>862</v>
      </c>
      <c r="M40" s="443">
        <f t="shared" si="2"/>
        <v>16.04317885724921</v>
      </c>
      <c r="N40" s="65">
        <v>4694</v>
      </c>
      <c r="O40" s="65">
        <v>233</v>
      </c>
      <c r="P40" s="444">
        <f t="shared" si="3"/>
        <v>4.9637835534725179</v>
      </c>
      <c r="Q40" s="65">
        <v>5248</v>
      </c>
      <c r="R40" s="65">
        <v>372</v>
      </c>
      <c r="S40" s="444">
        <f t="shared" si="4"/>
        <v>7.088414634146341</v>
      </c>
    </row>
    <row r="41" spans="1:19" ht="12.75" customHeight="1" x14ac:dyDescent="0.2">
      <c r="A41" s="25" t="s">
        <v>38</v>
      </c>
      <c r="B41" s="65">
        <v>8408</v>
      </c>
      <c r="C41" s="65">
        <v>494</v>
      </c>
      <c r="D41" s="443">
        <v>5.8753568030447196</v>
      </c>
      <c r="E41" s="65">
        <v>9564</v>
      </c>
      <c r="F41" s="65">
        <v>1849</v>
      </c>
      <c r="G41" s="443">
        <f t="shared" si="0"/>
        <v>19.332915098285238</v>
      </c>
      <c r="H41" s="65">
        <v>8907</v>
      </c>
      <c r="I41" s="65">
        <v>567</v>
      </c>
      <c r="J41" s="443">
        <f t="shared" si="1"/>
        <v>6.3657797238127314</v>
      </c>
      <c r="K41" s="65">
        <v>9306</v>
      </c>
      <c r="L41" s="65">
        <v>2323</v>
      </c>
      <c r="M41" s="443">
        <f t="shared" si="2"/>
        <v>24.96238985600688</v>
      </c>
      <c r="N41" s="65">
        <v>8817</v>
      </c>
      <c r="O41" s="65">
        <v>504</v>
      </c>
      <c r="P41" s="444">
        <f t="shared" si="3"/>
        <v>5.7162300102075534</v>
      </c>
      <c r="Q41" s="65">
        <v>8710</v>
      </c>
      <c r="R41" s="65">
        <v>696</v>
      </c>
      <c r="S41" s="444">
        <f t="shared" si="4"/>
        <v>7.9908151549942588</v>
      </c>
    </row>
    <row r="42" spans="1:19" ht="12.75" customHeight="1" x14ac:dyDescent="0.2">
      <c r="A42" s="25" t="s">
        <v>39</v>
      </c>
      <c r="B42" s="65">
        <v>11409</v>
      </c>
      <c r="C42" s="65">
        <v>630</v>
      </c>
      <c r="D42" s="443">
        <v>5.5219563502498028</v>
      </c>
      <c r="E42" s="65">
        <v>12561</v>
      </c>
      <c r="F42" s="65">
        <v>1775</v>
      </c>
      <c r="G42" s="443">
        <f t="shared" si="0"/>
        <v>14.131040522251412</v>
      </c>
      <c r="H42" s="65">
        <v>11757</v>
      </c>
      <c r="I42" s="65">
        <v>661</v>
      </c>
      <c r="J42" s="443">
        <f t="shared" si="1"/>
        <v>5.6221825295568602</v>
      </c>
      <c r="K42" s="65">
        <v>12900</v>
      </c>
      <c r="L42" s="65">
        <v>2362</v>
      </c>
      <c r="M42" s="443">
        <f t="shared" si="2"/>
        <v>18.310077519379846</v>
      </c>
      <c r="N42" s="65">
        <v>11662</v>
      </c>
      <c r="O42" s="65">
        <v>446</v>
      </c>
      <c r="P42" s="444">
        <f t="shared" si="3"/>
        <v>3.8243868976161894</v>
      </c>
      <c r="Q42" s="65">
        <v>13206</v>
      </c>
      <c r="R42" s="65">
        <v>769</v>
      </c>
      <c r="S42" s="444">
        <f t="shared" si="4"/>
        <v>5.823110707254278</v>
      </c>
    </row>
    <row r="43" spans="1:19" ht="12.75" customHeight="1" x14ac:dyDescent="0.2">
      <c r="A43" s="25" t="s">
        <v>40</v>
      </c>
      <c r="B43" s="65">
        <v>4658</v>
      </c>
      <c r="C43" s="65">
        <v>290</v>
      </c>
      <c r="D43" s="443">
        <v>6.225848003434951</v>
      </c>
      <c r="E43" s="65">
        <v>5305</v>
      </c>
      <c r="F43" s="65">
        <v>742</v>
      </c>
      <c r="G43" s="443">
        <f t="shared" si="0"/>
        <v>13.986804901036759</v>
      </c>
      <c r="H43" s="65">
        <v>4752</v>
      </c>
      <c r="I43" s="65">
        <v>341</v>
      </c>
      <c r="J43" s="443">
        <f t="shared" si="1"/>
        <v>7.1759259259259256</v>
      </c>
      <c r="K43" s="65">
        <v>5452</v>
      </c>
      <c r="L43" s="65">
        <v>970</v>
      </c>
      <c r="M43" s="443">
        <f t="shared" si="2"/>
        <v>17.791636096845195</v>
      </c>
      <c r="N43" s="65">
        <v>4885</v>
      </c>
      <c r="O43" s="65">
        <v>351</v>
      </c>
      <c r="P43" s="444">
        <f t="shared" si="3"/>
        <v>7.1852610030706243</v>
      </c>
      <c r="Q43" s="65">
        <v>5650</v>
      </c>
      <c r="R43" s="65">
        <v>475</v>
      </c>
      <c r="S43" s="444">
        <f t="shared" si="4"/>
        <v>8.4070796460176993</v>
      </c>
    </row>
    <row r="44" spans="1:19" ht="12.75" customHeight="1" x14ac:dyDescent="0.2">
      <c r="A44" s="25" t="s">
        <v>41</v>
      </c>
      <c r="B44" s="65">
        <v>7526</v>
      </c>
      <c r="C44" s="65">
        <v>420</v>
      </c>
      <c r="D44" s="443">
        <v>5.5806537337230937</v>
      </c>
      <c r="E44" s="65">
        <v>8923</v>
      </c>
      <c r="F44" s="65">
        <v>1056</v>
      </c>
      <c r="G44" s="443">
        <f t="shared" si="0"/>
        <v>11.834584780903283</v>
      </c>
      <c r="H44" s="65">
        <v>8141</v>
      </c>
      <c r="I44" s="65">
        <v>420</v>
      </c>
      <c r="J44" s="443">
        <f t="shared" si="1"/>
        <v>5.1590713671539126</v>
      </c>
      <c r="K44" s="65">
        <v>9144</v>
      </c>
      <c r="L44" s="65">
        <v>1377</v>
      </c>
      <c r="M44" s="443">
        <f t="shared" si="2"/>
        <v>15.059055118110237</v>
      </c>
      <c r="N44" s="65">
        <v>8306</v>
      </c>
      <c r="O44" s="65">
        <v>366</v>
      </c>
      <c r="P44" s="444">
        <f>IF(N44=0,0,(O44/N44*100))</f>
        <v>4.4064531663857451</v>
      </c>
      <c r="Q44" s="65">
        <v>9281</v>
      </c>
      <c r="R44" s="65">
        <v>577</v>
      </c>
      <c r="S44" s="444">
        <f t="shared" si="4"/>
        <v>6.2170024781812305</v>
      </c>
    </row>
    <row r="45" spans="1:19" ht="12.75" customHeight="1" x14ac:dyDescent="0.2">
      <c r="A45" s="25" t="s">
        <v>42</v>
      </c>
      <c r="B45" s="65">
        <v>2463</v>
      </c>
      <c r="C45" s="65">
        <v>156</v>
      </c>
      <c r="D45" s="443">
        <v>6.3337393422655293</v>
      </c>
      <c r="E45" s="65">
        <v>3109</v>
      </c>
      <c r="F45" s="65">
        <v>748</v>
      </c>
      <c r="G45" s="443">
        <f t="shared" si="0"/>
        <v>24.059183017047282</v>
      </c>
      <c r="H45" s="65">
        <v>2846</v>
      </c>
      <c r="I45" s="65">
        <v>193</v>
      </c>
      <c r="J45" s="443">
        <f t="shared" si="1"/>
        <v>6.7814476458186927</v>
      </c>
      <c r="K45" s="65">
        <v>3098</v>
      </c>
      <c r="L45" s="65">
        <v>702</v>
      </c>
      <c r="M45" s="443">
        <f t="shared" si="2"/>
        <v>22.659780503550678</v>
      </c>
      <c r="N45" s="65">
        <v>2759</v>
      </c>
      <c r="O45" s="65">
        <v>172</v>
      </c>
      <c r="P45" s="444">
        <f t="shared" si="3"/>
        <v>6.2341428053642627</v>
      </c>
      <c r="Q45" s="65">
        <v>3081</v>
      </c>
      <c r="R45" s="65">
        <v>251</v>
      </c>
      <c r="S45" s="444">
        <f t="shared" si="4"/>
        <v>8.1467056150600463</v>
      </c>
    </row>
    <row r="46" spans="1:19" ht="12.75" customHeight="1" x14ac:dyDescent="0.2">
      <c r="A46" s="25" t="s">
        <v>43</v>
      </c>
      <c r="B46" s="65">
        <v>8668</v>
      </c>
      <c r="C46" s="65">
        <v>389</v>
      </c>
      <c r="D46" s="443">
        <v>4.4877711121365946</v>
      </c>
      <c r="E46" s="65">
        <v>9255</v>
      </c>
      <c r="F46" s="65">
        <v>1290</v>
      </c>
      <c r="G46" s="443">
        <f t="shared" si="0"/>
        <v>13.938411669367909</v>
      </c>
      <c r="H46" s="65">
        <v>8530</v>
      </c>
      <c r="I46" s="65">
        <v>342</v>
      </c>
      <c r="J46" s="443">
        <f t="shared" si="1"/>
        <v>4.0093786635404456</v>
      </c>
      <c r="K46" s="65">
        <v>9096</v>
      </c>
      <c r="L46" s="65">
        <v>1693</v>
      </c>
      <c r="M46" s="443">
        <f t="shared" si="2"/>
        <v>18.612576956904135</v>
      </c>
      <c r="N46" s="65">
        <v>8432</v>
      </c>
      <c r="O46" s="65">
        <v>450</v>
      </c>
      <c r="P46" s="444">
        <f t="shared" si="3"/>
        <v>5.3368121442125238</v>
      </c>
      <c r="Q46" s="65">
        <v>9124</v>
      </c>
      <c r="R46" s="65">
        <v>644</v>
      </c>
      <c r="S46" s="444">
        <f t="shared" si="4"/>
        <v>7.0583077597544941</v>
      </c>
    </row>
    <row r="47" spans="1:19" ht="12.75" customHeight="1" x14ac:dyDescent="0.2">
      <c r="A47" s="25" t="s">
        <v>44</v>
      </c>
      <c r="B47" s="65">
        <v>4291</v>
      </c>
      <c r="C47" s="65">
        <v>287</v>
      </c>
      <c r="D47" s="443">
        <v>6.6884176182707993</v>
      </c>
      <c r="E47" s="65">
        <v>4409</v>
      </c>
      <c r="F47" s="65">
        <v>994</v>
      </c>
      <c r="G47" s="443">
        <f t="shared" si="0"/>
        <v>22.544794738035836</v>
      </c>
      <c r="H47" s="65">
        <v>4447</v>
      </c>
      <c r="I47" s="65">
        <v>302</v>
      </c>
      <c r="J47" s="443">
        <f t="shared" si="1"/>
        <v>6.7910951203058252</v>
      </c>
      <c r="K47" s="65">
        <v>4673</v>
      </c>
      <c r="L47" s="65">
        <v>1008</v>
      </c>
      <c r="M47" s="443">
        <f t="shared" si="2"/>
        <v>21.570725444040232</v>
      </c>
      <c r="N47" s="65">
        <v>4385</v>
      </c>
      <c r="O47" s="65">
        <v>269</v>
      </c>
      <c r="P47" s="444">
        <f t="shared" si="3"/>
        <v>6.1345496009122007</v>
      </c>
      <c r="Q47" s="65">
        <v>4704</v>
      </c>
      <c r="R47" s="65">
        <v>396</v>
      </c>
      <c r="S47" s="444">
        <f t="shared" si="4"/>
        <v>8.4183673469387745</v>
      </c>
    </row>
    <row r="48" spans="1:19" ht="12.75" customHeight="1" x14ac:dyDescent="0.2">
      <c r="A48" s="25" t="s">
        <v>45</v>
      </c>
      <c r="B48" s="65">
        <v>1458</v>
      </c>
      <c r="C48" s="65">
        <v>117</v>
      </c>
      <c r="D48" s="443">
        <v>8.0246913580246915</v>
      </c>
      <c r="E48" s="65">
        <v>1722</v>
      </c>
      <c r="F48" s="65">
        <v>369</v>
      </c>
      <c r="G48" s="443">
        <f t="shared" si="0"/>
        <v>21.428571428571427</v>
      </c>
      <c r="H48" s="65">
        <v>1383</v>
      </c>
      <c r="I48" s="65">
        <v>155</v>
      </c>
      <c r="J48" s="443">
        <f t="shared" si="1"/>
        <v>11.207519884309471</v>
      </c>
      <c r="K48" s="65">
        <v>1759</v>
      </c>
      <c r="L48" s="65">
        <v>544</v>
      </c>
      <c r="M48" s="443">
        <f t="shared" si="2"/>
        <v>30.926662876634452</v>
      </c>
      <c r="N48" s="65">
        <v>1463</v>
      </c>
      <c r="O48" s="65">
        <v>147</v>
      </c>
      <c r="P48" s="444">
        <f t="shared" si="3"/>
        <v>10.047846889952153</v>
      </c>
      <c r="Q48" s="65">
        <v>1694</v>
      </c>
      <c r="R48" s="65">
        <v>221</v>
      </c>
      <c r="S48" s="444">
        <f t="shared" si="4"/>
        <v>13.046044864226683</v>
      </c>
    </row>
    <row r="49" spans="1:19" x14ac:dyDescent="0.2">
      <c r="A49" s="40" t="s">
        <v>296</v>
      </c>
      <c r="B49" s="41">
        <f>SUM(B19:B48)</f>
        <v>224968</v>
      </c>
      <c r="C49" s="41">
        <f>SUM(C19:C48)</f>
        <v>11015</v>
      </c>
      <c r="D49" s="442">
        <f t="shared" ref="D49" si="5">IF(B49=0,0,(C49/B49*100))</f>
        <v>4.8962519113829526</v>
      </c>
      <c r="E49" s="41">
        <f>SUM(E19:E48)</f>
        <v>253470</v>
      </c>
      <c r="F49" s="41">
        <f>SUM(F19:F48)</f>
        <v>42250</v>
      </c>
      <c r="G49" s="442">
        <f t="shared" si="0"/>
        <v>16.668639286700596</v>
      </c>
      <c r="H49" s="41">
        <f>SUM(H19:H48)</f>
        <v>230286</v>
      </c>
      <c r="I49" s="41">
        <f>SUM(I19:I48)</f>
        <v>12138</v>
      </c>
      <c r="J49" s="442">
        <f t="shared" si="1"/>
        <v>5.2708371329564105</v>
      </c>
      <c r="K49" s="41">
        <f>SUM(K19:K48)</f>
        <v>254053</v>
      </c>
      <c r="L49" s="41">
        <f>SUM(L19:L48)</f>
        <v>49216</v>
      </c>
      <c r="M49" s="442">
        <f t="shared" si="2"/>
        <v>19.372335693733199</v>
      </c>
      <c r="N49" s="41">
        <f>SUM(N19:N48)</f>
        <v>228640</v>
      </c>
      <c r="O49" s="41">
        <f>SUM(O19:O48)</f>
        <v>10579</v>
      </c>
      <c r="P49" s="442">
        <f>IF(N49=0,0,(O49/N49*100))</f>
        <v>4.6269244226731985</v>
      </c>
      <c r="Q49" s="41">
        <f>SUM(Q19:Q48)</f>
        <v>252337</v>
      </c>
      <c r="R49" s="41">
        <f>SUM(R19:R48)</f>
        <v>16638</v>
      </c>
      <c r="S49" s="442">
        <f t="shared" si="4"/>
        <v>6.5935633696207852</v>
      </c>
    </row>
    <row r="50" spans="1:19" ht="12.75" customHeight="1" x14ac:dyDescent="0.2">
      <c r="A50" s="25" t="s">
        <v>22</v>
      </c>
      <c r="B50" s="65">
        <v>39166</v>
      </c>
      <c r="C50" s="65">
        <v>882</v>
      </c>
      <c r="D50" s="443">
        <v>2.2519532247357401</v>
      </c>
      <c r="E50" s="65">
        <v>43638</v>
      </c>
      <c r="F50" s="65">
        <v>6876</v>
      </c>
      <c r="G50" s="443">
        <f>IF(E50=0,0,(F50/E50*100))</f>
        <v>15.756909115908154</v>
      </c>
      <c r="H50" s="65">
        <v>38777</v>
      </c>
      <c r="I50" s="65">
        <v>949</v>
      </c>
      <c r="J50" s="443">
        <f>IF(H50=0,0,(I50/H50*100))</f>
        <v>2.447327023751193</v>
      </c>
      <c r="K50" s="65">
        <v>42808</v>
      </c>
      <c r="L50" s="65">
        <v>3930</v>
      </c>
      <c r="M50" s="443">
        <f>IF(K50=0,0,(L50/K50*100))</f>
        <v>9.1805270042982627</v>
      </c>
      <c r="N50" s="65">
        <v>37564</v>
      </c>
      <c r="O50" s="65">
        <v>864</v>
      </c>
      <c r="P50" s="444">
        <f>IF(N50=0,0,(O50/N50*100))</f>
        <v>2.3000745394526674</v>
      </c>
      <c r="Q50" s="65">
        <v>43160</v>
      </c>
      <c r="R50" s="65">
        <v>1407</v>
      </c>
      <c r="S50" s="444">
        <f>IF(Q50=0,0,(R50/Q50*100))</f>
        <v>3.2599629286376275</v>
      </c>
    </row>
    <row r="51" spans="1:19" ht="12.75" customHeight="1" x14ac:dyDescent="0.2">
      <c r="A51" s="25" t="s">
        <v>33</v>
      </c>
      <c r="B51" s="65">
        <v>5995</v>
      </c>
      <c r="C51" s="65">
        <v>228</v>
      </c>
      <c r="D51" s="443">
        <v>3.8031693077564639</v>
      </c>
      <c r="E51" s="65">
        <v>6750</v>
      </c>
      <c r="F51" s="65">
        <v>760</v>
      </c>
      <c r="G51" s="443">
        <f>IF(E51=0,0,(F51/E51*100))</f>
        <v>11.25925925925926</v>
      </c>
      <c r="H51" s="65">
        <v>6073</v>
      </c>
      <c r="I51" s="65">
        <v>296</v>
      </c>
      <c r="J51" s="443">
        <f>IF(H51=0,0,(I51/H51*100))</f>
        <v>4.8740326033261976</v>
      </c>
      <c r="K51" s="65">
        <v>6603</v>
      </c>
      <c r="L51" s="65">
        <v>1234</v>
      </c>
      <c r="M51" s="443">
        <f>IF(K51=0,0,(L51/K51*100))</f>
        <v>18.68847493563532</v>
      </c>
      <c r="N51" s="65">
        <v>6064</v>
      </c>
      <c r="O51" s="65">
        <v>472</v>
      </c>
      <c r="P51" s="444">
        <f>IF(N51=0,0,(O51/N51*100))</f>
        <v>7.7836411609498679</v>
      </c>
      <c r="Q51" s="65">
        <v>6254</v>
      </c>
      <c r="R51" s="65">
        <v>895</v>
      </c>
      <c r="S51" s="444">
        <f>IF(Q51=0,0,(R51/Q51*100))</f>
        <v>14.310841061720501</v>
      </c>
    </row>
    <row r="52" spans="1:19" x14ac:dyDescent="0.2">
      <c r="A52" s="440"/>
      <c r="B52" s="41">
        <f>SUM(B50:B51)</f>
        <v>45161</v>
      </c>
      <c r="C52" s="41">
        <f>SUM(C50:C51)</f>
        <v>1110</v>
      </c>
      <c r="D52" s="442">
        <f>IF(B52=0,0,(C52/B52*100))</f>
        <v>2.4578729434689222</v>
      </c>
      <c r="E52" s="41">
        <f>SUM(E50:E51)</f>
        <v>50388</v>
      </c>
      <c r="F52" s="41">
        <f>SUM(F50:F51)</f>
        <v>7636</v>
      </c>
      <c r="G52" s="442">
        <f>IF(E52=0,0,(F52/E52*100))</f>
        <v>15.154401841708342</v>
      </c>
      <c r="H52" s="41">
        <f t="shared" ref="H52:R52" si="6">SUM(H50:H51)</f>
        <v>44850</v>
      </c>
      <c r="I52" s="41">
        <f t="shared" si="6"/>
        <v>1245</v>
      </c>
      <c r="J52" s="442">
        <f>IF(H52=0,0,(I52/H52*100))</f>
        <v>2.7759197324414715</v>
      </c>
      <c r="K52" s="41">
        <f t="shared" si="6"/>
        <v>49411</v>
      </c>
      <c r="L52" s="41">
        <f t="shared" si="6"/>
        <v>5164</v>
      </c>
      <c r="M52" s="442">
        <f>IF(K52=0,0,(L52/K52*100))</f>
        <v>10.451114124385258</v>
      </c>
      <c r="N52" s="41">
        <f t="shared" si="6"/>
        <v>43628</v>
      </c>
      <c r="O52" s="41">
        <f t="shared" si="6"/>
        <v>1336</v>
      </c>
      <c r="P52" s="442">
        <f>IF(N52=0,0,(O52/N52*100))</f>
        <v>3.0622535986063997</v>
      </c>
      <c r="Q52" s="41">
        <f t="shared" si="6"/>
        <v>49414</v>
      </c>
      <c r="R52" s="41">
        <f t="shared" si="6"/>
        <v>2302</v>
      </c>
      <c r="S52" s="442">
        <f>IF(Q52=0,0,(R52/Q52*100))</f>
        <v>4.6585987776743432</v>
      </c>
    </row>
    <row r="53" spans="1:19" x14ac:dyDescent="0.2">
      <c r="A53" s="440" t="s">
        <v>297</v>
      </c>
      <c r="B53" s="41">
        <v>270129</v>
      </c>
      <c r="C53" s="41">
        <v>12125</v>
      </c>
      <c r="D53" s="442">
        <v>4.4885961892281099</v>
      </c>
      <c r="E53" s="41">
        <v>303858</v>
      </c>
      <c r="F53" s="41">
        <v>49886</v>
      </c>
      <c r="G53" s="442">
        <v>16.417537139058375</v>
      </c>
      <c r="H53" s="41">
        <v>275136</v>
      </c>
      <c r="I53" s="41">
        <v>13383</v>
      </c>
      <c r="J53" s="442">
        <v>4.8641399162595951</v>
      </c>
      <c r="K53" s="41">
        <v>303464</v>
      </c>
      <c r="L53" s="41">
        <v>54380</v>
      </c>
      <c r="M53" s="442">
        <v>17.919753249149817</v>
      </c>
      <c r="N53" s="41">
        <v>272268</v>
      </c>
      <c r="O53" s="41">
        <f>O49+O52</f>
        <v>11915</v>
      </c>
      <c r="P53" s="442">
        <f>IF(N53=0,0,(O53/N53*100))</f>
        <v>4.3762028589478019</v>
      </c>
      <c r="Q53" s="41">
        <v>301751</v>
      </c>
      <c r="R53" s="41">
        <f>R49+R52</f>
        <v>18940</v>
      </c>
      <c r="S53" s="442">
        <v>6.2730529476290053</v>
      </c>
    </row>
  </sheetData>
  <sheetProtection selectLockedCells="1"/>
  <mergeCells count="5">
    <mergeCell ref="N17:P17"/>
    <mergeCell ref="Q17:S17"/>
    <mergeCell ref="H14:I14"/>
    <mergeCell ref="A17:A18"/>
    <mergeCell ref="K17:M17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"/>
  <sheetViews>
    <sheetView topLeftCell="A12" zoomScaleNormal="100" zoomScaleSheetLayoutView="90" workbookViewId="0">
      <selection activeCell="G19" sqref="G19"/>
    </sheetView>
  </sheetViews>
  <sheetFormatPr baseColWidth="10" defaultRowHeight="15" x14ac:dyDescent="0.25"/>
  <cols>
    <col min="1" max="1" width="20.7109375" customWidth="1"/>
    <col min="2" max="8" width="9.7109375" customWidth="1"/>
    <col min="252" max="252" width="9.140625" customWidth="1"/>
    <col min="253" max="253" width="12.7109375" customWidth="1"/>
    <col min="254" max="259" width="8.140625" customWidth="1"/>
    <col min="260" max="260" width="7.7109375" customWidth="1"/>
    <col min="262" max="262" width="17.140625" customWidth="1"/>
    <col min="508" max="508" width="9.140625" customWidth="1"/>
    <col min="509" max="509" width="12.7109375" customWidth="1"/>
    <col min="510" max="515" width="8.140625" customWidth="1"/>
    <col min="516" max="516" width="7.7109375" customWidth="1"/>
    <col min="518" max="518" width="17.140625" customWidth="1"/>
    <col min="764" max="764" width="9.140625" customWidth="1"/>
    <col min="765" max="765" width="12.7109375" customWidth="1"/>
    <col min="766" max="771" width="8.140625" customWidth="1"/>
    <col min="772" max="772" width="7.7109375" customWidth="1"/>
    <col min="774" max="774" width="17.140625" customWidth="1"/>
    <col min="1020" max="1020" width="9.140625" customWidth="1"/>
    <col min="1021" max="1021" width="12.7109375" customWidth="1"/>
    <col min="1022" max="1027" width="8.140625" customWidth="1"/>
    <col min="1028" max="1028" width="7.7109375" customWidth="1"/>
    <col min="1030" max="1030" width="17.140625" customWidth="1"/>
    <col min="1276" max="1276" width="9.140625" customWidth="1"/>
    <col min="1277" max="1277" width="12.7109375" customWidth="1"/>
    <col min="1278" max="1283" width="8.140625" customWidth="1"/>
    <col min="1284" max="1284" width="7.7109375" customWidth="1"/>
    <col min="1286" max="1286" width="17.140625" customWidth="1"/>
    <col min="1532" max="1532" width="9.140625" customWidth="1"/>
    <col min="1533" max="1533" width="12.7109375" customWidth="1"/>
    <col min="1534" max="1539" width="8.140625" customWidth="1"/>
    <col min="1540" max="1540" width="7.7109375" customWidth="1"/>
    <col min="1542" max="1542" width="17.140625" customWidth="1"/>
    <col min="1788" max="1788" width="9.140625" customWidth="1"/>
    <col min="1789" max="1789" width="12.7109375" customWidth="1"/>
    <col min="1790" max="1795" width="8.140625" customWidth="1"/>
    <col min="1796" max="1796" width="7.7109375" customWidth="1"/>
    <col min="1798" max="1798" width="17.140625" customWidth="1"/>
    <col min="2044" max="2044" width="9.140625" customWidth="1"/>
    <col min="2045" max="2045" width="12.7109375" customWidth="1"/>
    <col min="2046" max="2051" width="8.140625" customWidth="1"/>
    <col min="2052" max="2052" width="7.7109375" customWidth="1"/>
    <col min="2054" max="2054" width="17.140625" customWidth="1"/>
    <col min="2300" max="2300" width="9.140625" customWidth="1"/>
    <col min="2301" max="2301" width="12.7109375" customWidth="1"/>
    <col min="2302" max="2307" width="8.140625" customWidth="1"/>
    <col min="2308" max="2308" width="7.7109375" customWidth="1"/>
    <col min="2310" max="2310" width="17.140625" customWidth="1"/>
    <col min="2556" max="2556" width="9.140625" customWidth="1"/>
    <col min="2557" max="2557" width="12.7109375" customWidth="1"/>
    <col min="2558" max="2563" width="8.140625" customWidth="1"/>
    <col min="2564" max="2564" width="7.7109375" customWidth="1"/>
    <col min="2566" max="2566" width="17.140625" customWidth="1"/>
    <col min="2812" max="2812" width="9.140625" customWidth="1"/>
    <col min="2813" max="2813" width="12.7109375" customWidth="1"/>
    <col min="2814" max="2819" width="8.140625" customWidth="1"/>
    <col min="2820" max="2820" width="7.7109375" customWidth="1"/>
    <col min="2822" max="2822" width="17.140625" customWidth="1"/>
    <col min="3068" max="3068" width="9.140625" customWidth="1"/>
    <col min="3069" max="3069" width="12.7109375" customWidth="1"/>
    <col min="3070" max="3075" width="8.140625" customWidth="1"/>
    <col min="3076" max="3076" width="7.7109375" customWidth="1"/>
    <col min="3078" max="3078" width="17.140625" customWidth="1"/>
    <col min="3324" max="3324" width="9.140625" customWidth="1"/>
    <col min="3325" max="3325" width="12.7109375" customWidth="1"/>
    <col min="3326" max="3331" width="8.140625" customWidth="1"/>
    <col min="3332" max="3332" width="7.7109375" customWidth="1"/>
    <col min="3334" max="3334" width="17.140625" customWidth="1"/>
    <col min="3580" max="3580" width="9.140625" customWidth="1"/>
    <col min="3581" max="3581" width="12.7109375" customWidth="1"/>
    <col min="3582" max="3587" width="8.140625" customWidth="1"/>
    <col min="3588" max="3588" width="7.7109375" customWidth="1"/>
    <col min="3590" max="3590" width="17.140625" customWidth="1"/>
    <col min="3836" max="3836" width="9.140625" customWidth="1"/>
    <col min="3837" max="3837" width="12.7109375" customWidth="1"/>
    <col min="3838" max="3843" width="8.140625" customWidth="1"/>
    <col min="3844" max="3844" width="7.7109375" customWidth="1"/>
    <col min="3846" max="3846" width="17.140625" customWidth="1"/>
    <col min="4092" max="4092" width="9.140625" customWidth="1"/>
    <col min="4093" max="4093" width="12.7109375" customWidth="1"/>
    <col min="4094" max="4099" width="8.140625" customWidth="1"/>
    <col min="4100" max="4100" width="7.7109375" customWidth="1"/>
    <col min="4102" max="4102" width="17.140625" customWidth="1"/>
    <col min="4348" max="4348" width="9.140625" customWidth="1"/>
    <col min="4349" max="4349" width="12.7109375" customWidth="1"/>
    <col min="4350" max="4355" width="8.140625" customWidth="1"/>
    <col min="4356" max="4356" width="7.7109375" customWidth="1"/>
    <col min="4358" max="4358" width="17.140625" customWidth="1"/>
    <col min="4604" max="4604" width="9.140625" customWidth="1"/>
    <col min="4605" max="4605" width="12.7109375" customWidth="1"/>
    <col min="4606" max="4611" width="8.140625" customWidth="1"/>
    <col min="4612" max="4612" width="7.7109375" customWidth="1"/>
    <col min="4614" max="4614" width="17.140625" customWidth="1"/>
    <col min="4860" max="4860" width="9.140625" customWidth="1"/>
    <col min="4861" max="4861" width="12.7109375" customWidth="1"/>
    <col min="4862" max="4867" width="8.140625" customWidth="1"/>
    <col min="4868" max="4868" width="7.7109375" customWidth="1"/>
    <col min="4870" max="4870" width="17.140625" customWidth="1"/>
    <col min="5116" max="5116" width="9.140625" customWidth="1"/>
    <col min="5117" max="5117" width="12.7109375" customWidth="1"/>
    <col min="5118" max="5123" width="8.140625" customWidth="1"/>
    <col min="5124" max="5124" width="7.7109375" customWidth="1"/>
    <col min="5126" max="5126" width="17.140625" customWidth="1"/>
    <col min="5372" max="5372" width="9.140625" customWidth="1"/>
    <col min="5373" max="5373" width="12.7109375" customWidth="1"/>
    <col min="5374" max="5379" width="8.140625" customWidth="1"/>
    <col min="5380" max="5380" width="7.7109375" customWidth="1"/>
    <col min="5382" max="5382" width="17.140625" customWidth="1"/>
    <col min="5628" max="5628" width="9.140625" customWidth="1"/>
    <col min="5629" max="5629" width="12.7109375" customWidth="1"/>
    <col min="5630" max="5635" width="8.140625" customWidth="1"/>
    <col min="5636" max="5636" width="7.7109375" customWidth="1"/>
    <col min="5638" max="5638" width="17.140625" customWidth="1"/>
    <col min="5884" max="5884" width="9.140625" customWidth="1"/>
    <col min="5885" max="5885" width="12.7109375" customWidth="1"/>
    <col min="5886" max="5891" width="8.140625" customWidth="1"/>
    <col min="5892" max="5892" width="7.7109375" customWidth="1"/>
    <col min="5894" max="5894" width="17.140625" customWidth="1"/>
    <col min="6140" max="6140" width="9.140625" customWidth="1"/>
    <col min="6141" max="6141" width="12.7109375" customWidth="1"/>
    <col min="6142" max="6147" width="8.140625" customWidth="1"/>
    <col min="6148" max="6148" width="7.7109375" customWidth="1"/>
    <col min="6150" max="6150" width="17.140625" customWidth="1"/>
    <col min="6396" max="6396" width="9.140625" customWidth="1"/>
    <col min="6397" max="6397" width="12.7109375" customWidth="1"/>
    <col min="6398" max="6403" width="8.140625" customWidth="1"/>
    <col min="6404" max="6404" width="7.7109375" customWidth="1"/>
    <col min="6406" max="6406" width="17.140625" customWidth="1"/>
    <col min="6652" max="6652" width="9.140625" customWidth="1"/>
    <col min="6653" max="6653" width="12.7109375" customWidth="1"/>
    <col min="6654" max="6659" width="8.140625" customWidth="1"/>
    <col min="6660" max="6660" width="7.7109375" customWidth="1"/>
    <col min="6662" max="6662" width="17.140625" customWidth="1"/>
    <col min="6908" max="6908" width="9.140625" customWidth="1"/>
    <col min="6909" max="6909" width="12.7109375" customWidth="1"/>
    <col min="6910" max="6915" width="8.140625" customWidth="1"/>
    <col min="6916" max="6916" width="7.7109375" customWidth="1"/>
    <col min="6918" max="6918" width="17.140625" customWidth="1"/>
    <col min="7164" max="7164" width="9.140625" customWidth="1"/>
    <col min="7165" max="7165" width="12.7109375" customWidth="1"/>
    <col min="7166" max="7171" width="8.140625" customWidth="1"/>
    <col min="7172" max="7172" width="7.7109375" customWidth="1"/>
    <col min="7174" max="7174" width="17.140625" customWidth="1"/>
    <col min="7420" max="7420" width="9.140625" customWidth="1"/>
    <col min="7421" max="7421" width="12.7109375" customWidth="1"/>
    <col min="7422" max="7427" width="8.140625" customWidth="1"/>
    <col min="7428" max="7428" width="7.7109375" customWidth="1"/>
    <col min="7430" max="7430" width="17.140625" customWidth="1"/>
    <col min="7676" max="7676" width="9.140625" customWidth="1"/>
    <col min="7677" max="7677" width="12.7109375" customWidth="1"/>
    <col min="7678" max="7683" width="8.140625" customWidth="1"/>
    <col min="7684" max="7684" width="7.7109375" customWidth="1"/>
    <col min="7686" max="7686" width="17.140625" customWidth="1"/>
    <col min="7932" max="7932" width="9.140625" customWidth="1"/>
    <col min="7933" max="7933" width="12.7109375" customWidth="1"/>
    <col min="7934" max="7939" width="8.140625" customWidth="1"/>
    <col min="7940" max="7940" width="7.7109375" customWidth="1"/>
    <col min="7942" max="7942" width="17.140625" customWidth="1"/>
    <col min="8188" max="8188" width="9.140625" customWidth="1"/>
    <col min="8189" max="8189" width="12.7109375" customWidth="1"/>
    <col min="8190" max="8195" width="8.140625" customWidth="1"/>
    <col min="8196" max="8196" width="7.7109375" customWidth="1"/>
    <col min="8198" max="8198" width="17.140625" customWidth="1"/>
    <col min="8444" max="8444" width="9.140625" customWidth="1"/>
    <col min="8445" max="8445" width="12.7109375" customWidth="1"/>
    <col min="8446" max="8451" width="8.140625" customWidth="1"/>
    <col min="8452" max="8452" width="7.7109375" customWidth="1"/>
    <col min="8454" max="8454" width="17.140625" customWidth="1"/>
    <col min="8700" max="8700" width="9.140625" customWidth="1"/>
    <col min="8701" max="8701" width="12.7109375" customWidth="1"/>
    <col min="8702" max="8707" width="8.140625" customWidth="1"/>
    <col min="8708" max="8708" width="7.7109375" customWidth="1"/>
    <col min="8710" max="8710" width="17.140625" customWidth="1"/>
    <col min="8956" max="8956" width="9.140625" customWidth="1"/>
    <col min="8957" max="8957" width="12.7109375" customWidth="1"/>
    <col min="8958" max="8963" width="8.140625" customWidth="1"/>
    <col min="8964" max="8964" width="7.7109375" customWidth="1"/>
    <col min="8966" max="8966" width="17.140625" customWidth="1"/>
    <col min="9212" max="9212" width="9.140625" customWidth="1"/>
    <col min="9213" max="9213" width="12.7109375" customWidth="1"/>
    <col min="9214" max="9219" width="8.140625" customWidth="1"/>
    <col min="9220" max="9220" width="7.7109375" customWidth="1"/>
    <col min="9222" max="9222" width="17.140625" customWidth="1"/>
    <col min="9468" max="9468" width="9.140625" customWidth="1"/>
    <col min="9469" max="9469" width="12.7109375" customWidth="1"/>
    <col min="9470" max="9475" width="8.140625" customWidth="1"/>
    <col min="9476" max="9476" width="7.7109375" customWidth="1"/>
    <col min="9478" max="9478" width="17.140625" customWidth="1"/>
    <col min="9724" max="9724" width="9.140625" customWidth="1"/>
    <col min="9725" max="9725" width="12.7109375" customWidth="1"/>
    <col min="9726" max="9731" width="8.140625" customWidth="1"/>
    <col min="9732" max="9732" width="7.7109375" customWidth="1"/>
    <col min="9734" max="9734" width="17.140625" customWidth="1"/>
    <col min="9980" max="9980" width="9.140625" customWidth="1"/>
    <col min="9981" max="9981" width="12.7109375" customWidth="1"/>
    <col min="9982" max="9987" width="8.140625" customWidth="1"/>
    <col min="9988" max="9988" width="7.7109375" customWidth="1"/>
    <col min="9990" max="9990" width="17.140625" customWidth="1"/>
    <col min="10236" max="10236" width="9.140625" customWidth="1"/>
    <col min="10237" max="10237" width="12.7109375" customWidth="1"/>
    <col min="10238" max="10243" width="8.140625" customWidth="1"/>
    <col min="10244" max="10244" width="7.7109375" customWidth="1"/>
    <col min="10246" max="10246" width="17.140625" customWidth="1"/>
    <col min="10492" max="10492" width="9.140625" customWidth="1"/>
    <col min="10493" max="10493" width="12.7109375" customWidth="1"/>
    <col min="10494" max="10499" width="8.140625" customWidth="1"/>
    <col min="10500" max="10500" width="7.7109375" customWidth="1"/>
    <col min="10502" max="10502" width="17.140625" customWidth="1"/>
    <col min="10748" max="10748" width="9.140625" customWidth="1"/>
    <col min="10749" max="10749" width="12.7109375" customWidth="1"/>
    <col min="10750" max="10755" width="8.140625" customWidth="1"/>
    <col min="10756" max="10756" width="7.7109375" customWidth="1"/>
    <col min="10758" max="10758" width="17.140625" customWidth="1"/>
    <col min="11004" max="11004" width="9.140625" customWidth="1"/>
    <col min="11005" max="11005" width="12.7109375" customWidth="1"/>
    <col min="11006" max="11011" width="8.140625" customWidth="1"/>
    <col min="11012" max="11012" width="7.7109375" customWidth="1"/>
    <col min="11014" max="11014" width="17.140625" customWidth="1"/>
    <col min="11260" max="11260" width="9.140625" customWidth="1"/>
    <col min="11261" max="11261" width="12.7109375" customWidth="1"/>
    <col min="11262" max="11267" width="8.140625" customWidth="1"/>
    <col min="11268" max="11268" width="7.7109375" customWidth="1"/>
    <col min="11270" max="11270" width="17.140625" customWidth="1"/>
    <col min="11516" max="11516" width="9.140625" customWidth="1"/>
    <col min="11517" max="11517" width="12.7109375" customWidth="1"/>
    <col min="11518" max="11523" width="8.140625" customWidth="1"/>
    <col min="11524" max="11524" width="7.7109375" customWidth="1"/>
    <col min="11526" max="11526" width="17.140625" customWidth="1"/>
    <col min="11772" max="11772" width="9.140625" customWidth="1"/>
    <col min="11773" max="11773" width="12.7109375" customWidth="1"/>
    <col min="11774" max="11779" width="8.140625" customWidth="1"/>
    <col min="11780" max="11780" width="7.7109375" customWidth="1"/>
    <col min="11782" max="11782" width="17.140625" customWidth="1"/>
    <col min="12028" max="12028" width="9.140625" customWidth="1"/>
    <col min="12029" max="12029" width="12.7109375" customWidth="1"/>
    <col min="12030" max="12035" width="8.140625" customWidth="1"/>
    <col min="12036" max="12036" width="7.7109375" customWidth="1"/>
    <col min="12038" max="12038" width="17.140625" customWidth="1"/>
    <col min="12284" max="12284" width="9.140625" customWidth="1"/>
    <col min="12285" max="12285" width="12.7109375" customWidth="1"/>
    <col min="12286" max="12291" width="8.140625" customWidth="1"/>
    <col min="12292" max="12292" width="7.7109375" customWidth="1"/>
    <col min="12294" max="12294" width="17.140625" customWidth="1"/>
    <col min="12540" max="12540" width="9.140625" customWidth="1"/>
    <col min="12541" max="12541" width="12.7109375" customWidth="1"/>
    <col min="12542" max="12547" width="8.140625" customWidth="1"/>
    <col min="12548" max="12548" width="7.7109375" customWidth="1"/>
    <col min="12550" max="12550" width="17.140625" customWidth="1"/>
    <col min="12796" max="12796" width="9.140625" customWidth="1"/>
    <col min="12797" max="12797" width="12.7109375" customWidth="1"/>
    <col min="12798" max="12803" width="8.140625" customWidth="1"/>
    <col min="12804" max="12804" width="7.7109375" customWidth="1"/>
    <col min="12806" max="12806" width="17.140625" customWidth="1"/>
    <col min="13052" max="13052" width="9.140625" customWidth="1"/>
    <col min="13053" max="13053" width="12.7109375" customWidth="1"/>
    <col min="13054" max="13059" width="8.140625" customWidth="1"/>
    <col min="13060" max="13060" width="7.7109375" customWidth="1"/>
    <col min="13062" max="13062" width="17.140625" customWidth="1"/>
    <col min="13308" max="13308" width="9.140625" customWidth="1"/>
    <col min="13309" max="13309" width="12.7109375" customWidth="1"/>
    <col min="13310" max="13315" width="8.140625" customWidth="1"/>
    <col min="13316" max="13316" width="7.7109375" customWidth="1"/>
    <col min="13318" max="13318" width="17.140625" customWidth="1"/>
    <col min="13564" max="13564" width="9.140625" customWidth="1"/>
    <col min="13565" max="13565" width="12.7109375" customWidth="1"/>
    <col min="13566" max="13571" width="8.140625" customWidth="1"/>
    <col min="13572" max="13572" width="7.7109375" customWidth="1"/>
    <col min="13574" max="13574" width="17.140625" customWidth="1"/>
    <col min="13820" max="13820" width="9.140625" customWidth="1"/>
    <col min="13821" max="13821" width="12.7109375" customWidth="1"/>
    <col min="13822" max="13827" width="8.140625" customWidth="1"/>
    <col min="13828" max="13828" width="7.7109375" customWidth="1"/>
    <col min="13830" max="13830" width="17.140625" customWidth="1"/>
    <col min="14076" max="14076" width="9.140625" customWidth="1"/>
    <col min="14077" max="14077" width="12.7109375" customWidth="1"/>
    <col min="14078" max="14083" width="8.140625" customWidth="1"/>
    <col min="14084" max="14084" width="7.7109375" customWidth="1"/>
    <col min="14086" max="14086" width="17.140625" customWidth="1"/>
    <col min="14332" max="14332" width="9.140625" customWidth="1"/>
    <col min="14333" max="14333" width="12.7109375" customWidth="1"/>
    <col min="14334" max="14339" width="8.140625" customWidth="1"/>
    <col min="14340" max="14340" width="7.7109375" customWidth="1"/>
    <col min="14342" max="14342" width="17.140625" customWidth="1"/>
    <col min="14588" max="14588" width="9.140625" customWidth="1"/>
    <col min="14589" max="14589" width="12.7109375" customWidth="1"/>
    <col min="14590" max="14595" width="8.140625" customWidth="1"/>
    <col min="14596" max="14596" width="7.7109375" customWidth="1"/>
    <col min="14598" max="14598" width="17.140625" customWidth="1"/>
    <col min="14844" max="14844" width="9.140625" customWidth="1"/>
    <col min="14845" max="14845" width="12.7109375" customWidth="1"/>
    <col min="14846" max="14851" width="8.140625" customWidth="1"/>
    <col min="14852" max="14852" width="7.7109375" customWidth="1"/>
    <col min="14854" max="14854" width="17.140625" customWidth="1"/>
    <col min="15100" max="15100" width="9.140625" customWidth="1"/>
    <col min="15101" max="15101" width="12.7109375" customWidth="1"/>
    <col min="15102" max="15107" width="8.140625" customWidth="1"/>
    <col min="15108" max="15108" width="7.7109375" customWidth="1"/>
    <col min="15110" max="15110" width="17.140625" customWidth="1"/>
    <col min="15356" max="15356" width="9.140625" customWidth="1"/>
    <col min="15357" max="15357" width="12.7109375" customWidth="1"/>
    <col min="15358" max="15363" width="8.140625" customWidth="1"/>
    <col min="15364" max="15364" width="7.7109375" customWidth="1"/>
    <col min="15366" max="15366" width="17.140625" customWidth="1"/>
    <col min="15612" max="15612" width="9.140625" customWidth="1"/>
    <col min="15613" max="15613" width="12.7109375" customWidth="1"/>
    <col min="15614" max="15619" width="8.140625" customWidth="1"/>
    <col min="15620" max="15620" width="7.7109375" customWidth="1"/>
    <col min="15622" max="15622" width="17.140625" customWidth="1"/>
    <col min="15868" max="15868" width="9.140625" customWidth="1"/>
    <col min="15869" max="15869" width="12.7109375" customWidth="1"/>
    <col min="15870" max="15875" width="8.140625" customWidth="1"/>
    <col min="15876" max="15876" width="7.7109375" customWidth="1"/>
    <col min="15878" max="15878" width="17.140625" customWidth="1"/>
    <col min="16124" max="16124" width="9.140625" customWidth="1"/>
    <col min="16125" max="16125" width="12.7109375" customWidth="1"/>
    <col min="16126" max="16131" width="8.140625" customWidth="1"/>
    <col min="16132" max="16132" width="7.7109375" customWidth="1"/>
    <col min="16134" max="16134" width="17.1406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</row>
    <row r="6" spans="1:8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</row>
    <row r="7" spans="1:8" ht="21.95" customHeight="1" x14ac:dyDescent="0.25">
      <c r="A7" s="495" t="s">
        <v>147</v>
      </c>
      <c r="B7" s="495"/>
      <c r="C7" s="495"/>
      <c r="D7" s="495"/>
      <c r="E7" s="495"/>
      <c r="F7" s="495"/>
      <c r="G7" s="495"/>
      <c r="H7" s="495"/>
    </row>
    <row r="8" spans="1:8" ht="6.75" customHeight="1" x14ac:dyDescent="0.25">
      <c r="A8" s="269"/>
      <c r="B8" s="269"/>
      <c r="C8" s="269"/>
      <c r="D8" s="269"/>
      <c r="E8" s="269"/>
      <c r="F8" s="269"/>
      <c r="G8" s="269"/>
      <c r="H8" s="269"/>
    </row>
    <row r="9" spans="1:8" ht="21.95" customHeight="1" x14ac:dyDescent="0.25">
      <c r="A9" s="304" t="s">
        <v>48</v>
      </c>
      <c r="B9" s="304" t="s">
        <v>166</v>
      </c>
      <c r="C9" s="269"/>
      <c r="D9" s="269"/>
      <c r="E9" s="269"/>
      <c r="F9" s="269"/>
      <c r="G9" s="269"/>
      <c r="H9" s="269"/>
    </row>
    <row r="10" spans="1:8" ht="15.95" customHeight="1" x14ac:dyDescent="0.25">
      <c r="A10" s="336">
        <v>2010</v>
      </c>
      <c r="B10" s="377">
        <v>13</v>
      </c>
      <c r="C10" s="378"/>
      <c r="D10" s="269"/>
      <c r="E10" s="269"/>
      <c r="F10" s="269"/>
      <c r="G10" s="269"/>
      <c r="H10" s="269"/>
    </row>
    <row r="11" spans="1:8" ht="15.95" customHeight="1" x14ac:dyDescent="0.25">
      <c r="A11" s="336">
        <v>2011</v>
      </c>
      <c r="B11" s="377">
        <v>11.677455791851679</v>
      </c>
      <c r="C11" s="378"/>
      <c r="D11" s="363"/>
      <c r="E11" s="269"/>
      <c r="F11" s="269"/>
      <c r="G11" s="269"/>
      <c r="H11" s="269"/>
    </row>
    <row r="12" spans="1:8" ht="15.95" customHeight="1" x14ac:dyDescent="0.25">
      <c r="A12" s="336">
        <v>2012</v>
      </c>
      <c r="B12" s="377">
        <v>10.828094932649135</v>
      </c>
      <c r="C12" s="378"/>
      <c r="D12" s="269"/>
      <c r="E12" s="269"/>
      <c r="F12" s="269"/>
      <c r="G12" s="269"/>
      <c r="H12" s="269"/>
    </row>
    <row r="13" spans="1:8" ht="15.95" customHeight="1" x14ac:dyDescent="0.25">
      <c r="A13" s="336">
        <v>2013</v>
      </c>
      <c r="B13" s="377">
        <v>10.481262736158602</v>
      </c>
      <c r="C13" s="378"/>
      <c r="D13" s="269"/>
      <c r="E13" s="269"/>
      <c r="F13" s="269"/>
      <c r="G13" s="269"/>
      <c r="H13" s="269"/>
    </row>
    <row r="14" spans="1:8" ht="15.95" customHeight="1" x14ac:dyDescent="0.25">
      <c r="A14" s="336">
        <v>2014</v>
      </c>
      <c r="B14" s="377">
        <v>10.382111023161373</v>
      </c>
      <c r="C14" s="378"/>
      <c r="D14" s="269"/>
      <c r="E14" s="269"/>
      <c r="F14" s="269"/>
      <c r="G14" s="269"/>
      <c r="H14" s="269"/>
    </row>
    <row r="15" spans="1:8" ht="15.95" customHeight="1" x14ac:dyDescent="0.25">
      <c r="A15" s="338">
        <v>2015</v>
      </c>
      <c r="B15" s="379">
        <f>Alumno_PC!B10</f>
        <v>10.382111023161373</v>
      </c>
      <c r="C15" s="380"/>
      <c r="D15" s="269"/>
      <c r="E15" s="269"/>
      <c r="F15" s="269"/>
      <c r="G15" s="269"/>
      <c r="H15" s="269"/>
    </row>
    <row r="16" spans="1:8" ht="17.25" customHeight="1" x14ac:dyDescent="0.25">
      <c r="A16" s="360" t="s">
        <v>143</v>
      </c>
      <c r="B16" s="365">
        <f>AVERAGE(B10:B15)</f>
        <v>11.125172584497028</v>
      </c>
      <c r="C16" s="269"/>
      <c r="D16" s="269"/>
      <c r="E16" s="269"/>
      <c r="F16" s="269"/>
      <c r="G16" s="269"/>
      <c r="H16" s="269"/>
    </row>
    <row r="17" spans="1:8" ht="8.25" customHeight="1" x14ac:dyDescent="0.25">
      <c r="A17" s="269"/>
      <c r="B17" s="269"/>
      <c r="C17" s="269"/>
      <c r="D17" s="269"/>
      <c r="E17" s="269"/>
      <c r="F17" s="269"/>
      <c r="G17" s="269"/>
      <c r="H17" s="269"/>
    </row>
    <row r="18" spans="1:8" ht="42" customHeight="1" x14ac:dyDescent="0.25">
      <c r="A18" s="304" t="s">
        <v>49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04" t="s">
        <v>304</v>
      </c>
      <c r="H18" s="304" t="s">
        <v>143</v>
      </c>
    </row>
    <row r="19" spans="1:8" ht="14.1" customHeight="1" x14ac:dyDescent="0.25">
      <c r="A19" s="351" t="s">
        <v>14</v>
      </c>
      <c r="B19" s="381">
        <v>12.895705521472392</v>
      </c>
      <c r="C19" s="381">
        <v>13.352941176470589</v>
      </c>
      <c r="D19" s="381">
        <v>12.099255583126551</v>
      </c>
      <c r="E19" s="381">
        <v>10.712018140589569</v>
      </c>
      <c r="F19" s="381">
        <v>10.425720620842572</v>
      </c>
      <c r="G19" s="381">
        <f>Alumno_PC!D17</f>
        <v>10.425720620842572</v>
      </c>
      <c r="H19" s="381">
        <f>Tabla8[[#This Row],[2014]]-Tabla8[[#This Row],[2013]]+AVERAGE(Tabla8[[#This Row],[2015]:[2014]])</f>
        <v>10.139423101095575</v>
      </c>
    </row>
    <row r="20" spans="1:8" ht="14.1" customHeight="1" x14ac:dyDescent="0.25">
      <c r="A20" s="351" t="s">
        <v>15</v>
      </c>
      <c r="B20" s="381">
        <v>17.91130820399113</v>
      </c>
      <c r="C20" s="381">
        <v>14.591623036649215</v>
      </c>
      <c r="D20" s="381">
        <v>12.022988505747126</v>
      </c>
      <c r="E20" s="381">
        <v>11.096638655462185</v>
      </c>
      <c r="F20" s="381">
        <v>12.861244019138756</v>
      </c>
      <c r="G20" s="381">
        <f>Alumno_PC!D18</f>
        <v>12.861244019138756</v>
      </c>
      <c r="H20" s="381">
        <f>Tabla8[[#This Row],[2014]]-Tabla8[[#This Row],[2013]]+AVERAGE(Tabla8[[#This Row],[2015]:[2014]])</f>
        <v>14.625849382815327</v>
      </c>
    </row>
    <row r="21" spans="1:8" ht="14.1" customHeight="1" x14ac:dyDescent="0.25">
      <c r="A21" s="351" t="s">
        <v>16</v>
      </c>
      <c r="B21" s="381">
        <v>11.2</v>
      </c>
      <c r="C21" s="381">
        <v>10.248484848484848</v>
      </c>
      <c r="D21" s="381">
        <v>8.7649769585253452</v>
      </c>
      <c r="E21" s="381">
        <v>10.137931034482758</v>
      </c>
      <c r="F21" s="381">
        <v>9.0414746543778808</v>
      </c>
      <c r="G21" s="381">
        <f>Alumno_PC!D19</f>
        <v>9.0414746543778808</v>
      </c>
      <c r="H21" s="381">
        <f>Tabla8[[#This Row],[2014]]-Tabla8[[#This Row],[2013]]+AVERAGE(Tabla8[[#This Row],[2015]:[2014]])</f>
        <v>7.9450182742730036</v>
      </c>
    </row>
    <row r="22" spans="1:8" ht="14.1" customHeight="1" x14ac:dyDescent="0.25">
      <c r="A22" s="351" t="s">
        <v>17</v>
      </c>
      <c r="B22" s="381">
        <v>9.5739644970414197</v>
      </c>
      <c r="C22" s="381">
        <v>7.6753246753246751</v>
      </c>
      <c r="D22" s="381">
        <v>7.0568181818181817</v>
      </c>
      <c r="E22" s="381">
        <v>6.8928571428571432</v>
      </c>
      <c r="F22" s="381">
        <v>6.167202572347267</v>
      </c>
      <c r="G22" s="381">
        <f>Alumno_PC!D20</f>
        <v>6.167202572347267</v>
      </c>
      <c r="H22" s="381">
        <f>Tabla8[[#This Row],[2014]]-Tabla8[[#This Row],[2013]]+AVERAGE(Tabla8[[#This Row],[2015]:[2014]])</f>
        <v>5.4415480018373907</v>
      </c>
    </row>
    <row r="23" spans="1:8" ht="14.1" customHeight="1" x14ac:dyDescent="0.25">
      <c r="A23" s="351" t="s">
        <v>18</v>
      </c>
      <c r="B23" s="381">
        <v>11.411978221415607</v>
      </c>
      <c r="C23" s="381">
        <v>12.785340314136125</v>
      </c>
      <c r="D23" s="381">
        <v>11.606606606606606</v>
      </c>
      <c r="E23" s="381">
        <v>14.186379928315413</v>
      </c>
      <c r="F23" s="381">
        <v>11.135493372606774</v>
      </c>
      <c r="G23" s="381">
        <f>Alumno_PC!D21</f>
        <v>11.135493372606774</v>
      </c>
      <c r="H23" s="381">
        <f>Tabla8[[#This Row],[2014]]-Tabla8[[#This Row],[2013]]+AVERAGE(Tabla8[[#This Row],[2015]:[2014]])</f>
        <v>8.0846068168981358</v>
      </c>
    </row>
    <row r="24" spans="1:8" ht="14.1" customHeight="1" x14ac:dyDescent="0.25">
      <c r="A24" s="351" t="s">
        <v>19</v>
      </c>
      <c r="B24" s="381">
        <v>10.669811320754716</v>
      </c>
      <c r="C24" s="381">
        <v>10.13663133097762</v>
      </c>
      <c r="D24" s="381">
        <v>10.603926096997691</v>
      </c>
      <c r="E24" s="381">
        <v>10.598130841121495</v>
      </c>
      <c r="F24" s="381">
        <v>10.608505997818975</v>
      </c>
      <c r="G24" s="381">
        <f>Alumno_PC!D22</f>
        <v>10.608505997818975</v>
      </c>
      <c r="H24" s="381">
        <f>Tabla8[[#This Row],[2014]]-Tabla8[[#This Row],[2013]]+AVERAGE(Tabla8[[#This Row],[2015]:[2014]])</f>
        <v>10.618881154516455</v>
      </c>
    </row>
    <row r="25" spans="1:8" ht="14.1" customHeight="1" x14ac:dyDescent="0.25">
      <c r="A25" s="351" t="s">
        <v>20</v>
      </c>
      <c r="B25" s="381">
        <v>15.440993788819876</v>
      </c>
      <c r="C25" s="381">
        <v>11.702662721893491</v>
      </c>
      <c r="D25" s="381">
        <v>10.422480620155039</v>
      </c>
      <c r="E25" s="381">
        <v>8.3679745493107109</v>
      </c>
      <c r="F25" s="381">
        <v>9.3593380614657207</v>
      </c>
      <c r="G25" s="381">
        <f>Alumno_PC!D23</f>
        <v>9.3593380614657207</v>
      </c>
      <c r="H25" s="381">
        <f>Tabla8[[#This Row],[2014]]-Tabla8[[#This Row],[2013]]+AVERAGE(Tabla8[[#This Row],[2015]:[2014]])</f>
        <v>10.35070157362073</v>
      </c>
    </row>
    <row r="26" spans="1:8" ht="14.1" customHeight="1" x14ac:dyDescent="0.25">
      <c r="A26" s="351" t="s">
        <v>21</v>
      </c>
      <c r="B26" s="381">
        <v>9.0459770114942533</v>
      </c>
      <c r="C26" s="381">
        <v>8.3254716981132084</v>
      </c>
      <c r="D26" s="381">
        <v>7.224806201550388</v>
      </c>
      <c r="E26" s="381">
        <v>6.515570934256055</v>
      </c>
      <c r="F26" s="381">
        <v>6.0894568690095845</v>
      </c>
      <c r="G26" s="381">
        <f>Alumno_PC!D24</f>
        <v>6.0894568690095845</v>
      </c>
      <c r="H26" s="381">
        <f>Tabla8[[#This Row],[2014]]-Tabla8[[#This Row],[2013]]+AVERAGE(Tabla8[[#This Row],[2015]:[2014]])</f>
        <v>5.6633428037631139</v>
      </c>
    </row>
    <row r="27" spans="1:8" ht="14.1" customHeight="1" x14ac:dyDescent="0.25">
      <c r="A27" s="351" t="s">
        <v>23</v>
      </c>
      <c r="B27" s="381">
        <v>13.087719298245615</v>
      </c>
      <c r="C27" s="381">
        <v>9.325396825396826</v>
      </c>
      <c r="D27" s="381">
        <v>9.3937007874015741</v>
      </c>
      <c r="E27" s="381">
        <v>9.8489795918367342</v>
      </c>
      <c r="F27" s="381">
        <v>10.012096774193548</v>
      </c>
      <c r="G27" s="381">
        <f>Alumno_PC!D26</f>
        <v>10.012096774193548</v>
      </c>
      <c r="H27" s="381">
        <f>Tabla8[[#This Row],[2014]]-Tabla8[[#This Row],[2013]]+AVERAGE(Tabla8[[#This Row],[2015]:[2014]])</f>
        <v>10.175213956550362</v>
      </c>
    </row>
    <row r="28" spans="1:8" ht="14.1" customHeight="1" x14ac:dyDescent="0.25">
      <c r="A28" s="351" t="s">
        <v>24</v>
      </c>
      <c r="B28" s="381">
        <v>11.283661119515886</v>
      </c>
      <c r="C28" s="381">
        <v>11.352062588904694</v>
      </c>
      <c r="D28" s="381">
        <v>9.2943480693900398</v>
      </c>
      <c r="E28" s="381">
        <v>9.2044310171198394</v>
      </c>
      <c r="F28" s="381">
        <v>9.0520673813169985</v>
      </c>
      <c r="G28" s="381">
        <f>Alumno_PC!D27</f>
        <v>9.0520673813169985</v>
      </c>
      <c r="H28" s="381">
        <f>Tabla8[[#This Row],[2014]]-Tabla8[[#This Row],[2013]]+AVERAGE(Tabla8[[#This Row],[2015]:[2014]])</f>
        <v>8.8997037455141577</v>
      </c>
    </row>
    <row r="29" spans="1:8" ht="14.1" customHeight="1" x14ac:dyDescent="0.25">
      <c r="A29" s="351" t="s">
        <v>25</v>
      </c>
      <c r="B29" s="381">
        <v>16.038560411311053</v>
      </c>
      <c r="C29" s="381">
        <v>16.495348837209303</v>
      </c>
      <c r="D29" s="381">
        <v>13.844793713163066</v>
      </c>
      <c r="E29" s="381">
        <v>11.506578947368421</v>
      </c>
      <c r="F29" s="381">
        <v>12.171480144404333</v>
      </c>
      <c r="G29" s="381">
        <f>Alumno_PC!D28</f>
        <v>12.171480144404333</v>
      </c>
      <c r="H29" s="381">
        <f>Tabla8[[#This Row],[2014]]-Tabla8[[#This Row],[2013]]+AVERAGE(Tabla8[[#This Row],[2015]:[2014]])</f>
        <v>12.836381341440244</v>
      </c>
    </row>
    <row r="30" spans="1:8" ht="14.1" customHeight="1" x14ac:dyDescent="0.25">
      <c r="A30" s="351" t="s">
        <v>26</v>
      </c>
      <c r="B30" s="381">
        <v>10.926984126984127</v>
      </c>
      <c r="C30" s="381">
        <v>10.464589235127479</v>
      </c>
      <c r="D30" s="381">
        <v>10.63400576368876</v>
      </c>
      <c r="E30" s="381">
        <v>9.7128712871287135</v>
      </c>
      <c r="F30" s="381">
        <v>8.4289156626506028</v>
      </c>
      <c r="G30" s="381">
        <f>Alumno_PC!D29</f>
        <v>8.4289156626506028</v>
      </c>
      <c r="H30" s="381">
        <f>Tabla8[[#This Row],[2014]]-Tabla8[[#This Row],[2013]]+AVERAGE(Tabla8[[#This Row],[2015]:[2014]])</f>
        <v>7.144960038172492</v>
      </c>
    </row>
    <row r="31" spans="1:8" ht="14.1" customHeight="1" x14ac:dyDescent="0.25">
      <c r="A31" s="351" t="s">
        <v>27</v>
      </c>
      <c r="B31" s="381">
        <v>11.932841932841933</v>
      </c>
      <c r="C31" s="381">
        <v>10.908960573476703</v>
      </c>
      <c r="D31" s="381">
        <v>8.1604872881355934</v>
      </c>
      <c r="E31" s="381">
        <v>7.083333333333333</v>
      </c>
      <c r="F31" s="381">
        <v>6.9480580252690691</v>
      </c>
      <c r="G31" s="381">
        <f>Alumno_PC!D30</f>
        <v>6.9480580252690691</v>
      </c>
      <c r="H31" s="381">
        <f>Tabla8[[#This Row],[2014]]-Tabla8[[#This Row],[2013]]+AVERAGE(Tabla8[[#This Row],[2015]:[2014]])</f>
        <v>6.8127827172048052</v>
      </c>
    </row>
    <row r="32" spans="1:8" ht="14.1" customHeight="1" x14ac:dyDescent="0.25">
      <c r="A32" s="351" t="s">
        <v>28</v>
      </c>
      <c r="B32" s="381">
        <v>13.970166056853364</v>
      </c>
      <c r="C32" s="381">
        <v>13.072678331090176</v>
      </c>
      <c r="D32" s="381">
        <v>12.065565565565565</v>
      </c>
      <c r="E32" s="381">
        <v>11.684223480187054</v>
      </c>
      <c r="F32" s="381">
        <v>11.896586856851757</v>
      </c>
      <c r="G32" s="381">
        <f>Alumno_PC!D31</f>
        <v>11.896586856851757</v>
      </c>
      <c r="H32" s="381">
        <f>Tabla8[[#This Row],[2014]]-Tabla8[[#This Row],[2013]]+AVERAGE(Tabla8[[#This Row],[2015]:[2014]])</f>
        <v>12.10895023351646</v>
      </c>
    </row>
    <row r="33" spans="1:8" ht="14.1" customHeight="1" x14ac:dyDescent="0.25">
      <c r="A33" s="351" t="s">
        <v>29</v>
      </c>
      <c r="B33" s="381">
        <v>12.950108459869849</v>
      </c>
      <c r="C33" s="381">
        <v>13.27942794279428</v>
      </c>
      <c r="D33" s="381">
        <v>13.064893617021276</v>
      </c>
      <c r="E33" s="381">
        <v>11.180871212121213</v>
      </c>
      <c r="F33" s="381">
        <v>10.685269899359561</v>
      </c>
      <c r="G33" s="381">
        <f>Alumno_PC!D32</f>
        <v>10.685269899359561</v>
      </c>
      <c r="H33" s="381">
        <f>Tabla8[[#This Row],[2014]]-Tabla8[[#This Row],[2013]]+AVERAGE(Tabla8[[#This Row],[2015]:[2014]])</f>
        <v>10.189668586597909</v>
      </c>
    </row>
    <row r="34" spans="1:8" ht="14.1" customHeight="1" x14ac:dyDescent="0.25">
      <c r="A34" s="351" t="s">
        <v>30</v>
      </c>
      <c r="B34" s="381">
        <v>10.367965367965368</v>
      </c>
      <c r="C34" s="381">
        <v>10.61344537815126</v>
      </c>
      <c r="D34" s="381">
        <v>9.7300970873786401</v>
      </c>
      <c r="E34" s="381">
        <v>8.3357015985790408</v>
      </c>
      <c r="F34" s="381">
        <v>8.0861486486486491</v>
      </c>
      <c r="G34" s="381">
        <f>Alumno_PC!D33</f>
        <v>8.0861486486486491</v>
      </c>
      <c r="H34" s="381">
        <f>Tabla8[[#This Row],[2014]]-Tabla8[[#This Row],[2013]]+AVERAGE(Tabla8[[#This Row],[2015]:[2014]])</f>
        <v>7.8365956987182575</v>
      </c>
    </row>
    <row r="35" spans="1:8" ht="14.1" customHeight="1" x14ac:dyDescent="0.25">
      <c r="A35" s="351" t="s">
        <v>31</v>
      </c>
      <c r="B35" s="381">
        <v>9.8546712802768166</v>
      </c>
      <c r="C35" s="381">
        <v>9.4361370716510908</v>
      </c>
      <c r="D35" s="381">
        <v>9.1107784431137731</v>
      </c>
      <c r="E35" s="381">
        <v>7.2655502392344502</v>
      </c>
      <c r="F35" s="381">
        <v>7.0751879699248121</v>
      </c>
      <c r="G35" s="381">
        <f>Alumno_PC!D34</f>
        <v>7.0751879699248121</v>
      </c>
      <c r="H35" s="381">
        <f>Tabla8[[#This Row],[2014]]-Tabla8[[#This Row],[2013]]+AVERAGE(Tabla8[[#This Row],[2015]:[2014]])</f>
        <v>6.8848257006151741</v>
      </c>
    </row>
    <row r="36" spans="1:8" ht="14.1" customHeight="1" x14ac:dyDescent="0.25">
      <c r="A36" s="351" t="s">
        <v>32</v>
      </c>
      <c r="B36" s="381">
        <v>12.982374768089054</v>
      </c>
      <c r="C36" s="381">
        <v>8.8755787037037042</v>
      </c>
      <c r="D36" s="381">
        <v>8.9742747673782155</v>
      </c>
      <c r="E36" s="381">
        <v>10.094539048737522</v>
      </c>
      <c r="F36" s="381">
        <v>10.248558246828143</v>
      </c>
      <c r="G36" s="381">
        <f>Alumno_PC!D35</f>
        <v>10.248558246828143</v>
      </c>
      <c r="H36" s="381">
        <f>Tabla8[[#This Row],[2014]]-Tabla8[[#This Row],[2013]]+AVERAGE(Tabla8[[#This Row],[2015]:[2014]])</f>
        <v>10.402577444918764</v>
      </c>
    </row>
    <row r="37" spans="1:8" ht="14.1" customHeight="1" x14ac:dyDescent="0.25">
      <c r="A37" s="351" t="s">
        <v>34</v>
      </c>
      <c r="B37" s="381">
        <v>7.9657458563535908</v>
      </c>
      <c r="C37" s="381">
        <v>8.1831735889243884</v>
      </c>
      <c r="D37" s="381">
        <v>7.2830917874396137</v>
      </c>
      <c r="E37" s="381">
        <v>8.3165714285714287</v>
      </c>
      <c r="F37" s="381">
        <v>7.984409799554566</v>
      </c>
      <c r="G37" s="381">
        <f>Alumno_PC!D37</f>
        <v>7.984409799554566</v>
      </c>
      <c r="H37" s="381">
        <f>Tabla8[[#This Row],[2014]]-Tabla8[[#This Row],[2013]]+AVERAGE(Tabla8[[#This Row],[2015]:[2014]])</f>
        <v>7.6522481705377032</v>
      </c>
    </row>
    <row r="38" spans="1:8" ht="14.1" customHeight="1" x14ac:dyDescent="0.25">
      <c r="A38" s="351" t="s">
        <v>35</v>
      </c>
      <c r="B38" s="381">
        <v>7.5511363636363633</v>
      </c>
      <c r="C38" s="381">
        <v>10.296819787985866</v>
      </c>
      <c r="D38" s="381">
        <v>10.650176678445229</v>
      </c>
      <c r="E38" s="381">
        <v>9.1073446327683616</v>
      </c>
      <c r="F38" s="381">
        <v>9.6414565826330527</v>
      </c>
      <c r="G38" s="381">
        <f>Alumno_PC!D38</f>
        <v>9.6414565826330527</v>
      </c>
      <c r="H38" s="381">
        <f>Tabla8[[#This Row],[2014]]-Tabla8[[#This Row],[2013]]+AVERAGE(Tabla8[[#This Row],[2015]:[2014]])</f>
        <v>10.175568532497744</v>
      </c>
    </row>
    <row r="39" spans="1:8" ht="14.1" customHeight="1" x14ac:dyDescent="0.25">
      <c r="A39" s="351" t="s">
        <v>36</v>
      </c>
      <c r="B39" s="381">
        <v>11.897321428571429</v>
      </c>
      <c r="C39" s="381">
        <v>10.806241872561769</v>
      </c>
      <c r="D39" s="381">
        <v>12.303977272727273</v>
      </c>
      <c r="E39" s="381">
        <v>10.34543325526932</v>
      </c>
      <c r="F39" s="381">
        <v>10.81091877496671</v>
      </c>
      <c r="G39" s="381">
        <f>Alumno_PC!D39</f>
        <v>10.81091877496671</v>
      </c>
      <c r="H39" s="381">
        <f>Tabla8[[#This Row],[2014]]-Tabla8[[#This Row],[2013]]+AVERAGE(Tabla8[[#This Row],[2015]:[2014]])</f>
        <v>11.276404294664101</v>
      </c>
    </row>
    <row r="40" spans="1:8" ht="14.1" customHeight="1" x14ac:dyDescent="0.25">
      <c r="A40" s="351" t="s">
        <v>37</v>
      </c>
      <c r="B40" s="381">
        <v>13.091603053435115</v>
      </c>
      <c r="C40" s="381">
        <v>15.03305785123967</v>
      </c>
      <c r="D40" s="381">
        <v>12.294382022471909</v>
      </c>
      <c r="E40" s="381">
        <v>13.5</v>
      </c>
      <c r="F40" s="381">
        <v>14.86685552407932</v>
      </c>
      <c r="G40" s="381">
        <f>Alumno_PC!D40</f>
        <v>14.86685552407932</v>
      </c>
      <c r="H40" s="381">
        <f>Tabla8[[#This Row],[2014]]-Tabla8[[#This Row],[2013]]+AVERAGE(Tabla8[[#This Row],[2015]:[2014]])</f>
        <v>16.233711048158639</v>
      </c>
    </row>
    <row r="41" spans="1:8" ht="14.1" customHeight="1" x14ac:dyDescent="0.25">
      <c r="A41" s="351" t="s">
        <v>38</v>
      </c>
      <c r="B41" s="381">
        <v>9.7312572087658591</v>
      </c>
      <c r="C41" s="381">
        <v>10.318181818181818</v>
      </c>
      <c r="D41" s="381">
        <v>9.9937304075235112</v>
      </c>
      <c r="E41" s="381">
        <v>9.4381338742393517</v>
      </c>
      <c r="F41" s="381">
        <v>9.2561105207226362</v>
      </c>
      <c r="G41" s="381">
        <f>Alumno_PC!D41</f>
        <v>9.2561105207226362</v>
      </c>
      <c r="H41" s="381">
        <f>Tabla8[[#This Row],[2014]]-Tabla8[[#This Row],[2013]]+AVERAGE(Tabla8[[#This Row],[2015]:[2014]])</f>
        <v>9.0740871672059207</v>
      </c>
    </row>
    <row r="42" spans="1:8" ht="14.1" customHeight="1" x14ac:dyDescent="0.25">
      <c r="A42" s="351" t="s">
        <v>39</v>
      </c>
      <c r="B42" s="381">
        <v>14.27960927960928</v>
      </c>
      <c r="C42" s="381">
        <v>13.410569105691057</v>
      </c>
      <c r="D42" s="381">
        <v>13.070759625390219</v>
      </c>
      <c r="E42" s="381">
        <v>12.990936555891238</v>
      </c>
      <c r="F42" s="381">
        <v>12.959764474975467</v>
      </c>
      <c r="G42" s="381">
        <f>Alumno_PC!D42</f>
        <v>12.959764474975467</v>
      </c>
      <c r="H42" s="381">
        <f>Tabla8[[#This Row],[2014]]-Tabla8[[#This Row],[2013]]+AVERAGE(Tabla8[[#This Row],[2015]:[2014]])</f>
        <v>12.928592394059695</v>
      </c>
    </row>
    <row r="43" spans="1:8" ht="14.1" customHeight="1" x14ac:dyDescent="0.25">
      <c r="A43" s="351" t="s">
        <v>40</v>
      </c>
      <c r="B43" s="381">
        <v>15.934782608695652</v>
      </c>
      <c r="C43" s="381">
        <v>14.482758620689655</v>
      </c>
      <c r="D43" s="381">
        <v>13.672680412371134</v>
      </c>
      <c r="E43" s="381">
        <v>13.169082125603865</v>
      </c>
      <c r="F43" s="381">
        <v>11.368209255533198</v>
      </c>
      <c r="G43" s="381">
        <f>Alumno_PC!D43</f>
        <v>11.368209255533198</v>
      </c>
      <c r="H43" s="381">
        <f>Tabla8[[#This Row],[2014]]-Tabla8[[#This Row],[2013]]+AVERAGE(Tabla8[[#This Row],[2015]:[2014]])</f>
        <v>9.5673363854625322</v>
      </c>
    </row>
    <row r="44" spans="1:8" ht="14.1" customHeight="1" x14ac:dyDescent="0.25">
      <c r="A44" s="351" t="s">
        <v>41</v>
      </c>
      <c r="B44" s="381">
        <v>12.673015873015872</v>
      </c>
      <c r="C44" s="381">
        <v>8.4039054470709154</v>
      </c>
      <c r="D44" s="381">
        <v>9.3141962421711906</v>
      </c>
      <c r="E44" s="381">
        <v>9.738019169329073</v>
      </c>
      <c r="F44" s="381">
        <v>9.7183246073298424</v>
      </c>
      <c r="G44" s="381">
        <f>Alumno_PC!D44</f>
        <v>9.7183246073298424</v>
      </c>
      <c r="H44" s="381">
        <f>Tabla8[[#This Row],[2014]]-Tabla8[[#This Row],[2013]]+AVERAGE(Tabla8[[#This Row],[2015]:[2014]])</f>
        <v>9.6986300453306118</v>
      </c>
    </row>
    <row r="45" spans="1:8" ht="14.1" customHeight="1" x14ac:dyDescent="0.25">
      <c r="A45" s="351" t="s">
        <v>42</v>
      </c>
      <c r="B45" s="381">
        <v>10.9004329004329</v>
      </c>
      <c r="C45" s="381">
        <v>8.4819672131147534</v>
      </c>
      <c r="D45" s="381">
        <v>7.7531172069825436</v>
      </c>
      <c r="E45" s="381">
        <v>8.6536312849162016</v>
      </c>
      <c r="F45" s="381">
        <v>8.2822580645161299</v>
      </c>
      <c r="G45" s="381">
        <f>Alumno_PC!D45</f>
        <v>8.2822580645161299</v>
      </c>
      <c r="H45" s="381">
        <f>Tabla8[[#This Row],[2014]]-Tabla8[[#This Row],[2013]]+AVERAGE(Tabla8[[#This Row],[2015]:[2014]])</f>
        <v>7.9108848441160582</v>
      </c>
    </row>
    <row r="46" spans="1:8" ht="14.1" customHeight="1" x14ac:dyDescent="0.25">
      <c r="A46" s="351" t="s">
        <v>43</v>
      </c>
      <c r="B46" s="381">
        <v>6.5269286754002911</v>
      </c>
      <c r="C46" s="381">
        <v>6.9549211119459056</v>
      </c>
      <c r="D46" s="381">
        <v>6.8555555555555552</v>
      </c>
      <c r="E46" s="381">
        <v>6.9861751152073737</v>
      </c>
      <c r="F46" s="381">
        <v>7.4971240755957274</v>
      </c>
      <c r="G46" s="381">
        <f>Alumno_PC!D46</f>
        <v>7.4971240755957274</v>
      </c>
      <c r="H46" s="381">
        <f>Tabla8[[#This Row],[2014]]-Tabla8[[#This Row],[2013]]+AVERAGE(Tabla8[[#This Row],[2015]:[2014]])</f>
        <v>8.008073035984081</v>
      </c>
    </row>
    <row r="47" spans="1:8" ht="14.1" customHeight="1" x14ac:dyDescent="0.25">
      <c r="A47" s="351" t="s">
        <v>44</v>
      </c>
      <c r="B47" s="381">
        <v>16.389705882352942</v>
      </c>
      <c r="C47" s="381">
        <v>12.892857142857142</v>
      </c>
      <c r="D47" s="381">
        <v>12.013623978201634</v>
      </c>
      <c r="E47" s="381">
        <v>11.982051282051282</v>
      </c>
      <c r="F47" s="381">
        <v>13.066666666666666</v>
      </c>
      <c r="G47" s="381">
        <f>Alumno_PC!D47</f>
        <v>13.066666666666666</v>
      </c>
      <c r="H47" s="381">
        <f>Tabla8[[#This Row],[2014]]-Tabla8[[#This Row],[2013]]+AVERAGE(Tabla8[[#This Row],[2015]:[2014]])</f>
        <v>14.151282051282051</v>
      </c>
    </row>
    <row r="48" spans="1:8" ht="14.1" customHeight="1" x14ac:dyDescent="0.25">
      <c r="A48" s="351" t="s">
        <v>45</v>
      </c>
      <c r="B48" s="381">
        <v>15.168316831683168</v>
      </c>
      <c r="C48" s="381">
        <v>12.704000000000001</v>
      </c>
      <c r="D48" s="381">
        <v>11.109677419354838</v>
      </c>
      <c r="E48" s="381">
        <v>10.791411042944786</v>
      </c>
      <c r="F48" s="381">
        <v>10.329268292682928</v>
      </c>
      <c r="G48" s="381">
        <f>Alumno_PC!D48</f>
        <v>10.329268292682928</v>
      </c>
      <c r="H48" s="381">
        <f>Tabla8[[#This Row],[2014]]-Tabla8[[#This Row],[2013]]+AVERAGE(Tabla8[[#This Row],[2015]:[2014]])</f>
        <v>9.8671255424210695</v>
      </c>
    </row>
    <row r="49" spans="1:8" ht="11.25" customHeight="1" x14ac:dyDescent="0.25">
      <c r="A49" s="330" t="s">
        <v>275</v>
      </c>
      <c r="B49" s="391">
        <v>12</v>
      </c>
      <c r="C49" s="391">
        <v>11</v>
      </c>
      <c r="D49" s="391">
        <v>10</v>
      </c>
      <c r="E49" s="391">
        <v>10</v>
      </c>
      <c r="F49" s="391">
        <v>10</v>
      </c>
      <c r="G49" s="391">
        <v>10</v>
      </c>
      <c r="H49" s="391">
        <f>Tabla8[[#This Row],[2014]]-Tabla8[[#This Row],[2013]]+AVERAGE(Tabla8[[#This Row],[2015]:[2014]])</f>
        <v>10</v>
      </c>
    </row>
    <row r="50" spans="1:8" ht="13.5" customHeight="1" x14ac:dyDescent="0.25">
      <c r="A50" s="351" t="s">
        <v>22</v>
      </c>
      <c r="B50" s="381">
        <v>16.426547352721851</v>
      </c>
      <c r="C50" s="381">
        <v>15.17457627118644</v>
      </c>
      <c r="D50" s="381">
        <v>14.274779195289499</v>
      </c>
      <c r="E50" s="381">
        <v>13.804579168010319</v>
      </c>
      <c r="F50" s="381">
        <v>13.382945736434108</v>
      </c>
      <c r="G50" s="381">
        <f>Alumno_PC!D25</f>
        <v>13.382945736434108</v>
      </c>
      <c r="H50" s="381">
        <f>Tabla8[[#This Row],[2014]]-Tabla8[[#This Row],[2013]]+AVERAGE(Tabla8[[#This Row],[2015]:[2014]])</f>
        <v>12.961312304857897</v>
      </c>
    </row>
    <row r="51" spans="1:8" ht="13.5" customHeight="1" x14ac:dyDescent="0.25">
      <c r="A51" s="351" t="s">
        <v>33</v>
      </c>
      <c r="B51" s="381">
        <v>16.173796791443849</v>
      </c>
      <c r="C51" s="381">
        <v>14.781321184510251</v>
      </c>
      <c r="D51" s="381">
        <v>14.673913043478262</v>
      </c>
      <c r="E51" s="381">
        <v>15.721428571428572</v>
      </c>
      <c r="F51" s="381">
        <v>11.8</v>
      </c>
      <c r="G51" s="381">
        <f>Alumno_PC!D36</f>
        <v>11.8</v>
      </c>
      <c r="H51" s="381">
        <f>Tabla8[[#This Row],[2014]]-Tabla8[[#This Row],[2013]]+AVERAGE(Tabla8[[#This Row],[2015]:[2014]])</f>
        <v>7.8785714285714299</v>
      </c>
    </row>
    <row r="52" spans="1:8" ht="13.5" customHeight="1" x14ac:dyDescent="0.25">
      <c r="A52" s="330" t="s">
        <v>276</v>
      </c>
      <c r="B52" s="391">
        <v>16</v>
      </c>
      <c r="C52" s="391">
        <v>15</v>
      </c>
      <c r="D52" s="391">
        <v>14</v>
      </c>
      <c r="E52" s="391">
        <v>14</v>
      </c>
      <c r="F52" s="391">
        <v>13</v>
      </c>
      <c r="G52" s="391">
        <v>13</v>
      </c>
      <c r="H52" s="391">
        <f>Tabla8[[#This Row],[2014]]-Tabla8[[#This Row],[2013]]+AVERAGE(Tabla8[[#This Row],[2015]:[2014]])</f>
        <v>12</v>
      </c>
    </row>
    <row r="53" spans="1:8" ht="13.5" customHeight="1" x14ac:dyDescent="0.25">
      <c r="A53" s="269"/>
      <c r="B53" s="269"/>
      <c r="C53" s="269"/>
      <c r="D53" s="269"/>
      <c r="E53" s="269"/>
      <c r="F53" s="269"/>
      <c r="G53" s="269"/>
      <c r="H53" s="269"/>
    </row>
    <row r="54" spans="1:8" ht="13.5" customHeight="1" x14ac:dyDescent="0.25">
      <c r="A54" s="269"/>
      <c r="B54" s="269"/>
      <c r="C54" s="269"/>
      <c r="D54" s="269"/>
      <c r="E54" s="269"/>
      <c r="F54" s="269"/>
      <c r="G54" s="269"/>
      <c r="H54" s="269"/>
    </row>
    <row r="55" spans="1:8" ht="13.5" customHeight="1" x14ac:dyDescent="0.25">
      <c r="A55" s="269"/>
      <c r="B55" s="269"/>
      <c r="C55" s="269"/>
      <c r="D55" s="269"/>
      <c r="E55" s="269"/>
      <c r="F55" s="269"/>
      <c r="G55" s="269"/>
      <c r="H55" s="269"/>
    </row>
    <row r="56" spans="1:8" ht="13.5" customHeight="1" x14ac:dyDescent="0.25">
      <c r="A56" s="269"/>
      <c r="B56" s="269"/>
      <c r="C56" s="269"/>
      <c r="D56" s="269"/>
      <c r="E56" s="269"/>
      <c r="F56" s="269"/>
      <c r="G56" s="269"/>
      <c r="H56" s="269"/>
    </row>
    <row r="57" spans="1:8" ht="13.5" customHeight="1" x14ac:dyDescent="0.25">
      <c r="A57" s="269"/>
      <c r="B57" s="269"/>
      <c r="C57" s="269"/>
      <c r="D57" s="269"/>
      <c r="E57" s="269"/>
      <c r="F57" s="269"/>
      <c r="G57" s="269"/>
      <c r="H57" s="269"/>
    </row>
    <row r="58" spans="1:8" ht="13.5" customHeight="1" x14ac:dyDescent="0.25">
      <c r="A58" s="269"/>
      <c r="B58" s="269"/>
      <c r="C58" s="269"/>
      <c r="D58" s="269"/>
      <c r="E58" s="269"/>
      <c r="F58" s="269"/>
      <c r="G58" s="269"/>
      <c r="H58" s="269"/>
    </row>
    <row r="59" spans="1:8" ht="13.5" customHeight="1" x14ac:dyDescent="0.25">
      <c r="A59" s="269"/>
      <c r="B59" s="269"/>
      <c r="C59" s="269"/>
      <c r="D59" s="269"/>
      <c r="E59" s="269"/>
      <c r="F59" s="269"/>
      <c r="G59" s="269"/>
      <c r="H59" s="269"/>
    </row>
    <row r="60" spans="1:8" ht="13.5" customHeight="1" x14ac:dyDescent="0.25">
      <c r="A60" s="269"/>
      <c r="B60" s="269"/>
      <c r="C60" s="269"/>
      <c r="D60" s="269"/>
      <c r="E60" s="269"/>
      <c r="F60" s="269"/>
      <c r="G60" s="269"/>
      <c r="H60" s="269"/>
    </row>
    <row r="61" spans="1:8" ht="13.5" customHeight="1" x14ac:dyDescent="0.25">
      <c r="A61" s="269"/>
      <c r="B61" s="269"/>
      <c r="C61" s="269"/>
      <c r="D61" s="269"/>
      <c r="E61" s="269"/>
      <c r="F61" s="269"/>
      <c r="G61" s="269"/>
      <c r="H61" s="269"/>
    </row>
    <row r="62" spans="1:8" ht="13.5" customHeight="1" x14ac:dyDescent="0.25">
      <c r="A62" s="269"/>
      <c r="B62" s="269"/>
      <c r="C62" s="269"/>
      <c r="D62" s="269"/>
      <c r="E62" s="269"/>
      <c r="F62" s="269"/>
      <c r="G62" s="269"/>
      <c r="H62" s="269"/>
    </row>
    <row r="63" spans="1:8" ht="13.5" customHeight="1" x14ac:dyDescent="0.25">
      <c r="A63" s="269"/>
      <c r="B63" s="269"/>
      <c r="C63" s="269"/>
      <c r="D63" s="269"/>
      <c r="E63" s="269"/>
      <c r="F63" s="269"/>
      <c r="G63" s="269"/>
      <c r="H63" s="269"/>
    </row>
    <row r="64" spans="1:8" ht="13.5" customHeight="1" x14ac:dyDescent="0.25">
      <c r="A64" s="269"/>
      <c r="B64" s="269"/>
      <c r="C64" s="269"/>
      <c r="D64" s="269"/>
      <c r="E64" s="269"/>
      <c r="F64" s="269"/>
      <c r="G64" s="269"/>
      <c r="H64" s="269"/>
    </row>
    <row r="65" spans="1:8" ht="13.5" customHeight="1" x14ac:dyDescent="0.25">
      <c r="A65" s="269"/>
      <c r="B65" s="269"/>
      <c r="C65" s="269"/>
      <c r="D65" s="269"/>
      <c r="E65" s="269"/>
      <c r="F65" s="269"/>
      <c r="G65" s="269"/>
      <c r="H65" s="269"/>
    </row>
    <row r="66" spans="1:8" ht="13.5" customHeight="1" x14ac:dyDescent="0.25">
      <c r="A66" s="269"/>
      <c r="B66" s="269"/>
      <c r="C66" s="269"/>
      <c r="D66" s="269"/>
      <c r="E66" s="269"/>
      <c r="F66" s="269"/>
      <c r="G66" s="269"/>
      <c r="H66" s="269"/>
    </row>
    <row r="67" spans="1:8" ht="13.5" customHeight="1" x14ac:dyDescent="0.25">
      <c r="A67" s="269"/>
      <c r="B67" s="269"/>
      <c r="C67" s="269"/>
      <c r="D67" s="269"/>
      <c r="E67" s="269"/>
      <c r="F67" s="269"/>
      <c r="G67" s="269"/>
      <c r="H67" s="269"/>
    </row>
    <row r="68" spans="1:8" ht="13.5" customHeight="1" x14ac:dyDescent="0.25">
      <c r="A68" s="269"/>
      <c r="B68" s="269"/>
      <c r="C68" s="269"/>
      <c r="D68" s="269"/>
      <c r="E68" s="269"/>
      <c r="F68" s="269"/>
      <c r="G68" s="269"/>
      <c r="H68" s="269"/>
    </row>
    <row r="69" spans="1:8" ht="13.5" customHeight="1" x14ac:dyDescent="0.25">
      <c r="A69" s="269"/>
      <c r="B69" s="269"/>
      <c r="C69" s="269"/>
      <c r="D69" s="269"/>
      <c r="E69" s="269"/>
      <c r="F69" s="269"/>
      <c r="G69" s="269"/>
      <c r="H69" s="269"/>
    </row>
    <row r="70" spans="1:8" ht="13.5" customHeight="1" x14ac:dyDescent="0.25">
      <c r="A70" s="269"/>
      <c r="B70" s="269"/>
      <c r="C70" s="269"/>
      <c r="D70" s="269"/>
      <c r="E70" s="269"/>
      <c r="F70" s="269"/>
      <c r="G70" s="269"/>
      <c r="H70" s="269"/>
    </row>
    <row r="71" spans="1:8" ht="13.5" customHeight="1" x14ac:dyDescent="0.25">
      <c r="A71" s="269"/>
      <c r="B71" s="269"/>
      <c r="C71" s="269"/>
      <c r="D71" s="269"/>
      <c r="E71" s="269"/>
      <c r="F71" s="269"/>
      <c r="G71" s="269"/>
      <c r="H71" s="269"/>
    </row>
    <row r="72" spans="1:8" ht="13.5" customHeight="1" x14ac:dyDescent="0.25">
      <c r="A72" s="269"/>
      <c r="B72" s="269"/>
      <c r="C72" s="269"/>
      <c r="D72" s="269"/>
      <c r="E72" s="269"/>
      <c r="F72" s="269"/>
      <c r="G72" s="269"/>
      <c r="H72" s="269"/>
    </row>
    <row r="73" spans="1:8" ht="13.5" customHeight="1" x14ac:dyDescent="0.25">
      <c r="A73" s="269"/>
      <c r="B73" s="269"/>
      <c r="C73" s="269"/>
      <c r="D73" s="269"/>
      <c r="E73" s="269"/>
      <c r="F73" s="269"/>
      <c r="G73" s="269"/>
      <c r="H73" s="269"/>
    </row>
    <row r="74" spans="1:8" ht="13.5" customHeight="1" x14ac:dyDescent="0.25">
      <c r="A74" s="269"/>
      <c r="B74" s="269"/>
      <c r="C74" s="269"/>
      <c r="D74" s="269"/>
      <c r="E74" s="269"/>
      <c r="F74" s="269"/>
      <c r="G74" s="269"/>
      <c r="H74" s="269"/>
    </row>
    <row r="75" spans="1:8" ht="13.5" customHeight="1" x14ac:dyDescent="0.25">
      <c r="A75" s="269"/>
      <c r="B75" s="269"/>
      <c r="C75" s="269"/>
      <c r="D75" s="269"/>
      <c r="E75" s="269"/>
      <c r="F75" s="269"/>
      <c r="G75" s="269"/>
      <c r="H75" s="269"/>
    </row>
    <row r="76" spans="1:8" ht="13.5" customHeight="1" x14ac:dyDescent="0.25">
      <c r="A76" s="269"/>
      <c r="B76" s="269"/>
      <c r="C76" s="269"/>
      <c r="D76" s="269"/>
      <c r="E76" s="269"/>
      <c r="F76" s="269"/>
      <c r="G76" s="269"/>
      <c r="H76" s="269"/>
    </row>
    <row r="77" spans="1:8" ht="13.5" customHeight="1" x14ac:dyDescent="0.25">
      <c r="A77" s="269"/>
      <c r="B77" s="269"/>
      <c r="C77" s="269"/>
      <c r="D77" s="269"/>
      <c r="E77" s="269"/>
      <c r="F77" s="269"/>
      <c r="G77" s="269"/>
      <c r="H77" s="269"/>
    </row>
    <row r="78" spans="1:8" ht="13.5" customHeight="1" x14ac:dyDescent="0.25">
      <c r="A78" s="269"/>
      <c r="B78" s="269"/>
      <c r="C78" s="269"/>
      <c r="D78" s="269"/>
      <c r="E78" s="269"/>
      <c r="F78" s="269"/>
      <c r="G78" s="269"/>
      <c r="H78" s="269"/>
    </row>
    <row r="79" spans="1:8" ht="13.5" customHeight="1" x14ac:dyDescent="0.25">
      <c r="A79" s="269"/>
      <c r="B79" s="269"/>
      <c r="C79" s="269"/>
      <c r="D79" s="269"/>
      <c r="E79" s="269"/>
      <c r="F79" s="269"/>
      <c r="G79" s="269"/>
      <c r="H79" s="269"/>
    </row>
    <row r="80" spans="1:8" ht="13.5" customHeight="1" x14ac:dyDescent="0.25">
      <c r="A80" s="269"/>
      <c r="B80" s="269"/>
      <c r="C80" s="269"/>
      <c r="D80" s="269"/>
      <c r="E80" s="269"/>
      <c r="F80" s="269"/>
      <c r="G80" s="269"/>
      <c r="H80" s="269"/>
    </row>
    <row r="81" spans="1:8" ht="13.5" customHeight="1" x14ac:dyDescent="0.25">
      <c r="A81" s="269"/>
      <c r="B81" s="269"/>
      <c r="C81" s="269"/>
      <c r="D81" s="269"/>
      <c r="E81" s="269"/>
      <c r="F81" s="269"/>
      <c r="G81" s="269"/>
      <c r="H81" s="269"/>
    </row>
    <row r="82" spans="1:8" ht="13.5" customHeight="1" x14ac:dyDescent="0.25">
      <c r="A82" s="269"/>
      <c r="B82" s="269"/>
      <c r="C82" s="269"/>
      <c r="D82" s="269"/>
      <c r="E82" s="269"/>
      <c r="F82" s="269"/>
      <c r="G82" s="269"/>
      <c r="H82" s="269"/>
    </row>
    <row r="83" spans="1:8" ht="13.5" customHeight="1" x14ac:dyDescent="0.25">
      <c r="A83" s="269"/>
      <c r="B83" s="269"/>
      <c r="C83" s="269"/>
      <c r="D83" s="269"/>
      <c r="E83" s="269"/>
      <c r="F83" s="269"/>
      <c r="G83" s="269"/>
      <c r="H83" s="269"/>
    </row>
    <row r="84" spans="1:8" ht="13.5" customHeight="1" x14ac:dyDescent="0.25">
      <c r="A84" s="269"/>
      <c r="B84" s="269"/>
      <c r="C84" s="269"/>
      <c r="D84" s="269"/>
      <c r="E84" s="269"/>
      <c r="F84" s="269"/>
      <c r="G84" s="269"/>
      <c r="H84" s="269"/>
    </row>
    <row r="85" spans="1:8" ht="13.5" customHeight="1" x14ac:dyDescent="0.25">
      <c r="A85" s="269"/>
      <c r="B85" s="269"/>
      <c r="C85" s="269"/>
      <c r="D85" s="269"/>
      <c r="E85" s="269"/>
      <c r="F85" s="269"/>
      <c r="G85" s="269"/>
      <c r="H85" s="269"/>
    </row>
    <row r="86" spans="1:8" ht="13.5" customHeight="1" x14ac:dyDescent="0.25">
      <c r="A86" s="269"/>
      <c r="B86" s="269"/>
      <c r="C86" s="269"/>
      <c r="D86" s="269"/>
      <c r="E86" s="269"/>
      <c r="F86" s="269"/>
      <c r="G86" s="269"/>
      <c r="H86" s="269"/>
    </row>
    <row r="87" spans="1:8" ht="13.5" customHeight="1" x14ac:dyDescent="0.25">
      <c r="A87" s="269"/>
      <c r="B87" s="269"/>
      <c r="C87" s="269"/>
      <c r="D87" s="269"/>
      <c r="E87" s="269"/>
      <c r="F87" s="269"/>
      <c r="G87" s="269"/>
      <c r="H87" s="269"/>
    </row>
    <row r="88" spans="1:8" ht="13.5" customHeight="1" x14ac:dyDescent="0.25">
      <c r="A88" s="269"/>
      <c r="B88" s="269"/>
      <c r="C88" s="269"/>
      <c r="D88" s="269"/>
      <c r="E88" s="269"/>
      <c r="F88" s="269"/>
      <c r="G88" s="269"/>
      <c r="H88" s="269"/>
    </row>
    <row r="89" spans="1:8" ht="13.5" customHeight="1" x14ac:dyDescent="0.25">
      <c r="A89" s="269"/>
      <c r="B89" s="269"/>
      <c r="C89" s="269"/>
      <c r="D89" s="269"/>
      <c r="E89" s="269"/>
      <c r="F89" s="269"/>
      <c r="G89" s="269"/>
      <c r="H89" s="269"/>
    </row>
    <row r="90" spans="1:8" ht="13.5" customHeight="1" x14ac:dyDescent="0.25">
      <c r="A90" s="269"/>
      <c r="B90" s="269"/>
      <c r="C90" s="269"/>
      <c r="D90" s="269"/>
      <c r="E90" s="269"/>
      <c r="F90" s="269"/>
      <c r="G90" s="269"/>
      <c r="H90" s="269"/>
    </row>
    <row r="91" spans="1:8" ht="13.5" customHeight="1" x14ac:dyDescent="0.25">
      <c r="A91" s="269"/>
      <c r="B91" s="269"/>
      <c r="C91" s="269"/>
      <c r="D91" s="269"/>
      <c r="E91" s="269"/>
      <c r="F91" s="269"/>
      <c r="G91" s="269"/>
      <c r="H91" s="269"/>
    </row>
    <row r="92" spans="1:8" ht="13.5" customHeight="1" x14ac:dyDescent="0.25">
      <c r="A92" s="269"/>
      <c r="B92" s="269"/>
      <c r="C92" s="269"/>
      <c r="D92" s="269"/>
      <c r="E92" s="269"/>
      <c r="F92" s="269"/>
      <c r="G92" s="269"/>
      <c r="H92" s="269"/>
    </row>
    <row r="93" spans="1:8" ht="13.5" customHeight="1" x14ac:dyDescent="0.25">
      <c r="A93" s="269"/>
      <c r="B93" s="269"/>
      <c r="C93" s="269"/>
      <c r="D93" s="269"/>
      <c r="E93" s="269"/>
      <c r="F93" s="269"/>
      <c r="G93" s="269"/>
      <c r="H93" s="269"/>
    </row>
    <row r="94" spans="1:8" ht="13.5" customHeight="1" x14ac:dyDescent="0.25">
      <c r="A94" s="269"/>
      <c r="B94" s="269"/>
      <c r="C94" s="269"/>
      <c r="D94" s="269"/>
      <c r="E94" s="269"/>
      <c r="F94" s="269"/>
      <c r="G94" s="269"/>
      <c r="H94" s="269"/>
    </row>
    <row r="95" spans="1:8" ht="13.5" customHeight="1" x14ac:dyDescent="0.25">
      <c r="A95" s="269"/>
      <c r="B95" s="269"/>
      <c r="C95" s="269"/>
      <c r="D95" s="269"/>
      <c r="E95" s="269"/>
      <c r="F95" s="269"/>
      <c r="G95" s="269"/>
      <c r="H95" s="269"/>
    </row>
    <row r="96" spans="1:8" ht="13.5" customHeight="1" x14ac:dyDescent="0.25">
      <c r="A96" s="269"/>
      <c r="B96" s="269"/>
      <c r="C96" s="269"/>
      <c r="D96" s="269"/>
      <c r="E96" s="269"/>
      <c r="F96" s="269"/>
      <c r="G96" s="269"/>
      <c r="H96" s="269"/>
    </row>
    <row r="97" spans="1:8" ht="13.5" customHeight="1" x14ac:dyDescent="0.25">
      <c r="A97" s="269"/>
      <c r="B97" s="269"/>
      <c r="C97" s="269"/>
      <c r="D97" s="269"/>
      <c r="E97" s="269"/>
      <c r="F97" s="269"/>
      <c r="G97" s="269"/>
      <c r="H97" s="269"/>
    </row>
    <row r="98" spans="1:8" ht="13.5" customHeight="1" x14ac:dyDescent="0.25">
      <c r="A98" s="269"/>
      <c r="B98" s="269"/>
      <c r="C98" s="269"/>
      <c r="D98" s="269"/>
      <c r="E98" s="269"/>
      <c r="F98" s="269"/>
      <c r="G98" s="269"/>
      <c r="H98" s="269"/>
    </row>
    <row r="99" spans="1:8" ht="13.5" customHeight="1" x14ac:dyDescent="0.25">
      <c r="A99" s="269"/>
      <c r="B99" s="269"/>
      <c r="C99" s="269"/>
      <c r="D99" s="269"/>
      <c r="E99" s="269"/>
      <c r="F99" s="269"/>
      <c r="G99" s="269"/>
      <c r="H99" s="269"/>
    </row>
    <row r="100" spans="1:8" ht="13.5" customHeight="1" x14ac:dyDescent="0.25">
      <c r="A100" s="269"/>
      <c r="B100" s="269"/>
      <c r="C100" s="269"/>
      <c r="D100" s="269"/>
      <c r="E100" s="269"/>
      <c r="F100" s="269"/>
      <c r="G100" s="269"/>
      <c r="H100" s="269"/>
    </row>
    <row r="101" spans="1:8" ht="13.5" customHeight="1" x14ac:dyDescent="0.25">
      <c r="A101" s="269"/>
      <c r="B101" s="269"/>
      <c r="C101" s="269"/>
      <c r="D101" s="269"/>
      <c r="E101" s="269"/>
      <c r="F101" s="269"/>
      <c r="G101" s="269"/>
      <c r="H101" s="269"/>
    </row>
    <row r="102" spans="1:8" ht="13.5" customHeight="1" x14ac:dyDescent="0.25">
      <c r="A102" s="269"/>
      <c r="B102" s="269"/>
      <c r="C102" s="269"/>
      <c r="D102" s="269"/>
      <c r="E102" s="269"/>
      <c r="F102" s="269"/>
      <c r="G102" s="269"/>
      <c r="H102" s="269"/>
    </row>
    <row r="103" spans="1:8" ht="13.5" customHeight="1" x14ac:dyDescent="0.25">
      <c r="A103" s="269"/>
      <c r="B103" s="269"/>
      <c r="C103" s="269"/>
      <c r="D103" s="269"/>
      <c r="E103" s="269"/>
      <c r="F103" s="269"/>
      <c r="G103" s="269"/>
      <c r="H103" s="269"/>
    </row>
    <row r="104" spans="1:8" ht="13.5" customHeight="1" x14ac:dyDescent="0.25">
      <c r="A104" s="269"/>
      <c r="B104" s="269"/>
      <c r="C104" s="269"/>
      <c r="D104" s="269"/>
      <c r="E104" s="269"/>
      <c r="F104" s="269"/>
      <c r="G104" s="269"/>
      <c r="H104" s="269"/>
    </row>
    <row r="105" spans="1:8" ht="13.5" customHeight="1" x14ac:dyDescent="0.25">
      <c r="A105" s="269"/>
      <c r="B105" s="269"/>
      <c r="C105" s="269"/>
      <c r="D105" s="269"/>
      <c r="E105" s="269"/>
      <c r="F105" s="269"/>
      <c r="G105" s="269"/>
      <c r="H105" s="269"/>
    </row>
    <row r="106" spans="1:8" ht="13.5" customHeight="1" x14ac:dyDescent="0.25">
      <c r="A106" s="269"/>
      <c r="B106" s="269"/>
      <c r="C106" s="269"/>
      <c r="D106" s="269"/>
      <c r="E106" s="269"/>
      <c r="F106" s="269"/>
      <c r="G106" s="269"/>
      <c r="H106" s="269"/>
    </row>
    <row r="107" spans="1:8" ht="13.5" customHeight="1" x14ac:dyDescent="0.25">
      <c r="A107" s="269"/>
      <c r="B107" s="269"/>
      <c r="C107" s="269"/>
      <c r="D107" s="269"/>
      <c r="E107" s="269"/>
      <c r="F107" s="269"/>
      <c r="G107" s="269"/>
      <c r="H107" s="269"/>
    </row>
    <row r="108" spans="1:8" ht="13.5" customHeight="1" x14ac:dyDescent="0.25">
      <c r="A108" s="269"/>
      <c r="B108" s="269"/>
      <c r="C108" s="269"/>
      <c r="D108" s="269"/>
      <c r="E108" s="269"/>
      <c r="F108" s="269"/>
      <c r="G108" s="269"/>
      <c r="H108" s="269"/>
    </row>
    <row r="109" spans="1:8" ht="13.5" customHeight="1" x14ac:dyDescent="0.25">
      <c r="A109" s="269"/>
      <c r="B109" s="269"/>
      <c r="C109" s="269"/>
      <c r="D109" s="269"/>
      <c r="E109" s="269"/>
      <c r="F109" s="269"/>
      <c r="G109" s="269"/>
      <c r="H109" s="269"/>
    </row>
    <row r="110" spans="1:8" ht="13.5" customHeight="1" x14ac:dyDescent="0.25">
      <c r="A110" s="269"/>
      <c r="B110" s="269"/>
      <c r="C110" s="269"/>
      <c r="D110" s="269"/>
      <c r="E110" s="269"/>
      <c r="F110" s="269"/>
      <c r="G110" s="269"/>
      <c r="H110" s="269"/>
    </row>
    <row r="111" spans="1:8" ht="13.5" customHeight="1" x14ac:dyDescent="0.25">
      <c r="A111" s="269"/>
      <c r="B111" s="269"/>
      <c r="C111" s="269"/>
      <c r="D111" s="269"/>
      <c r="E111" s="269"/>
      <c r="F111" s="269"/>
      <c r="G111" s="269"/>
      <c r="H111" s="269"/>
    </row>
    <row r="112" spans="1:8" ht="13.5" customHeight="1" x14ac:dyDescent="0.25">
      <c r="A112" s="269"/>
      <c r="B112" s="269"/>
      <c r="C112" s="269"/>
      <c r="D112" s="269"/>
      <c r="E112" s="269"/>
      <c r="F112" s="269"/>
      <c r="G112" s="269"/>
      <c r="H112" s="269"/>
    </row>
    <row r="113" spans="1:8" ht="13.5" customHeight="1" x14ac:dyDescent="0.25">
      <c r="A113" s="269"/>
      <c r="B113" s="269"/>
      <c r="C113" s="269"/>
      <c r="D113" s="269"/>
      <c r="E113" s="269"/>
      <c r="F113" s="269"/>
      <c r="G113" s="269"/>
      <c r="H113" s="269"/>
    </row>
    <row r="114" spans="1:8" ht="13.5" customHeight="1" x14ac:dyDescent="0.25">
      <c r="A114" s="269"/>
      <c r="B114" s="269"/>
      <c r="C114" s="269"/>
      <c r="D114" s="269"/>
      <c r="E114" s="269"/>
      <c r="F114" s="269"/>
      <c r="G114" s="269"/>
      <c r="H114" s="269"/>
    </row>
    <row r="115" spans="1:8" ht="13.5" customHeight="1" x14ac:dyDescent="0.25">
      <c r="A115" s="269"/>
      <c r="B115" s="269"/>
      <c r="C115" s="269"/>
      <c r="D115" s="269"/>
      <c r="E115" s="269"/>
      <c r="F115" s="269"/>
      <c r="G115" s="269"/>
      <c r="H115" s="269"/>
    </row>
    <row r="116" spans="1:8" ht="13.5" customHeight="1" x14ac:dyDescent="0.25">
      <c r="A116" s="269"/>
      <c r="B116" s="269"/>
      <c r="C116" s="269"/>
      <c r="D116" s="269"/>
      <c r="E116" s="269"/>
      <c r="F116" s="269"/>
      <c r="G116" s="269"/>
      <c r="H116" s="269"/>
    </row>
    <row r="117" spans="1:8" ht="13.5" customHeight="1" x14ac:dyDescent="0.25">
      <c r="A117" s="269"/>
      <c r="B117" s="269"/>
      <c r="C117" s="269"/>
      <c r="D117" s="269"/>
      <c r="E117" s="269"/>
      <c r="F117" s="269"/>
      <c r="G117" s="269"/>
      <c r="H117" s="269"/>
    </row>
    <row r="118" spans="1:8" ht="13.5" customHeight="1" x14ac:dyDescent="0.25">
      <c r="A118" s="269"/>
      <c r="B118" s="269"/>
      <c r="C118" s="269"/>
      <c r="D118" s="269"/>
      <c r="E118" s="269"/>
      <c r="F118" s="269"/>
      <c r="G118" s="269"/>
      <c r="H118" s="269"/>
    </row>
    <row r="119" spans="1:8" ht="13.5" customHeight="1" x14ac:dyDescent="0.25">
      <c r="A119" s="269"/>
      <c r="B119" s="269"/>
      <c r="C119" s="269"/>
      <c r="D119" s="269"/>
      <c r="E119" s="269"/>
      <c r="F119" s="269"/>
      <c r="G119" s="269"/>
      <c r="H119" s="269"/>
    </row>
    <row r="120" spans="1:8" ht="13.5" customHeight="1" x14ac:dyDescent="0.25">
      <c r="A120" s="269"/>
      <c r="B120" s="269"/>
      <c r="C120" s="269"/>
      <c r="D120" s="269"/>
      <c r="E120" s="269"/>
      <c r="F120" s="269"/>
      <c r="G120" s="269"/>
      <c r="H120" s="269"/>
    </row>
    <row r="121" spans="1:8" ht="13.5" customHeight="1" x14ac:dyDescent="0.25">
      <c r="A121" s="269"/>
      <c r="B121" s="269"/>
      <c r="C121" s="269"/>
      <c r="D121" s="269"/>
      <c r="E121" s="269"/>
      <c r="F121" s="269"/>
      <c r="G121" s="269"/>
      <c r="H121" s="269"/>
    </row>
    <row r="122" spans="1:8" ht="13.5" customHeight="1" x14ac:dyDescent="0.25">
      <c r="A122" s="269"/>
      <c r="B122" s="269"/>
      <c r="C122" s="269"/>
      <c r="D122" s="269"/>
      <c r="E122" s="269"/>
      <c r="F122" s="269"/>
      <c r="G122" s="269"/>
      <c r="H122" s="269"/>
    </row>
    <row r="123" spans="1:8" ht="13.5" customHeight="1" x14ac:dyDescent="0.25">
      <c r="A123" s="269"/>
      <c r="B123" s="269"/>
      <c r="C123" s="269"/>
      <c r="D123" s="269"/>
      <c r="E123" s="269"/>
      <c r="F123" s="269"/>
      <c r="G123" s="269"/>
      <c r="H123" s="269"/>
    </row>
    <row r="124" spans="1:8" ht="13.5" customHeight="1" x14ac:dyDescent="0.25">
      <c r="A124" s="269"/>
      <c r="B124" s="269"/>
      <c r="C124" s="269"/>
      <c r="D124" s="269"/>
      <c r="E124" s="269"/>
      <c r="F124" s="269"/>
      <c r="G124" s="269"/>
      <c r="H124" s="269"/>
    </row>
    <row r="125" spans="1:8" ht="13.5" customHeight="1" x14ac:dyDescent="0.25">
      <c r="A125" s="269"/>
      <c r="B125" s="269"/>
      <c r="C125" s="269"/>
      <c r="D125" s="269"/>
      <c r="E125" s="269"/>
      <c r="F125" s="269"/>
      <c r="G125" s="269"/>
      <c r="H125" s="269"/>
    </row>
    <row r="126" spans="1:8" ht="13.5" customHeight="1" x14ac:dyDescent="0.25">
      <c r="A126" s="269"/>
      <c r="B126" s="269"/>
      <c r="C126" s="269"/>
      <c r="D126" s="269"/>
      <c r="E126" s="269"/>
      <c r="F126" s="269"/>
      <c r="G126" s="269"/>
      <c r="H126" s="269"/>
    </row>
    <row r="127" spans="1:8" ht="13.5" customHeight="1" x14ac:dyDescent="0.25">
      <c r="A127" s="269"/>
      <c r="B127" s="269"/>
      <c r="C127" s="269"/>
      <c r="D127" s="269"/>
      <c r="E127" s="269"/>
      <c r="F127" s="269"/>
      <c r="G127" s="269"/>
      <c r="H127" s="269"/>
    </row>
    <row r="128" spans="1:8" ht="13.5" customHeight="1" x14ac:dyDescent="0.25">
      <c r="A128" s="269"/>
      <c r="B128" s="269"/>
      <c r="C128" s="269"/>
      <c r="D128" s="269"/>
      <c r="E128" s="269"/>
      <c r="F128" s="269"/>
      <c r="G128" s="269"/>
      <c r="H128" s="269"/>
    </row>
    <row r="129" spans="1:8" ht="13.5" customHeight="1" x14ac:dyDescent="0.25">
      <c r="A129" s="269"/>
      <c r="B129" s="269"/>
      <c r="C129" s="269"/>
      <c r="D129" s="269"/>
      <c r="E129" s="269"/>
      <c r="F129" s="269"/>
      <c r="G129" s="269"/>
      <c r="H129" s="269"/>
    </row>
    <row r="130" spans="1:8" ht="13.5" customHeight="1" x14ac:dyDescent="0.25">
      <c r="A130" s="269"/>
      <c r="B130" s="269"/>
      <c r="C130" s="269"/>
      <c r="D130" s="269"/>
      <c r="E130" s="269"/>
      <c r="F130" s="269"/>
      <c r="G130" s="269"/>
      <c r="H130" s="269"/>
    </row>
    <row r="131" spans="1:8" ht="13.5" customHeight="1" x14ac:dyDescent="0.25">
      <c r="A131" s="269"/>
      <c r="B131" s="269"/>
      <c r="C131" s="269"/>
      <c r="D131" s="269"/>
      <c r="E131" s="269"/>
      <c r="F131" s="269"/>
      <c r="G131" s="269"/>
      <c r="H131" s="269"/>
    </row>
    <row r="132" spans="1:8" ht="13.5" customHeight="1" x14ac:dyDescent="0.25">
      <c r="A132" s="269"/>
      <c r="B132" s="269"/>
      <c r="C132" s="269"/>
      <c r="D132" s="269"/>
      <c r="E132" s="269"/>
      <c r="F132" s="269"/>
      <c r="G132" s="269"/>
      <c r="H132" s="269"/>
    </row>
    <row r="133" spans="1:8" ht="13.5" customHeight="1" x14ac:dyDescent="0.25">
      <c r="A133" s="269"/>
      <c r="B133" s="269"/>
      <c r="C133" s="269"/>
      <c r="D133" s="269"/>
      <c r="E133" s="269"/>
      <c r="F133" s="269"/>
      <c r="G133" s="269"/>
      <c r="H133" s="269"/>
    </row>
    <row r="134" spans="1:8" ht="13.5" customHeight="1" x14ac:dyDescent="0.25">
      <c r="A134" s="269"/>
      <c r="B134" s="269"/>
      <c r="C134" s="269"/>
      <c r="D134" s="269"/>
      <c r="E134" s="269"/>
      <c r="F134" s="269"/>
      <c r="G134" s="269"/>
      <c r="H134" s="269"/>
    </row>
    <row r="135" spans="1:8" ht="13.5" customHeight="1" x14ac:dyDescent="0.25">
      <c r="A135" s="269"/>
      <c r="B135" s="269"/>
      <c r="C135" s="269"/>
      <c r="D135" s="269"/>
      <c r="E135" s="269"/>
      <c r="F135" s="269"/>
      <c r="G135" s="269"/>
      <c r="H135" s="269"/>
    </row>
    <row r="136" spans="1:8" ht="13.5" customHeight="1" x14ac:dyDescent="0.25">
      <c r="A136" s="269"/>
      <c r="B136" s="269"/>
      <c r="C136" s="269"/>
      <c r="D136" s="269"/>
      <c r="E136" s="269"/>
      <c r="F136" s="269"/>
      <c r="G136" s="269"/>
      <c r="H136" s="269"/>
    </row>
    <row r="137" spans="1:8" ht="13.5" customHeight="1" x14ac:dyDescent="0.25">
      <c r="A137" s="269"/>
      <c r="B137" s="269"/>
      <c r="C137" s="269"/>
      <c r="D137" s="269"/>
      <c r="E137" s="269"/>
      <c r="F137" s="269"/>
      <c r="G137" s="269"/>
      <c r="H137" s="269"/>
    </row>
    <row r="138" spans="1:8" ht="13.5" customHeight="1" x14ac:dyDescent="0.25">
      <c r="A138" s="269"/>
      <c r="B138" s="269"/>
      <c r="C138" s="269"/>
      <c r="D138" s="269"/>
      <c r="E138" s="269"/>
      <c r="F138" s="269"/>
      <c r="G138" s="269"/>
      <c r="H138" s="269"/>
    </row>
    <row r="139" spans="1:8" ht="13.5" customHeight="1" x14ac:dyDescent="0.25">
      <c r="A139" s="269"/>
      <c r="B139" s="269"/>
      <c r="C139" s="269"/>
      <c r="D139" s="269"/>
      <c r="E139" s="269"/>
      <c r="F139" s="269"/>
      <c r="G139" s="269"/>
      <c r="H139" s="269"/>
    </row>
    <row r="140" spans="1:8" ht="13.5" customHeight="1" x14ac:dyDescent="0.25">
      <c r="A140" s="269"/>
      <c r="B140" s="269"/>
      <c r="C140" s="269"/>
      <c r="D140" s="269"/>
      <c r="E140" s="269"/>
      <c r="F140" s="269"/>
      <c r="G140" s="269"/>
      <c r="H140" s="269"/>
    </row>
    <row r="141" spans="1:8" ht="13.5" customHeight="1" x14ac:dyDescent="0.25">
      <c r="A141" s="269"/>
      <c r="B141" s="269"/>
      <c r="C141" s="269"/>
      <c r="D141" s="269"/>
      <c r="E141" s="269"/>
      <c r="F141" s="269"/>
      <c r="G141" s="269"/>
      <c r="H141" s="269"/>
    </row>
    <row r="142" spans="1:8" x14ac:dyDescent="0.25">
      <c r="A142" s="269"/>
      <c r="B142" s="269"/>
      <c r="C142" s="269"/>
      <c r="D142" s="269"/>
      <c r="E142" s="269"/>
      <c r="F142" s="269"/>
      <c r="G142" s="269"/>
      <c r="H142" s="269"/>
    </row>
    <row r="143" spans="1:8" x14ac:dyDescent="0.25">
      <c r="A143" s="269"/>
      <c r="B143" s="269"/>
      <c r="C143" s="269"/>
      <c r="D143" s="269"/>
      <c r="E143" s="269"/>
      <c r="F143" s="269"/>
      <c r="G143" s="269"/>
      <c r="H143" s="269"/>
    </row>
    <row r="144" spans="1:8" x14ac:dyDescent="0.25">
      <c r="A144" s="269"/>
      <c r="B144" s="269"/>
      <c r="C144" s="269"/>
      <c r="D144" s="269"/>
      <c r="E144" s="269"/>
      <c r="F144" s="269"/>
      <c r="G144" s="269"/>
      <c r="H144" s="269"/>
    </row>
    <row r="145" spans="1:8" x14ac:dyDescent="0.25">
      <c r="A145" s="269"/>
      <c r="B145" s="269"/>
      <c r="C145" s="269"/>
      <c r="D145" s="269"/>
      <c r="E145" s="269"/>
      <c r="F145" s="269"/>
      <c r="G145" s="269"/>
      <c r="H145" s="269"/>
    </row>
    <row r="146" spans="1:8" x14ac:dyDescent="0.25">
      <c r="A146" s="269"/>
      <c r="B146" s="269"/>
      <c r="C146" s="269"/>
      <c r="D146" s="269"/>
      <c r="E146" s="269"/>
      <c r="F146" s="269"/>
      <c r="G146" s="269"/>
      <c r="H146" s="269"/>
    </row>
    <row r="147" spans="1:8" x14ac:dyDescent="0.25">
      <c r="A147" s="269"/>
      <c r="B147" s="269"/>
      <c r="C147" s="269"/>
      <c r="D147" s="269"/>
      <c r="E147" s="269"/>
      <c r="F147" s="269"/>
      <c r="G147" s="269"/>
      <c r="H147" s="269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6"/>
  <sheetViews>
    <sheetView showGridLines="0" topLeftCell="A13" zoomScaleNormal="100" zoomScaleSheetLayoutView="90" workbookViewId="0">
      <selection activeCell="L45" sqref="L45"/>
    </sheetView>
  </sheetViews>
  <sheetFormatPr baseColWidth="10" defaultRowHeight="15" x14ac:dyDescent="0.25"/>
  <cols>
    <col min="1" max="1" width="20.7109375" customWidth="1"/>
    <col min="2" max="7" width="9.7109375" style="187" customWidth="1"/>
    <col min="8" max="8" width="12.7109375" customWidth="1"/>
    <col min="10" max="10" width="0" style="187" hidden="1" customWidth="1"/>
    <col min="253" max="253" width="6.85546875" customWidth="1"/>
    <col min="254" max="254" width="11.7109375" customWidth="1"/>
    <col min="255" max="260" width="7.7109375" customWidth="1"/>
    <col min="261" max="261" width="8.7109375" customWidth="1"/>
    <col min="262" max="264" width="13.7109375" customWidth="1"/>
    <col min="509" max="509" width="6.85546875" customWidth="1"/>
    <col min="510" max="510" width="11.7109375" customWidth="1"/>
    <col min="511" max="516" width="7.7109375" customWidth="1"/>
    <col min="517" max="517" width="8.7109375" customWidth="1"/>
    <col min="518" max="520" width="13.7109375" customWidth="1"/>
    <col min="765" max="765" width="6.85546875" customWidth="1"/>
    <col min="766" max="766" width="11.7109375" customWidth="1"/>
    <col min="767" max="772" width="7.7109375" customWidth="1"/>
    <col min="773" max="773" width="8.7109375" customWidth="1"/>
    <col min="774" max="776" width="13.7109375" customWidth="1"/>
    <col min="1021" max="1021" width="6.85546875" customWidth="1"/>
    <col min="1022" max="1022" width="11.7109375" customWidth="1"/>
    <col min="1023" max="1028" width="7.7109375" customWidth="1"/>
    <col min="1029" max="1029" width="8.7109375" customWidth="1"/>
    <col min="1030" max="1032" width="13.7109375" customWidth="1"/>
    <col min="1277" max="1277" width="6.85546875" customWidth="1"/>
    <col min="1278" max="1278" width="11.7109375" customWidth="1"/>
    <col min="1279" max="1284" width="7.7109375" customWidth="1"/>
    <col min="1285" max="1285" width="8.7109375" customWidth="1"/>
    <col min="1286" max="1288" width="13.7109375" customWidth="1"/>
    <col min="1533" max="1533" width="6.85546875" customWidth="1"/>
    <col min="1534" max="1534" width="11.7109375" customWidth="1"/>
    <col min="1535" max="1540" width="7.7109375" customWidth="1"/>
    <col min="1541" max="1541" width="8.7109375" customWidth="1"/>
    <col min="1542" max="1544" width="13.7109375" customWidth="1"/>
    <col min="1789" max="1789" width="6.85546875" customWidth="1"/>
    <col min="1790" max="1790" width="11.7109375" customWidth="1"/>
    <col min="1791" max="1796" width="7.7109375" customWidth="1"/>
    <col min="1797" max="1797" width="8.7109375" customWidth="1"/>
    <col min="1798" max="1800" width="13.7109375" customWidth="1"/>
    <col min="2045" max="2045" width="6.85546875" customWidth="1"/>
    <col min="2046" max="2046" width="11.7109375" customWidth="1"/>
    <col min="2047" max="2052" width="7.7109375" customWidth="1"/>
    <col min="2053" max="2053" width="8.7109375" customWidth="1"/>
    <col min="2054" max="2056" width="13.7109375" customWidth="1"/>
    <col min="2301" max="2301" width="6.85546875" customWidth="1"/>
    <col min="2302" max="2302" width="11.7109375" customWidth="1"/>
    <col min="2303" max="2308" width="7.7109375" customWidth="1"/>
    <col min="2309" max="2309" width="8.7109375" customWidth="1"/>
    <col min="2310" max="2312" width="13.7109375" customWidth="1"/>
    <col min="2557" max="2557" width="6.85546875" customWidth="1"/>
    <col min="2558" max="2558" width="11.7109375" customWidth="1"/>
    <col min="2559" max="2564" width="7.7109375" customWidth="1"/>
    <col min="2565" max="2565" width="8.7109375" customWidth="1"/>
    <col min="2566" max="2568" width="13.7109375" customWidth="1"/>
    <col min="2813" max="2813" width="6.85546875" customWidth="1"/>
    <col min="2814" max="2814" width="11.7109375" customWidth="1"/>
    <col min="2815" max="2820" width="7.7109375" customWidth="1"/>
    <col min="2821" max="2821" width="8.7109375" customWidth="1"/>
    <col min="2822" max="2824" width="13.7109375" customWidth="1"/>
    <col min="3069" max="3069" width="6.85546875" customWidth="1"/>
    <col min="3070" max="3070" width="11.7109375" customWidth="1"/>
    <col min="3071" max="3076" width="7.7109375" customWidth="1"/>
    <col min="3077" max="3077" width="8.7109375" customWidth="1"/>
    <col min="3078" max="3080" width="13.7109375" customWidth="1"/>
    <col min="3325" max="3325" width="6.85546875" customWidth="1"/>
    <col min="3326" max="3326" width="11.7109375" customWidth="1"/>
    <col min="3327" max="3332" width="7.7109375" customWidth="1"/>
    <col min="3333" max="3333" width="8.7109375" customWidth="1"/>
    <col min="3334" max="3336" width="13.7109375" customWidth="1"/>
    <col min="3581" max="3581" width="6.85546875" customWidth="1"/>
    <col min="3582" max="3582" width="11.7109375" customWidth="1"/>
    <col min="3583" max="3588" width="7.7109375" customWidth="1"/>
    <col min="3589" max="3589" width="8.7109375" customWidth="1"/>
    <col min="3590" max="3592" width="13.7109375" customWidth="1"/>
    <col min="3837" max="3837" width="6.85546875" customWidth="1"/>
    <col min="3838" max="3838" width="11.7109375" customWidth="1"/>
    <col min="3839" max="3844" width="7.7109375" customWidth="1"/>
    <col min="3845" max="3845" width="8.7109375" customWidth="1"/>
    <col min="3846" max="3848" width="13.7109375" customWidth="1"/>
    <col min="4093" max="4093" width="6.85546875" customWidth="1"/>
    <col min="4094" max="4094" width="11.7109375" customWidth="1"/>
    <col min="4095" max="4100" width="7.7109375" customWidth="1"/>
    <col min="4101" max="4101" width="8.7109375" customWidth="1"/>
    <col min="4102" max="4104" width="13.7109375" customWidth="1"/>
    <col min="4349" max="4349" width="6.85546875" customWidth="1"/>
    <col min="4350" max="4350" width="11.7109375" customWidth="1"/>
    <col min="4351" max="4356" width="7.7109375" customWidth="1"/>
    <col min="4357" max="4357" width="8.7109375" customWidth="1"/>
    <col min="4358" max="4360" width="13.7109375" customWidth="1"/>
    <col min="4605" max="4605" width="6.85546875" customWidth="1"/>
    <col min="4606" max="4606" width="11.7109375" customWidth="1"/>
    <col min="4607" max="4612" width="7.7109375" customWidth="1"/>
    <col min="4613" max="4613" width="8.7109375" customWidth="1"/>
    <col min="4614" max="4616" width="13.7109375" customWidth="1"/>
    <col min="4861" max="4861" width="6.85546875" customWidth="1"/>
    <col min="4862" max="4862" width="11.7109375" customWidth="1"/>
    <col min="4863" max="4868" width="7.7109375" customWidth="1"/>
    <col min="4869" max="4869" width="8.7109375" customWidth="1"/>
    <col min="4870" max="4872" width="13.7109375" customWidth="1"/>
    <col min="5117" max="5117" width="6.85546875" customWidth="1"/>
    <col min="5118" max="5118" width="11.7109375" customWidth="1"/>
    <col min="5119" max="5124" width="7.7109375" customWidth="1"/>
    <col min="5125" max="5125" width="8.7109375" customWidth="1"/>
    <col min="5126" max="5128" width="13.7109375" customWidth="1"/>
    <col min="5373" max="5373" width="6.85546875" customWidth="1"/>
    <col min="5374" max="5374" width="11.7109375" customWidth="1"/>
    <col min="5375" max="5380" width="7.7109375" customWidth="1"/>
    <col min="5381" max="5381" width="8.7109375" customWidth="1"/>
    <col min="5382" max="5384" width="13.7109375" customWidth="1"/>
    <col min="5629" max="5629" width="6.85546875" customWidth="1"/>
    <col min="5630" max="5630" width="11.7109375" customWidth="1"/>
    <col min="5631" max="5636" width="7.7109375" customWidth="1"/>
    <col min="5637" max="5637" width="8.7109375" customWidth="1"/>
    <col min="5638" max="5640" width="13.7109375" customWidth="1"/>
    <col min="5885" max="5885" width="6.85546875" customWidth="1"/>
    <col min="5886" max="5886" width="11.7109375" customWidth="1"/>
    <col min="5887" max="5892" width="7.7109375" customWidth="1"/>
    <col min="5893" max="5893" width="8.7109375" customWidth="1"/>
    <col min="5894" max="5896" width="13.7109375" customWidth="1"/>
    <col min="6141" max="6141" width="6.85546875" customWidth="1"/>
    <col min="6142" max="6142" width="11.7109375" customWidth="1"/>
    <col min="6143" max="6148" width="7.7109375" customWidth="1"/>
    <col min="6149" max="6149" width="8.7109375" customWidth="1"/>
    <col min="6150" max="6152" width="13.7109375" customWidth="1"/>
    <col min="6397" max="6397" width="6.85546875" customWidth="1"/>
    <col min="6398" max="6398" width="11.7109375" customWidth="1"/>
    <col min="6399" max="6404" width="7.7109375" customWidth="1"/>
    <col min="6405" max="6405" width="8.7109375" customWidth="1"/>
    <col min="6406" max="6408" width="13.7109375" customWidth="1"/>
    <col min="6653" max="6653" width="6.85546875" customWidth="1"/>
    <col min="6654" max="6654" width="11.7109375" customWidth="1"/>
    <col min="6655" max="6660" width="7.7109375" customWidth="1"/>
    <col min="6661" max="6661" width="8.7109375" customWidth="1"/>
    <col min="6662" max="6664" width="13.7109375" customWidth="1"/>
    <col min="6909" max="6909" width="6.85546875" customWidth="1"/>
    <col min="6910" max="6910" width="11.7109375" customWidth="1"/>
    <col min="6911" max="6916" width="7.7109375" customWidth="1"/>
    <col min="6917" max="6917" width="8.7109375" customWidth="1"/>
    <col min="6918" max="6920" width="13.7109375" customWidth="1"/>
    <col min="7165" max="7165" width="6.85546875" customWidth="1"/>
    <col min="7166" max="7166" width="11.7109375" customWidth="1"/>
    <col min="7167" max="7172" width="7.7109375" customWidth="1"/>
    <col min="7173" max="7173" width="8.7109375" customWidth="1"/>
    <col min="7174" max="7176" width="13.7109375" customWidth="1"/>
    <col min="7421" max="7421" width="6.85546875" customWidth="1"/>
    <col min="7422" max="7422" width="11.7109375" customWidth="1"/>
    <col min="7423" max="7428" width="7.7109375" customWidth="1"/>
    <col min="7429" max="7429" width="8.7109375" customWidth="1"/>
    <col min="7430" max="7432" width="13.7109375" customWidth="1"/>
    <col min="7677" max="7677" width="6.85546875" customWidth="1"/>
    <col min="7678" max="7678" width="11.7109375" customWidth="1"/>
    <col min="7679" max="7684" width="7.7109375" customWidth="1"/>
    <col min="7685" max="7685" width="8.7109375" customWidth="1"/>
    <col min="7686" max="7688" width="13.7109375" customWidth="1"/>
    <col min="7933" max="7933" width="6.85546875" customWidth="1"/>
    <col min="7934" max="7934" width="11.7109375" customWidth="1"/>
    <col min="7935" max="7940" width="7.7109375" customWidth="1"/>
    <col min="7941" max="7941" width="8.7109375" customWidth="1"/>
    <col min="7942" max="7944" width="13.7109375" customWidth="1"/>
    <col min="8189" max="8189" width="6.85546875" customWidth="1"/>
    <col min="8190" max="8190" width="11.7109375" customWidth="1"/>
    <col min="8191" max="8196" width="7.7109375" customWidth="1"/>
    <col min="8197" max="8197" width="8.7109375" customWidth="1"/>
    <col min="8198" max="8200" width="13.7109375" customWidth="1"/>
    <col min="8445" max="8445" width="6.85546875" customWidth="1"/>
    <col min="8446" max="8446" width="11.7109375" customWidth="1"/>
    <col min="8447" max="8452" width="7.7109375" customWidth="1"/>
    <col min="8453" max="8453" width="8.7109375" customWidth="1"/>
    <col min="8454" max="8456" width="13.7109375" customWidth="1"/>
    <col min="8701" max="8701" width="6.85546875" customWidth="1"/>
    <col min="8702" max="8702" width="11.7109375" customWidth="1"/>
    <col min="8703" max="8708" width="7.7109375" customWidth="1"/>
    <col min="8709" max="8709" width="8.7109375" customWidth="1"/>
    <col min="8710" max="8712" width="13.7109375" customWidth="1"/>
    <col min="8957" max="8957" width="6.85546875" customWidth="1"/>
    <col min="8958" max="8958" width="11.7109375" customWidth="1"/>
    <col min="8959" max="8964" width="7.7109375" customWidth="1"/>
    <col min="8965" max="8965" width="8.7109375" customWidth="1"/>
    <col min="8966" max="8968" width="13.7109375" customWidth="1"/>
    <col min="9213" max="9213" width="6.85546875" customWidth="1"/>
    <col min="9214" max="9214" width="11.7109375" customWidth="1"/>
    <col min="9215" max="9220" width="7.7109375" customWidth="1"/>
    <col min="9221" max="9221" width="8.7109375" customWidth="1"/>
    <col min="9222" max="9224" width="13.7109375" customWidth="1"/>
    <col min="9469" max="9469" width="6.85546875" customWidth="1"/>
    <col min="9470" max="9470" width="11.7109375" customWidth="1"/>
    <col min="9471" max="9476" width="7.7109375" customWidth="1"/>
    <col min="9477" max="9477" width="8.7109375" customWidth="1"/>
    <col min="9478" max="9480" width="13.7109375" customWidth="1"/>
    <col min="9725" max="9725" width="6.85546875" customWidth="1"/>
    <col min="9726" max="9726" width="11.7109375" customWidth="1"/>
    <col min="9727" max="9732" width="7.7109375" customWidth="1"/>
    <col min="9733" max="9733" width="8.7109375" customWidth="1"/>
    <col min="9734" max="9736" width="13.7109375" customWidth="1"/>
    <col min="9981" max="9981" width="6.85546875" customWidth="1"/>
    <col min="9982" max="9982" width="11.7109375" customWidth="1"/>
    <col min="9983" max="9988" width="7.7109375" customWidth="1"/>
    <col min="9989" max="9989" width="8.7109375" customWidth="1"/>
    <col min="9990" max="9992" width="13.7109375" customWidth="1"/>
    <col min="10237" max="10237" width="6.85546875" customWidth="1"/>
    <col min="10238" max="10238" width="11.7109375" customWidth="1"/>
    <col min="10239" max="10244" width="7.7109375" customWidth="1"/>
    <col min="10245" max="10245" width="8.7109375" customWidth="1"/>
    <col min="10246" max="10248" width="13.7109375" customWidth="1"/>
    <col min="10493" max="10493" width="6.85546875" customWidth="1"/>
    <col min="10494" max="10494" width="11.7109375" customWidth="1"/>
    <col min="10495" max="10500" width="7.7109375" customWidth="1"/>
    <col min="10501" max="10501" width="8.7109375" customWidth="1"/>
    <col min="10502" max="10504" width="13.7109375" customWidth="1"/>
    <col min="10749" max="10749" width="6.85546875" customWidth="1"/>
    <col min="10750" max="10750" width="11.7109375" customWidth="1"/>
    <col min="10751" max="10756" width="7.7109375" customWidth="1"/>
    <col min="10757" max="10757" width="8.7109375" customWidth="1"/>
    <col min="10758" max="10760" width="13.7109375" customWidth="1"/>
    <col min="11005" max="11005" width="6.85546875" customWidth="1"/>
    <col min="11006" max="11006" width="11.7109375" customWidth="1"/>
    <col min="11007" max="11012" width="7.7109375" customWidth="1"/>
    <col min="11013" max="11013" width="8.7109375" customWidth="1"/>
    <col min="11014" max="11016" width="13.7109375" customWidth="1"/>
    <col min="11261" max="11261" width="6.85546875" customWidth="1"/>
    <col min="11262" max="11262" width="11.7109375" customWidth="1"/>
    <col min="11263" max="11268" width="7.7109375" customWidth="1"/>
    <col min="11269" max="11269" width="8.7109375" customWidth="1"/>
    <col min="11270" max="11272" width="13.7109375" customWidth="1"/>
    <col min="11517" max="11517" width="6.85546875" customWidth="1"/>
    <col min="11518" max="11518" width="11.7109375" customWidth="1"/>
    <col min="11519" max="11524" width="7.7109375" customWidth="1"/>
    <col min="11525" max="11525" width="8.7109375" customWidth="1"/>
    <col min="11526" max="11528" width="13.7109375" customWidth="1"/>
    <col min="11773" max="11773" width="6.85546875" customWidth="1"/>
    <col min="11774" max="11774" width="11.7109375" customWidth="1"/>
    <col min="11775" max="11780" width="7.7109375" customWidth="1"/>
    <col min="11781" max="11781" width="8.7109375" customWidth="1"/>
    <col min="11782" max="11784" width="13.7109375" customWidth="1"/>
    <col min="12029" max="12029" width="6.85546875" customWidth="1"/>
    <col min="12030" max="12030" width="11.7109375" customWidth="1"/>
    <col min="12031" max="12036" width="7.7109375" customWidth="1"/>
    <col min="12037" max="12037" width="8.7109375" customWidth="1"/>
    <col min="12038" max="12040" width="13.7109375" customWidth="1"/>
    <col min="12285" max="12285" width="6.85546875" customWidth="1"/>
    <col min="12286" max="12286" width="11.7109375" customWidth="1"/>
    <col min="12287" max="12292" width="7.7109375" customWidth="1"/>
    <col min="12293" max="12293" width="8.7109375" customWidth="1"/>
    <col min="12294" max="12296" width="13.7109375" customWidth="1"/>
    <col min="12541" max="12541" width="6.85546875" customWidth="1"/>
    <col min="12542" max="12542" width="11.7109375" customWidth="1"/>
    <col min="12543" max="12548" width="7.7109375" customWidth="1"/>
    <col min="12549" max="12549" width="8.7109375" customWidth="1"/>
    <col min="12550" max="12552" width="13.7109375" customWidth="1"/>
    <col min="12797" max="12797" width="6.85546875" customWidth="1"/>
    <col min="12798" max="12798" width="11.7109375" customWidth="1"/>
    <col min="12799" max="12804" width="7.7109375" customWidth="1"/>
    <col min="12805" max="12805" width="8.7109375" customWidth="1"/>
    <col min="12806" max="12808" width="13.7109375" customWidth="1"/>
    <col min="13053" max="13053" width="6.85546875" customWidth="1"/>
    <col min="13054" max="13054" width="11.7109375" customWidth="1"/>
    <col min="13055" max="13060" width="7.7109375" customWidth="1"/>
    <col min="13061" max="13061" width="8.7109375" customWidth="1"/>
    <col min="13062" max="13064" width="13.7109375" customWidth="1"/>
    <col min="13309" max="13309" width="6.85546875" customWidth="1"/>
    <col min="13310" max="13310" width="11.7109375" customWidth="1"/>
    <col min="13311" max="13316" width="7.7109375" customWidth="1"/>
    <col min="13317" max="13317" width="8.7109375" customWidth="1"/>
    <col min="13318" max="13320" width="13.7109375" customWidth="1"/>
    <col min="13565" max="13565" width="6.85546875" customWidth="1"/>
    <col min="13566" max="13566" width="11.7109375" customWidth="1"/>
    <col min="13567" max="13572" width="7.7109375" customWidth="1"/>
    <col min="13573" max="13573" width="8.7109375" customWidth="1"/>
    <col min="13574" max="13576" width="13.7109375" customWidth="1"/>
    <col min="13821" max="13821" width="6.85546875" customWidth="1"/>
    <col min="13822" max="13822" width="11.7109375" customWidth="1"/>
    <col min="13823" max="13828" width="7.7109375" customWidth="1"/>
    <col min="13829" max="13829" width="8.7109375" customWidth="1"/>
    <col min="13830" max="13832" width="13.7109375" customWidth="1"/>
    <col min="14077" max="14077" width="6.85546875" customWidth="1"/>
    <col min="14078" max="14078" width="11.7109375" customWidth="1"/>
    <col min="14079" max="14084" width="7.7109375" customWidth="1"/>
    <col min="14085" max="14085" width="8.7109375" customWidth="1"/>
    <col min="14086" max="14088" width="13.7109375" customWidth="1"/>
    <col min="14333" max="14333" width="6.85546875" customWidth="1"/>
    <col min="14334" max="14334" width="11.7109375" customWidth="1"/>
    <col min="14335" max="14340" width="7.7109375" customWidth="1"/>
    <col min="14341" max="14341" width="8.7109375" customWidth="1"/>
    <col min="14342" max="14344" width="13.7109375" customWidth="1"/>
    <col min="14589" max="14589" width="6.85546875" customWidth="1"/>
    <col min="14590" max="14590" width="11.7109375" customWidth="1"/>
    <col min="14591" max="14596" width="7.7109375" customWidth="1"/>
    <col min="14597" max="14597" width="8.7109375" customWidth="1"/>
    <col min="14598" max="14600" width="13.7109375" customWidth="1"/>
    <col min="14845" max="14845" width="6.85546875" customWidth="1"/>
    <col min="14846" max="14846" width="11.7109375" customWidth="1"/>
    <col min="14847" max="14852" width="7.7109375" customWidth="1"/>
    <col min="14853" max="14853" width="8.7109375" customWidth="1"/>
    <col min="14854" max="14856" width="13.7109375" customWidth="1"/>
    <col min="15101" max="15101" width="6.85546875" customWidth="1"/>
    <col min="15102" max="15102" width="11.7109375" customWidth="1"/>
    <col min="15103" max="15108" width="7.7109375" customWidth="1"/>
    <col min="15109" max="15109" width="8.7109375" customWidth="1"/>
    <col min="15110" max="15112" width="13.7109375" customWidth="1"/>
    <col min="15357" max="15357" width="6.85546875" customWidth="1"/>
    <col min="15358" max="15358" width="11.7109375" customWidth="1"/>
    <col min="15359" max="15364" width="7.7109375" customWidth="1"/>
    <col min="15365" max="15365" width="8.7109375" customWidth="1"/>
    <col min="15366" max="15368" width="13.7109375" customWidth="1"/>
    <col min="15613" max="15613" width="6.85546875" customWidth="1"/>
    <col min="15614" max="15614" width="11.7109375" customWidth="1"/>
    <col min="15615" max="15620" width="7.7109375" customWidth="1"/>
    <col min="15621" max="15621" width="8.7109375" customWidth="1"/>
    <col min="15622" max="15624" width="13.7109375" customWidth="1"/>
    <col min="15869" max="15869" width="6.85546875" customWidth="1"/>
    <col min="15870" max="15870" width="11.7109375" customWidth="1"/>
    <col min="15871" max="15876" width="7.7109375" customWidth="1"/>
    <col min="15877" max="15877" width="8.7109375" customWidth="1"/>
    <col min="15878" max="15880" width="13.7109375" customWidth="1"/>
    <col min="16125" max="16125" width="6.85546875" customWidth="1"/>
    <col min="16126" max="16126" width="11.7109375" customWidth="1"/>
    <col min="16127" max="16132" width="7.7109375" customWidth="1"/>
    <col min="16133" max="16133" width="8.7109375" customWidth="1"/>
    <col min="16134" max="16136" width="13.710937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32" customFormat="1" ht="14.25" customHeight="1" x14ac:dyDescent="0.25">
      <c r="A5" s="286"/>
      <c r="B5" s="288"/>
      <c r="C5" s="288"/>
      <c r="D5" s="288"/>
      <c r="E5" s="288"/>
      <c r="F5" s="288"/>
      <c r="G5" s="288"/>
      <c r="H5" s="233"/>
      <c r="J5" s="231"/>
    </row>
    <row r="6" spans="1:10" s="232" customFormat="1" ht="9" customHeight="1" x14ac:dyDescent="0.25">
      <c r="A6" s="230"/>
      <c r="B6" s="231"/>
      <c r="C6" s="231"/>
      <c r="D6" s="231"/>
      <c r="E6" s="231"/>
      <c r="F6" s="231"/>
      <c r="G6" s="231"/>
      <c r="J6" s="231"/>
    </row>
    <row r="7" spans="1:10" ht="15.75" customHeight="1" x14ac:dyDescent="0.25">
      <c r="A7" s="477" t="s">
        <v>75</v>
      </c>
      <c r="B7" s="477"/>
      <c r="C7" s="477"/>
      <c r="D7" s="477"/>
      <c r="E7" s="477"/>
      <c r="F7" s="477"/>
      <c r="G7" s="477"/>
      <c r="H7" s="477"/>
      <c r="I7" s="115"/>
    </row>
    <row r="8" spans="1:10" ht="6.75" customHeight="1" x14ac:dyDescent="0.25">
      <c r="A8" s="203"/>
      <c r="B8" s="224"/>
      <c r="C8" s="224"/>
      <c r="D8" s="224"/>
      <c r="E8" s="224"/>
      <c r="F8" s="224"/>
      <c r="G8" s="224"/>
      <c r="H8" s="203"/>
    </row>
    <row r="9" spans="1:10" ht="21.95" customHeight="1" x14ac:dyDescent="0.25">
      <c r="A9" s="205" t="s">
        <v>48</v>
      </c>
      <c r="B9" s="205" t="s">
        <v>166</v>
      </c>
      <c r="C9" s="325"/>
      <c r="D9" s="325"/>
      <c r="E9" s="224"/>
      <c r="F9" s="224"/>
      <c r="G9" s="224"/>
      <c r="H9" s="203"/>
    </row>
    <row r="10" spans="1:10" ht="15.95" customHeight="1" x14ac:dyDescent="0.25">
      <c r="A10" s="226" t="s">
        <v>250</v>
      </c>
      <c r="B10" s="227">
        <v>7.3</v>
      </c>
      <c r="C10" s="323"/>
      <c r="D10" s="323"/>
      <c r="E10" s="224"/>
      <c r="F10" s="224"/>
      <c r="G10" s="224"/>
      <c r="H10" s="203"/>
    </row>
    <row r="11" spans="1:10" ht="15.95" customHeight="1" x14ac:dyDescent="0.25">
      <c r="A11" s="226" t="s">
        <v>251</v>
      </c>
      <c r="B11" s="227">
        <v>7.1191992123771257</v>
      </c>
      <c r="C11" s="324"/>
      <c r="D11" s="323"/>
      <c r="E11" s="224"/>
      <c r="F11" s="224"/>
      <c r="G11" s="224"/>
      <c r="H11" s="203"/>
      <c r="I11" s="116"/>
    </row>
    <row r="12" spans="1:10" ht="15.95" customHeight="1" x14ac:dyDescent="0.25">
      <c r="A12" s="226" t="s">
        <v>252</v>
      </c>
      <c r="B12" s="227">
        <v>7</v>
      </c>
      <c r="C12" s="323"/>
      <c r="D12" s="323"/>
      <c r="E12" s="224"/>
      <c r="F12" s="224"/>
      <c r="G12" s="224"/>
      <c r="H12" s="203"/>
      <c r="I12" s="116"/>
    </row>
    <row r="13" spans="1:10" ht="15.95" customHeight="1" x14ac:dyDescent="0.25">
      <c r="A13" s="226" t="s">
        <v>253</v>
      </c>
      <c r="B13" s="227">
        <v>6.7917765054328934</v>
      </c>
      <c r="C13" s="323"/>
      <c r="D13" s="323"/>
      <c r="E13" s="224"/>
      <c r="F13" s="224"/>
      <c r="G13" s="224"/>
      <c r="H13" s="203"/>
      <c r="J13" s="314"/>
    </row>
    <row r="14" spans="1:10" ht="15.95" customHeight="1" x14ac:dyDescent="0.25">
      <c r="A14" s="226" t="s">
        <v>255</v>
      </c>
      <c r="B14" s="227">
        <v>6.5755004782569069</v>
      </c>
      <c r="C14" s="323"/>
      <c r="D14" s="323"/>
      <c r="E14" s="224"/>
      <c r="F14" s="224"/>
      <c r="G14" s="224"/>
      <c r="H14" s="203"/>
    </row>
    <row r="15" spans="1:10" ht="15.95" customHeight="1" x14ac:dyDescent="0.25">
      <c r="A15" s="226" t="s">
        <v>299</v>
      </c>
      <c r="B15" s="227">
        <f>Absorcion_Egresados!B10</f>
        <v>6.4057953167104937</v>
      </c>
      <c r="C15" s="323"/>
      <c r="D15" s="323"/>
      <c r="E15" s="224"/>
      <c r="F15" s="224"/>
      <c r="G15" s="224"/>
      <c r="H15" s="203"/>
    </row>
    <row r="16" spans="1:10" ht="16.5" customHeight="1" x14ac:dyDescent="0.25">
      <c r="A16" s="205" t="s">
        <v>307</v>
      </c>
      <c r="B16" s="225">
        <f>B15-B14</f>
        <v>-0.16970516154641313</v>
      </c>
      <c r="C16" s="323"/>
      <c r="D16" s="323"/>
      <c r="E16" s="224"/>
      <c r="F16" s="224"/>
      <c r="G16" s="224"/>
      <c r="H16" s="203"/>
    </row>
    <row r="17" spans="1:10" ht="7.5" customHeight="1" x14ac:dyDescent="0.25">
      <c r="A17" s="203"/>
      <c r="B17" s="224"/>
      <c r="C17" s="224"/>
      <c r="D17" s="224"/>
      <c r="E17" s="224"/>
      <c r="F17" s="224"/>
      <c r="G17" s="224"/>
      <c r="H17" s="203"/>
    </row>
    <row r="18" spans="1:10" ht="32.25" customHeight="1" x14ac:dyDescent="0.25">
      <c r="A18" s="304" t="s">
        <v>178</v>
      </c>
      <c r="B18" s="304" t="s">
        <v>250</v>
      </c>
      <c r="C18" s="304" t="s">
        <v>251</v>
      </c>
      <c r="D18" s="304" t="s">
        <v>252</v>
      </c>
      <c r="E18" s="304" t="s">
        <v>253</v>
      </c>
      <c r="F18" s="304" t="s">
        <v>255</v>
      </c>
      <c r="G18" s="304" t="s">
        <v>299</v>
      </c>
      <c r="H18" s="304" t="s">
        <v>265</v>
      </c>
      <c r="J18" s="187" t="s">
        <v>271</v>
      </c>
    </row>
    <row r="19" spans="1:10" ht="14.1" customHeight="1" x14ac:dyDescent="0.25">
      <c r="A19" s="307" t="s">
        <v>14</v>
      </c>
      <c r="B19" s="308">
        <v>8.9117778772951191</v>
      </c>
      <c r="C19" s="308">
        <v>10.387017507934884</v>
      </c>
      <c r="D19" s="308">
        <v>9.1136385920188268</v>
      </c>
      <c r="E19" s="308">
        <v>7.8840605842048328</v>
      </c>
      <c r="F19" s="308">
        <v>8.1956378056840702</v>
      </c>
      <c r="G19" s="308">
        <f>Absorcion_Egresados!D17</f>
        <v>7.2356823678924282</v>
      </c>
      <c r="H19" s="310">
        <f t="shared" ref="H19:H47" si="0">G19-F19</f>
        <v>-0.95995543779164194</v>
      </c>
      <c r="J19" s="187">
        <f>RANK(Tabla7[[#This Row],[Variación
último año]],$H$19:$H$52)</f>
        <v>31</v>
      </c>
    </row>
    <row r="20" spans="1:10" ht="14.1" customHeight="1" x14ac:dyDescent="0.25">
      <c r="A20" s="307" t="s">
        <v>15</v>
      </c>
      <c r="B20" s="308">
        <v>7.3747982307192412</v>
      </c>
      <c r="C20" s="308">
        <v>7.3148033254746254</v>
      </c>
      <c r="D20" s="308">
        <v>6.8752258945423872</v>
      </c>
      <c r="E20" s="308">
        <v>6.1360552244970199</v>
      </c>
      <c r="F20" s="308">
        <v>6.2649358594451989</v>
      </c>
      <c r="G20" s="308">
        <f>Absorcion_Egresados!D18</f>
        <v>6.6453104239092839</v>
      </c>
      <c r="H20" s="310">
        <f t="shared" si="0"/>
        <v>0.38037456446408502</v>
      </c>
      <c r="J20" s="187">
        <f>RANK(Tabla7[[#This Row],[Variación
último año]],$H$19:$H$52)</f>
        <v>6</v>
      </c>
    </row>
    <row r="21" spans="1:10" ht="14.1" customHeight="1" x14ac:dyDescent="0.25">
      <c r="A21" s="307" t="s">
        <v>16</v>
      </c>
      <c r="B21" s="308">
        <v>7.6154412538129792</v>
      </c>
      <c r="C21" s="308">
        <v>6.1637340638499634</v>
      </c>
      <c r="D21" s="308">
        <v>8.3204034134988358</v>
      </c>
      <c r="E21" s="308">
        <v>8.4134386599409918</v>
      </c>
      <c r="F21" s="308">
        <v>6.6336077844311374</v>
      </c>
      <c r="G21" s="308">
        <f>Absorcion_Egresados!D19</f>
        <v>5.483549351944168</v>
      </c>
      <c r="H21" s="310">
        <f t="shared" si="0"/>
        <v>-1.1500584324869694</v>
      </c>
      <c r="J21" s="187">
        <f>RANK(Tabla7[[#This Row],[Variación
último año]],$H$19:$H$52)</f>
        <v>33</v>
      </c>
    </row>
    <row r="22" spans="1:10" ht="14.1" customHeight="1" x14ac:dyDescent="0.25">
      <c r="A22" s="307" t="s">
        <v>17</v>
      </c>
      <c r="B22" s="308">
        <v>6.590928800624404</v>
      </c>
      <c r="C22" s="308">
        <v>6.3043121823249715</v>
      </c>
      <c r="D22" s="308">
        <v>6.4599275070479258</v>
      </c>
      <c r="E22" s="308">
        <v>6.5043959622272869</v>
      </c>
      <c r="F22" s="308">
        <v>6.0729736348053214</v>
      </c>
      <c r="G22" s="308">
        <f>Absorcion_Egresados!D20</f>
        <v>5.6629314883056328</v>
      </c>
      <c r="H22" s="310">
        <f t="shared" si="0"/>
        <v>-0.41004214649968862</v>
      </c>
      <c r="J22" s="187">
        <f>RANK(Tabla7[[#This Row],[Variación
último año]],$H$19:$H$52)</f>
        <v>23</v>
      </c>
    </row>
    <row r="23" spans="1:10" ht="14.1" customHeight="1" x14ac:dyDescent="0.25">
      <c r="A23" s="307" t="s">
        <v>18</v>
      </c>
      <c r="B23" s="308">
        <v>3.9228723404255317</v>
      </c>
      <c r="C23" s="308">
        <v>3.7275472897790491</v>
      </c>
      <c r="D23" s="308">
        <v>3.386206086241335</v>
      </c>
      <c r="E23" s="308">
        <v>3.5830351381474745</v>
      </c>
      <c r="F23" s="308">
        <v>3.1853205179124635</v>
      </c>
      <c r="G23" s="308">
        <f>Absorcion_Egresados!D21</f>
        <v>2.9963275005400734</v>
      </c>
      <c r="H23" s="310">
        <f t="shared" si="0"/>
        <v>-0.18899301737239016</v>
      </c>
      <c r="J23" s="187">
        <f>RANK(Tabla7[[#This Row],[Variación
último año]],$H$19:$H$52)</f>
        <v>15</v>
      </c>
    </row>
    <row r="24" spans="1:10" ht="14.1" customHeight="1" x14ac:dyDescent="0.25">
      <c r="A24" s="307" t="s">
        <v>19</v>
      </c>
      <c r="B24" s="308">
        <v>7.6937598321971681</v>
      </c>
      <c r="C24" s="308">
        <v>8.123110061720725</v>
      </c>
      <c r="D24" s="308">
        <v>8.2495919450944921</v>
      </c>
      <c r="E24" s="308">
        <v>6.8172530371140923</v>
      </c>
      <c r="F24" s="308">
        <v>7.2966084351919038</v>
      </c>
      <c r="G24" s="308">
        <f>Absorcion_Egresados!D22</f>
        <v>7.3509756749532214</v>
      </c>
      <c r="H24" s="310">
        <f t="shared" si="0"/>
        <v>5.4367239761317521E-2</v>
      </c>
      <c r="J24" s="187">
        <f>RANK(Tabla7[[#This Row],[Variación
último año]],$H$19:$H$52)</f>
        <v>11</v>
      </c>
    </row>
    <row r="25" spans="1:10" ht="14.1" customHeight="1" x14ac:dyDescent="0.25">
      <c r="A25" s="307" t="s">
        <v>20</v>
      </c>
      <c r="B25" s="308">
        <v>7.2785375882721022</v>
      </c>
      <c r="C25" s="308">
        <v>7.4732546597551561</v>
      </c>
      <c r="D25" s="308">
        <v>7.9731743666169894</v>
      </c>
      <c r="E25" s="308">
        <v>7.2993545103301489</v>
      </c>
      <c r="F25" s="308">
        <v>7.5536904468032589</v>
      </c>
      <c r="G25" s="308">
        <f>Absorcion_Egresados!D23</f>
        <v>9.2700927009270089</v>
      </c>
      <c r="H25" s="310">
        <f t="shared" si="0"/>
        <v>1.71640225412375</v>
      </c>
      <c r="J25" s="187">
        <f>RANK(Tabla7[[#This Row],[Variación
último año]],$H$19:$H$52)</f>
        <v>1</v>
      </c>
    </row>
    <row r="26" spans="1:10" ht="14.1" customHeight="1" x14ac:dyDescent="0.25">
      <c r="A26" s="307" t="s">
        <v>21</v>
      </c>
      <c r="B26" s="308">
        <v>7.2907881173273363</v>
      </c>
      <c r="C26" s="308">
        <v>8.3152790673682038</v>
      </c>
      <c r="D26" s="308">
        <v>8.8449751664377043</v>
      </c>
      <c r="E26" s="308">
        <v>9.1225314183123878</v>
      </c>
      <c r="F26" s="308">
        <v>9.9480236915266538</v>
      </c>
      <c r="G26" s="308">
        <f>Absorcion_Egresados!D24</f>
        <v>9.1228432689327406</v>
      </c>
      <c r="H26" s="310">
        <f t="shared" si="0"/>
        <v>-0.82518042259391322</v>
      </c>
      <c r="J26" s="187">
        <f>RANK(Tabla7[[#This Row],[Variación
último año]],$H$19:$H$52)</f>
        <v>27</v>
      </c>
    </row>
    <row r="27" spans="1:10" ht="14.1" customHeight="1" x14ac:dyDescent="0.25">
      <c r="A27" s="307" t="s">
        <v>23</v>
      </c>
      <c r="B27" s="308">
        <v>3.8036300516961621</v>
      </c>
      <c r="C27" s="308">
        <v>3.7363500107058738</v>
      </c>
      <c r="D27" s="308">
        <v>4.1300033699030214</v>
      </c>
      <c r="E27" s="308">
        <v>3.6342946552398567</v>
      </c>
      <c r="F27" s="308">
        <v>3.5722998640783468</v>
      </c>
      <c r="G27" s="308">
        <f>Absorcion_Egresados!D26</f>
        <v>3.3359469669969348</v>
      </c>
      <c r="H27" s="310">
        <f t="shared" si="0"/>
        <v>-0.23635289708141194</v>
      </c>
      <c r="J27" s="187">
        <f>RANK(Tabla7[[#This Row],[Variación
último año]],$H$19:$H$52)</f>
        <v>20</v>
      </c>
    </row>
    <row r="28" spans="1:10" ht="14.1" customHeight="1" x14ac:dyDescent="0.25">
      <c r="A28" s="307" t="s">
        <v>24</v>
      </c>
      <c r="B28" s="308">
        <v>7.6481720326418436</v>
      </c>
      <c r="C28" s="308">
        <v>7.0866230037681683</v>
      </c>
      <c r="D28" s="308">
        <v>7.3935016460588168</v>
      </c>
      <c r="E28" s="308">
        <v>8.6937339259004176</v>
      </c>
      <c r="F28" s="308">
        <v>6.7518752257708075</v>
      </c>
      <c r="G28" s="308">
        <f>Absorcion_Egresados!D27</f>
        <v>6.4496757146288735</v>
      </c>
      <c r="H28" s="310">
        <f t="shared" si="0"/>
        <v>-0.302199511141934</v>
      </c>
      <c r="J28" s="187">
        <f>RANK(Tabla7[[#This Row],[Variación
último año]],$H$19:$H$52)</f>
        <v>22</v>
      </c>
    </row>
    <row r="29" spans="1:10" ht="14.1" customHeight="1" x14ac:dyDescent="0.25">
      <c r="A29" s="307" t="s">
        <v>25</v>
      </c>
      <c r="B29" s="308">
        <v>5.3812838631621398</v>
      </c>
      <c r="C29" s="308">
        <v>5.4136484940907357</v>
      </c>
      <c r="D29" s="308">
        <v>4.7729332393515254</v>
      </c>
      <c r="E29" s="308">
        <v>4.7291681097180858</v>
      </c>
      <c r="F29" s="308">
        <v>4.4062565027398213</v>
      </c>
      <c r="G29" s="308">
        <f>Absorcion_Egresados!D28</f>
        <v>4.174217135590526</v>
      </c>
      <c r="H29" s="310">
        <f t="shared" si="0"/>
        <v>-0.23203936714929529</v>
      </c>
      <c r="J29" s="187">
        <f>RANK(Tabla7[[#This Row],[Variación
último año]],$H$19:$H$52)</f>
        <v>19</v>
      </c>
    </row>
    <row r="30" spans="1:10" ht="14.1" customHeight="1" x14ac:dyDescent="0.25">
      <c r="A30" s="307" t="s">
        <v>26</v>
      </c>
      <c r="B30" s="308">
        <v>2.8494241994005365</v>
      </c>
      <c r="C30" s="308">
        <v>3.4617555448711248</v>
      </c>
      <c r="D30" s="308">
        <v>3.220417829654064</v>
      </c>
      <c r="E30" s="308">
        <v>3.5578039475866645</v>
      </c>
      <c r="F30" s="308">
        <v>2.8869466006560316</v>
      </c>
      <c r="G30" s="308">
        <f>Absorcion_Egresados!D29</f>
        <v>3.2089038476248755</v>
      </c>
      <c r="H30" s="310">
        <f t="shared" si="0"/>
        <v>0.32195724696884387</v>
      </c>
      <c r="J30" s="187">
        <f>RANK(Tabla7[[#This Row],[Variación
último año]],$H$19:$H$52)</f>
        <v>7</v>
      </c>
    </row>
    <row r="31" spans="1:10" ht="14.1" customHeight="1" x14ac:dyDescent="0.25">
      <c r="A31" s="307" t="s">
        <v>27</v>
      </c>
      <c r="B31" s="308">
        <v>5.8684693609953671</v>
      </c>
      <c r="C31" s="308">
        <v>5.8433954658015468</v>
      </c>
      <c r="D31" s="308">
        <v>5.718882414015658</v>
      </c>
      <c r="E31" s="308">
        <v>5.1232242545273001</v>
      </c>
      <c r="F31" s="308">
        <v>5.2167628768479943</v>
      </c>
      <c r="G31" s="308">
        <f>Absorcion_Egresados!D30</f>
        <v>4.410152314348367</v>
      </c>
      <c r="H31" s="310">
        <f t="shared" si="0"/>
        <v>-0.80661056249962737</v>
      </c>
      <c r="J31" s="187">
        <f>RANK(Tabla7[[#This Row],[Variación
último año]],$H$19:$H$52)</f>
        <v>26</v>
      </c>
    </row>
    <row r="32" spans="1:10" ht="14.1" customHeight="1" x14ac:dyDescent="0.25">
      <c r="A32" s="307" t="s">
        <v>28</v>
      </c>
      <c r="B32" s="308">
        <v>9.2979675400795809</v>
      </c>
      <c r="C32" s="308">
        <v>8.5446386995724506</v>
      </c>
      <c r="D32" s="308">
        <v>8.0943323205125033</v>
      </c>
      <c r="E32" s="308">
        <v>7.8630130305074815</v>
      </c>
      <c r="F32" s="308">
        <v>7.6915125806541393</v>
      </c>
      <c r="G32" s="308">
        <f>Absorcion_Egresados!D31</f>
        <v>7.4055585682323413</v>
      </c>
      <c r="H32" s="310">
        <f t="shared" si="0"/>
        <v>-0.28595401242179808</v>
      </c>
      <c r="J32" s="187">
        <f>RANK(Tabla7[[#This Row],[Variación
último año]],$H$19:$H$52)</f>
        <v>21</v>
      </c>
    </row>
    <row r="33" spans="1:14" ht="14.1" customHeight="1" x14ac:dyDescent="0.25">
      <c r="A33" s="307" t="s">
        <v>29</v>
      </c>
      <c r="B33" s="308">
        <v>9.2599248488809014</v>
      </c>
      <c r="C33" s="308">
        <v>8.7190287837537035</v>
      </c>
      <c r="D33" s="308">
        <v>8.039670151206975</v>
      </c>
      <c r="E33" s="308">
        <v>7.5687305761415242</v>
      </c>
      <c r="F33" s="308">
        <v>7.2204523733673138</v>
      </c>
      <c r="G33" s="308">
        <f>Absorcion_Egresados!D32</f>
        <v>6.3137480247090938</v>
      </c>
      <c r="H33" s="310">
        <f t="shared" si="0"/>
        <v>-0.90670434865822003</v>
      </c>
      <c r="J33" s="187">
        <f>RANK(Tabla7[[#This Row],[Variación
último año]],$H$19:$H$52)</f>
        <v>30</v>
      </c>
    </row>
    <row r="34" spans="1:14" ht="14.1" customHeight="1" x14ac:dyDescent="0.25">
      <c r="A34" s="307" t="s">
        <v>30</v>
      </c>
      <c r="B34" s="308">
        <v>8.5214468507696406</v>
      </c>
      <c r="C34" s="308">
        <v>7.12991357680513</v>
      </c>
      <c r="D34" s="308">
        <v>6.5521191294387178</v>
      </c>
      <c r="E34" s="308">
        <v>6.1783353568056114</v>
      </c>
      <c r="F34" s="308">
        <v>6.8344963440285804</v>
      </c>
      <c r="G34" s="308">
        <f>Absorcion_Egresados!D33</f>
        <v>5.9311871598561012</v>
      </c>
      <c r="H34" s="310">
        <f t="shared" si="0"/>
        <v>-0.90330918417247918</v>
      </c>
      <c r="J34" s="187">
        <f>RANK(Tabla7[[#This Row],[Variación
último año]],$H$19:$H$52)</f>
        <v>29</v>
      </c>
    </row>
    <row r="35" spans="1:14" ht="14.1" customHeight="1" x14ac:dyDescent="0.25">
      <c r="A35" s="307" t="s">
        <v>31</v>
      </c>
      <c r="B35" s="308">
        <v>6.9724382373168279</v>
      </c>
      <c r="C35" s="308">
        <v>6.8805499856774563</v>
      </c>
      <c r="D35" s="308">
        <v>7.4024304744099085</v>
      </c>
      <c r="E35" s="308">
        <v>6.7625978005143068</v>
      </c>
      <c r="F35" s="308">
        <v>5.865086989006298</v>
      </c>
      <c r="G35" s="308">
        <f>Absorcion_Egresados!D34</f>
        <v>6.185163437071834</v>
      </c>
      <c r="H35" s="310">
        <f t="shared" si="0"/>
        <v>0.32007644806553603</v>
      </c>
      <c r="J35" s="187">
        <f>RANK(Tabla7[[#This Row],[Variación
último año]],$H$19:$H$52)</f>
        <v>8</v>
      </c>
    </row>
    <row r="36" spans="1:14" ht="14.1" customHeight="1" x14ac:dyDescent="0.25">
      <c r="A36" s="307" t="s">
        <v>32</v>
      </c>
      <c r="B36" s="308">
        <v>9.4522916422459264</v>
      </c>
      <c r="C36" s="308">
        <v>10.040758513036943</v>
      </c>
      <c r="D36" s="308">
        <v>10.273596462818761</v>
      </c>
      <c r="E36" s="308">
        <v>9.995078281921332</v>
      </c>
      <c r="F36" s="308">
        <v>10.05308873789293</v>
      </c>
      <c r="G36" s="308">
        <f>Absorcion_Egresados!D35</f>
        <v>9.8653901526058156</v>
      </c>
      <c r="H36" s="310">
        <f t="shared" si="0"/>
        <v>-0.18769858528711403</v>
      </c>
      <c r="J36" s="187">
        <f>RANK(Tabla7[[#This Row],[Variación
último año]],$H$19:$H$52)</f>
        <v>14</v>
      </c>
    </row>
    <row r="37" spans="1:14" ht="14.1" customHeight="1" x14ac:dyDescent="0.25">
      <c r="A37" s="307" t="s">
        <v>34</v>
      </c>
      <c r="B37" s="308">
        <v>3.2342392270450575</v>
      </c>
      <c r="C37" s="308">
        <v>3.2533300595420784</v>
      </c>
      <c r="D37" s="308">
        <v>2.8679091557185048</v>
      </c>
      <c r="E37" s="308">
        <v>2.8345710859641873</v>
      </c>
      <c r="F37" s="308">
        <v>2.8121507264889032</v>
      </c>
      <c r="G37" s="308">
        <f>Absorcion_Egresados!D37</f>
        <v>2.582499039112689</v>
      </c>
      <c r="H37" s="310">
        <f t="shared" si="0"/>
        <v>-0.22965168737621422</v>
      </c>
      <c r="J37" s="187">
        <f>RANK(Tabla7[[#This Row],[Variación
último año]],$H$19:$H$52)</f>
        <v>18</v>
      </c>
    </row>
    <row r="38" spans="1:14" ht="14.1" customHeight="1" x14ac:dyDescent="0.25">
      <c r="A38" s="307" t="s">
        <v>35</v>
      </c>
      <c r="B38" s="308">
        <v>3.6008796041781199</v>
      </c>
      <c r="C38" s="308">
        <v>4.3111992071357781</v>
      </c>
      <c r="D38" s="308">
        <v>4.3396226415094334</v>
      </c>
      <c r="E38" s="308">
        <v>4.7294687686527856</v>
      </c>
      <c r="F38" s="308">
        <v>5.096685082872928</v>
      </c>
      <c r="G38" s="308">
        <f>Absorcion_Egresados!D38</f>
        <v>4.2041490728841566</v>
      </c>
      <c r="H38" s="310">
        <f t="shared" si="0"/>
        <v>-0.89253600998877136</v>
      </c>
      <c r="J38" s="187">
        <f>RANK(Tabla7[[#This Row],[Variación
último año]],$H$19:$H$52)</f>
        <v>28</v>
      </c>
      <c r="N38" s="242"/>
    </row>
    <row r="39" spans="1:14" ht="14.1" customHeight="1" x14ac:dyDescent="0.25">
      <c r="A39" s="307" t="s">
        <v>36</v>
      </c>
      <c r="B39" s="308">
        <v>16.223652532796148</v>
      </c>
      <c r="C39" s="308">
        <v>15.757876457454726</v>
      </c>
      <c r="D39" s="308">
        <v>16.705935659265972</v>
      </c>
      <c r="E39" s="308">
        <v>16.647207627943182</v>
      </c>
      <c r="F39" s="308">
        <v>14.422977043731173</v>
      </c>
      <c r="G39" s="308">
        <f>Absorcion_Egresados!D39</f>
        <v>15.510242613046351</v>
      </c>
      <c r="H39" s="310">
        <f t="shared" si="0"/>
        <v>1.0872655693151785</v>
      </c>
      <c r="J39" s="187">
        <f>RANK(Tabla7[[#This Row],[Variación
último año]],$H$19:$H$52)</f>
        <v>2</v>
      </c>
    </row>
    <row r="40" spans="1:14" ht="14.1" customHeight="1" x14ac:dyDescent="0.25">
      <c r="A40" s="307" t="s">
        <v>37</v>
      </c>
      <c r="B40" s="308">
        <v>5.0860369241799601</v>
      </c>
      <c r="C40" s="308">
        <v>5.145682972467255</v>
      </c>
      <c r="D40" s="308">
        <v>4.8855369418674499</v>
      </c>
      <c r="E40" s="308">
        <v>4.780434831791136</v>
      </c>
      <c r="F40" s="308">
        <v>4.7015544738790069</v>
      </c>
      <c r="G40" s="308">
        <f>Absorcion_Egresados!D40</f>
        <v>4.6101390391800567</v>
      </c>
      <c r="H40" s="310">
        <f t="shared" si="0"/>
        <v>-9.1415434698950193E-2</v>
      </c>
      <c r="J40" s="187">
        <f>RANK(Tabla7[[#This Row],[Variación
último año]],$H$19:$H$52)</f>
        <v>13</v>
      </c>
    </row>
    <row r="41" spans="1:14" ht="14.1" customHeight="1" x14ac:dyDescent="0.25">
      <c r="A41" s="307" t="s">
        <v>38</v>
      </c>
      <c r="B41" s="308">
        <v>7.3575065193095739</v>
      </c>
      <c r="C41" s="308">
        <v>8.1869167068308286</v>
      </c>
      <c r="D41" s="308">
        <v>8.6934429126899975</v>
      </c>
      <c r="E41" s="308">
        <v>7.8867884676312174</v>
      </c>
      <c r="F41" s="308">
        <v>7.1109535625664657</v>
      </c>
      <c r="G41" s="308">
        <f>Absorcion_Egresados!D41</f>
        <v>7.0457145278142601</v>
      </c>
      <c r="H41" s="310">
        <f t="shared" si="0"/>
        <v>-6.5239034752205605E-2</v>
      </c>
      <c r="J41" s="187">
        <f>RANK(Tabla7[[#This Row],[Variación
último año]],$H$19:$H$52)</f>
        <v>12</v>
      </c>
    </row>
    <row r="42" spans="1:14" ht="14.1" customHeight="1" x14ac:dyDescent="0.25">
      <c r="A42" s="307" t="s">
        <v>39</v>
      </c>
      <c r="B42" s="308">
        <v>13.807062036675772</v>
      </c>
      <c r="C42" s="308">
        <v>14.329157917601911</v>
      </c>
      <c r="D42" s="308">
        <v>12.13355434525219</v>
      </c>
      <c r="E42" s="308">
        <v>11.737720308965988</v>
      </c>
      <c r="F42" s="308">
        <v>12.047631155182643</v>
      </c>
      <c r="G42" s="308">
        <f>Absorcion_Egresados!D42</f>
        <v>13.097401225438411</v>
      </c>
      <c r="H42" s="310">
        <f t="shared" si="0"/>
        <v>1.049770070255768</v>
      </c>
      <c r="J42" s="187">
        <f>RANK(Tabla7[[#This Row],[Variación
último año]],$H$19:$H$52)</f>
        <v>3</v>
      </c>
    </row>
    <row r="43" spans="1:14" ht="14.1" customHeight="1" x14ac:dyDescent="0.25">
      <c r="A43" s="307" t="s">
        <v>40</v>
      </c>
      <c r="B43" s="308">
        <v>5.8140459715262871</v>
      </c>
      <c r="C43" s="308">
        <v>5.2824337690806535</v>
      </c>
      <c r="D43" s="308">
        <v>6.0119532735669656</v>
      </c>
      <c r="E43" s="308">
        <v>5.9016035780517067</v>
      </c>
      <c r="F43" s="308">
        <v>5.8281216303644596</v>
      </c>
      <c r="G43" s="308">
        <f>Absorcion_Egresados!D43</f>
        <v>5.3210109920884969</v>
      </c>
      <c r="H43" s="310">
        <f t="shared" si="0"/>
        <v>-0.5071106382759627</v>
      </c>
      <c r="J43" s="187">
        <f>RANK(Tabla7[[#This Row],[Variación
último año]],$H$19:$H$52)</f>
        <v>24</v>
      </c>
    </row>
    <row r="44" spans="1:14" ht="14.1" customHeight="1" x14ac:dyDescent="0.25">
      <c r="A44" s="307" t="s">
        <v>41</v>
      </c>
      <c r="B44" s="308">
        <v>6.0488464137465003</v>
      </c>
      <c r="C44" s="308">
        <v>6.8905021173623711</v>
      </c>
      <c r="D44" s="308">
        <v>8.988057825267127</v>
      </c>
      <c r="E44" s="308">
        <v>8.0028110862212856</v>
      </c>
      <c r="F44" s="308">
        <v>7.7714816946301291</v>
      </c>
      <c r="G44" s="308">
        <f>Absorcion_Egresados!D44</f>
        <v>6.5301347989156673</v>
      </c>
      <c r="H44" s="310">
        <f t="shared" si="0"/>
        <v>-1.2413468957144618</v>
      </c>
      <c r="J44" s="187">
        <f>RANK(Tabla7[[#This Row],[Variación
último año]],$H$19:$H$52)</f>
        <v>34</v>
      </c>
    </row>
    <row r="45" spans="1:14" ht="14.1" customHeight="1" x14ac:dyDescent="0.25">
      <c r="A45" s="307" t="s">
        <v>42</v>
      </c>
      <c r="B45" s="308">
        <v>5.2416674579811984</v>
      </c>
      <c r="C45" s="308">
        <v>5.0349848714069587</v>
      </c>
      <c r="D45" s="308">
        <v>5.7749837415998266</v>
      </c>
      <c r="E45" s="308">
        <v>6.0761311946372993</v>
      </c>
      <c r="F45" s="308">
        <v>5.9121866396174472</v>
      </c>
      <c r="G45" s="308">
        <f>Absorcion_Egresados!D45</f>
        <v>5.35764507359145</v>
      </c>
      <c r="H45" s="310">
        <f t="shared" si="0"/>
        <v>-0.55454156602599713</v>
      </c>
      <c r="J45" s="187">
        <f>RANK(Tabla7[[#This Row],[Variación
último año]],$H$19:$H$52)</f>
        <v>25</v>
      </c>
    </row>
    <row r="46" spans="1:14" ht="14.1" customHeight="1" x14ac:dyDescent="0.25">
      <c r="A46" s="307" t="s">
        <v>43</v>
      </c>
      <c r="B46" s="308">
        <v>2.9658447857720294</v>
      </c>
      <c r="C46" s="308">
        <v>3.0436772590558387</v>
      </c>
      <c r="D46" s="308">
        <v>3.0928866108263531</v>
      </c>
      <c r="E46" s="308">
        <v>2.8018754488891755</v>
      </c>
      <c r="F46" s="308">
        <v>2.7403641186780567</v>
      </c>
      <c r="G46" s="308">
        <f>Absorcion_Egresados!D46</f>
        <v>2.8214113098115035</v>
      </c>
      <c r="H46" s="310">
        <f t="shared" si="0"/>
        <v>8.1047191133446717E-2</v>
      </c>
      <c r="J46" s="187">
        <f>RANK(Tabla7[[#This Row],[Variación
último año]],$H$19:$H$52)</f>
        <v>10</v>
      </c>
    </row>
    <row r="47" spans="1:14" ht="14.1" customHeight="1" x14ac:dyDescent="0.25">
      <c r="A47" s="307" t="s">
        <v>44</v>
      </c>
      <c r="B47" s="308">
        <v>6.9869614512471658</v>
      </c>
      <c r="C47" s="308">
        <v>7.0576756287944491</v>
      </c>
      <c r="D47" s="308">
        <v>5.8762815660909657</v>
      </c>
      <c r="E47" s="308">
        <v>6.2263257575757578</v>
      </c>
      <c r="F47" s="308">
        <v>5.9015099180894106</v>
      </c>
      <c r="G47" s="308">
        <f>Absorcion_Egresados!D47</f>
        <v>6.1963528001813879</v>
      </c>
      <c r="H47" s="310">
        <f t="shared" si="0"/>
        <v>0.29484288209197729</v>
      </c>
      <c r="J47" s="187">
        <f>RANK(Tabla7[[#This Row],[Variación
último año]],$H$19:$H$52)</f>
        <v>9</v>
      </c>
    </row>
    <row r="48" spans="1:14" ht="14.1" customHeight="1" x14ac:dyDescent="0.25">
      <c r="A48" s="307" t="s">
        <v>45</v>
      </c>
      <c r="B48" s="308">
        <v>3.1192732093422233</v>
      </c>
      <c r="C48" s="308">
        <v>3.0523759972251128</v>
      </c>
      <c r="D48" s="308">
        <v>3.248898678414097</v>
      </c>
      <c r="E48" s="308">
        <v>3.054919908466819</v>
      </c>
      <c r="F48" s="308">
        <v>2.6074885570646056</v>
      </c>
      <c r="G48" s="308">
        <f>Absorcion_Egresados!D48</f>
        <v>3.0175085218469166</v>
      </c>
      <c r="H48" s="310">
        <f>G48-F48</f>
        <v>0.41001996478231106</v>
      </c>
      <c r="J48" s="187">
        <f>RANK(Tabla7[[#This Row],[Variación
último año]],$H$19:$H$52)</f>
        <v>5</v>
      </c>
    </row>
    <row r="49" spans="1:18" ht="14.1" customHeight="1" x14ac:dyDescent="0.25">
      <c r="A49" s="327" t="s">
        <v>275</v>
      </c>
      <c r="B49" s="328">
        <v>6.7</v>
      </c>
      <c r="C49" s="328">
        <v>6.6</v>
      </c>
      <c r="D49" s="328">
        <v>6.6</v>
      </c>
      <c r="E49" s="328">
        <v>6.4</v>
      </c>
      <c r="F49" s="328">
        <v>6.1</v>
      </c>
      <c r="G49" s="328">
        <v>5.9</v>
      </c>
      <c r="H49" s="359">
        <f>G49-F49</f>
        <v>-0.19999999999999929</v>
      </c>
      <c r="J49" s="187">
        <f>RANK(Tabla7[[#This Row],[Variación
último año]],$H$19:$H$52)</f>
        <v>16</v>
      </c>
    </row>
    <row r="50" spans="1:18" ht="14.1" customHeight="1" x14ac:dyDescent="0.25">
      <c r="A50" s="307" t="s">
        <v>22</v>
      </c>
      <c r="B50" s="308">
        <v>16.792295492078026</v>
      </c>
      <c r="C50" s="308">
        <v>15.034308674223363</v>
      </c>
      <c r="D50" s="308">
        <v>13.750373818159511</v>
      </c>
      <c r="E50" s="308">
        <v>13.865389400348347</v>
      </c>
      <c r="F50" s="308">
        <v>14.366602537030953</v>
      </c>
      <c r="G50" s="308">
        <v>13.4</v>
      </c>
      <c r="H50" s="310">
        <f>G50-F50</f>
        <v>-0.966602537030953</v>
      </c>
    </row>
    <row r="51" spans="1:18" ht="14.1" customHeight="1" x14ac:dyDescent="0.25">
      <c r="A51" s="307" t="s">
        <v>33</v>
      </c>
      <c r="B51" s="308">
        <v>3.8091710268401475</v>
      </c>
      <c r="C51" s="308">
        <v>4.0723783972938294</v>
      </c>
      <c r="D51" s="308">
        <v>4.1633789742399623</v>
      </c>
      <c r="E51" s="308">
        <v>3.7662296834229307</v>
      </c>
      <c r="F51" s="308">
        <v>3.5134378499440087</v>
      </c>
      <c r="G51" s="308">
        <v>4</v>
      </c>
      <c r="H51" s="310">
        <f>G51-F51</f>
        <v>0.48656215005599135</v>
      </c>
    </row>
    <row r="52" spans="1:18" ht="14.1" customHeight="1" x14ac:dyDescent="0.25">
      <c r="A52" s="327" t="s">
        <v>276</v>
      </c>
      <c r="B52" s="328">
        <v>12.3</v>
      </c>
      <c r="C52" s="328">
        <v>11.2</v>
      </c>
      <c r="D52" s="328">
        <v>10.6</v>
      </c>
      <c r="E52" s="328">
        <v>10.5</v>
      </c>
      <c r="F52" s="328">
        <v>10.7</v>
      </c>
      <c r="G52" s="328">
        <v>10.5</v>
      </c>
      <c r="H52" s="359">
        <f>G52-F52</f>
        <v>-0.19999999999999929</v>
      </c>
    </row>
    <row r="53" spans="1:18" ht="28.5" customHeight="1" x14ac:dyDescent="0.25">
      <c r="A53" s="478"/>
      <c r="B53" s="478"/>
      <c r="C53" s="478"/>
      <c r="D53" s="478"/>
      <c r="E53" s="478"/>
      <c r="F53" s="478"/>
      <c r="G53" s="478"/>
      <c r="H53" s="478"/>
      <c r="I53" s="240"/>
      <c r="J53" s="240"/>
      <c r="K53" s="240"/>
      <c r="M53" s="181"/>
      <c r="N53" s="181"/>
      <c r="O53" s="181"/>
      <c r="P53" s="181"/>
      <c r="Q53" s="181"/>
      <c r="R53" s="181"/>
    </row>
    <row r="54" spans="1:18" ht="13.5" customHeight="1" x14ac:dyDescent="0.25">
      <c r="A54" s="267"/>
      <c r="B54" s="265"/>
      <c r="C54" s="265"/>
      <c r="D54" s="265"/>
      <c r="E54" s="265"/>
      <c r="F54" s="265"/>
      <c r="G54" s="265"/>
      <c r="H54" s="266"/>
    </row>
    <row r="55" spans="1:18" ht="15.75" x14ac:dyDescent="0.25">
      <c r="A55" s="203"/>
      <c r="B55" s="224"/>
      <c r="C55" s="224"/>
      <c r="D55" s="224"/>
      <c r="E55" s="224"/>
      <c r="F55" s="224"/>
      <c r="G55" s="224"/>
      <c r="H55" s="203"/>
    </row>
    <row r="56" spans="1:18" ht="15.75" x14ac:dyDescent="0.25">
      <c r="A56" s="203"/>
      <c r="B56" s="224"/>
      <c r="C56" s="224"/>
      <c r="D56" s="224"/>
      <c r="E56" s="224"/>
      <c r="F56" s="224"/>
      <c r="G56" s="224"/>
      <c r="H56" s="203"/>
    </row>
    <row r="57" spans="1:18" ht="15.75" x14ac:dyDescent="0.25">
      <c r="A57" s="203"/>
      <c r="B57" s="224"/>
      <c r="C57" s="224"/>
      <c r="D57" s="224"/>
      <c r="E57" s="224"/>
      <c r="F57" s="224"/>
      <c r="G57" s="224"/>
      <c r="H57" s="203"/>
    </row>
    <row r="58" spans="1:18" ht="15.75" x14ac:dyDescent="0.25">
      <c r="A58" s="203"/>
      <c r="B58" s="224"/>
      <c r="C58" s="224"/>
      <c r="D58" s="224"/>
      <c r="E58" s="224"/>
      <c r="F58" s="224"/>
      <c r="G58" s="224"/>
      <c r="H58" s="203"/>
    </row>
    <row r="59" spans="1:18" ht="15.75" x14ac:dyDescent="0.25">
      <c r="A59" s="203"/>
      <c r="B59" s="224"/>
      <c r="C59" s="224"/>
      <c r="D59" s="224"/>
      <c r="E59" s="224"/>
      <c r="F59" s="224"/>
      <c r="G59" s="224"/>
      <c r="H59" s="203"/>
    </row>
    <row r="60" spans="1:18" ht="15.75" x14ac:dyDescent="0.25">
      <c r="A60" s="203"/>
      <c r="B60" s="224"/>
      <c r="C60" s="224"/>
      <c r="D60" s="224"/>
      <c r="E60" s="224"/>
      <c r="F60" s="224"/>
      <c r="G60" s="224"/>
      <c r="H60" s="203"/>
    </row>
    <row r="61" spans="1:18" ht="15.75" x14ac:dyDescent="0.25">
      <c r="A61" s="203"/>
      <c r="B61" s="224"/>
      <c r="C61" s="224"/>
      <c r="D61" s="224"/>
      <c r="E61" s="224"/>
      <c r="F61" s="224"/>
      <c r="G61" s="224"/>
      <c r="H61" s="203"/>
    </row>
    <row r="62" spans="1:18" ht="15.75" x14ac:dyDescent="0.25">
      <c r="A62" s="203"/>
      <c r="B62" s="224"/>
      <c r="C62" s="224"/>
      <c r="D62" s="224"/>
      <c r="E62" s="224"/>
      <c r="F62" s="224"/>
      <c r="G62" s="224"/>
      <c r="H62" s="203"/>
    </row>
    <row r="63" spans="1:18" ht="15.75" x14ac:dyDescent="0.25">
      <c r="A63" s="203"/>
      <c r="B63" s="224"/>
      <c r="C63" s="224"/>
      <c r="D63" s="224"/>
      <c r="E63" s="224"/>
      <c r="F63" s="224"/>
      <c r="G63" s="224"/>
      <c r="H63" s="203"/>
    </row>
    <row r="64" spans="1:18" ht="15.75" x14ac:dyDescent="0.25">
      <c r="A64" s="203"/>
      <c r="B64" s="224"/>
      <c r="C64" s="224"/>
      <c r="D64" s="224"/>
      <c r="E64" s="224"/>
      <c r="F64" s="224"/>
      <c r="G64" s="224"/>
      <c r="H64" s="203"/>
    </row>
    <row r="65" spans="1:8" ht="15.75" x14ac:dyDescent="0.25">
      <c r="A65" s="203"/>
      <c r="B65" s="224"/>
      <c r="C65" s="224"/>
      <c r="D65" s="224"/>
      <c r="E65" s="224"/>
      <c r="F65" s="224"/>
      <c r="G65" s="224"/>
      <c r="H65" s="203"/>
    </row>
    <row r="66" spans="1:8" ht="15.75" x14ac:dyDescent="0.25">
      <c r="A66" s="203"/>
      <c r="B66" s="224"/>
      <c r="C66" s="224"/>
      <c r="D66" s="224"/>
      <c r="E66" s="224"/>
      <c r="F66" s="224"/>
      <c r="G66" s="224"/>
      <c r="H66" s="203"/>
    </row>
    <row r="67" spans="1:8" ht="15.75" x14ac:dyDescent="0.25">
      <c r="A67" s="203"/>
      <c r="B67" s="224"/>
      <c r="C67" s="224"/>
      <c r="D67" s="224"/>
      <c r="E67" s="224"/>
      <c r="F67" s="224"/>
      <c r="G67" s="224"/>
      <c r="H67" s="203"/>
    </row>
    <row r="68" spans="1:8" ht="15.75" x14ac:dyDescent="0.25">
      <c r="A68" s="203"/>
      <c r="B68" s="224"/>
      <c r="C68" s="224"/>
      <c r="D68" s="224"/>
      <c r="E68" s="224"/>
      <c r="F68" s="224"/>
      <c r="G68" s="224"/>
      <c r="H68" s="203"/>
    </row>
    <row r="69" spans="1:8" ht="15.75" x14ac:dyDescent="0.25">
      <c r="A69" s="203"/>
      <c r="B69" s="224"/>
      <c r="C69" s="224"/>
      <c r="D69" s="224"/>
      <c r="E69" s="224"/>
      <c r="F69" s="224"/>
      <c r="G69" s="224"/>
      <c r="H69" s="203"/>
    </row>
    <row r="70" spans="1:8" ht="15.75" x14ac:dyDescent="0.25">
      <c r="A70" s="203"/>
      <c r="B70" s="224"/>
      <c r="C70" s="224"/>
      <c r="D70" s="224"/>
      <c r="E70" s="224"/>
      <c r="F70" s="224"/>
      <c r="G70" s="224"/>
      <c r="H70" s="203"/>
    </row>
    <row r="71" spans="1:8" ht="15.75" x14ac:dyDescent="0.25">
      <c r="A71" s="203"/>
      <c r="B71" s="224"/>
      <c r="C71" s="224"/>
      <c r="D71" s="224"/>
      <c r="E71" s="224"/>
      <c r="F71" s="224"/>
      <c r="G71" s="224"/>
      <c r="H71" s="203"/>
    </row>
    <row r="72" spans="1:8" ht="15.75" x14ac:dyDescent="0.25">
      <c r="A72" s="203"/>
      <c r="B72" s="224"/>
      <c r="C72" s="224"/>
      <c r="D72" s="224"/>
      <c r="E72" s="224"/>
      <c r="F72" s="224"/>
      <c r="G72" s="224"/>
      <c r="H72" s="203"/>
    </row>
    <row r="73" spans="1:8" ht="15.75" x14ac:dyDescent="0.25">
      <c r="A73" s="203"/>
      <c r="B73" s="224"/>
      <c r="C73" s="224"/>
      <c r="D73" s="224"/>
      <c r="E73" s="224"/>
      <c r="F73" s="224"/>
      <c r="G73" s="224"/>
      <c r="H73" s="203"/>
    </row>
    <row r="74" spans="1:8" ht="15.75" x14ac:dyDescent="0.25">
      <c r="A74" s="203"/>
      <c r="B74" s="224"/>
      <c r="C74" s="224"/>
      <c r="D74" s="224"/>
      <c r="E74" s="224"/>
      <c r="F74" s="224"/>
      <c r="G74" s="224"/>
      <c r="H74" s="203"/>
    </row>
    <row r="75" spans="1:8" ht="15.75" x14ac:dyDescent="0.25">
      <c r="A75" s="203"/>
      <c r="B75" s="224"/>
      <c r="C75" s="224"/>
      <c r="D75" s="224"/>
      <c r="E75" s="224"/>
      <c r="F75" s="224"/>
      <c r="G75" s="224"/>
      <c r="H75" s="203"/>
    </row>
    <row r="76" spans="1:8" ht="15.75" x14ac:dyDescent="0.25">
      <c r="A76" s="203"/>
      <c r="B76" s="224"/>
      <c r="C76" s="224"/>
      <c r="D76" s="224"/>
      <c r="E76" s="224"/>
      <c r="F76" s="224"/>
      <c r="G76" s="224"/>
      <c r="H76" s="203"/>
    </row>
    <row r="77" spans="1:8" ht="15.75" x14ac:dyDescent="0.25">
      <c r="A77" s="203"/>
      <c r="B77" s="224"/>
      <c r="C77" s="224"/>
      <c r="D77" s="224"/>
      <c r="E77" s="224"/>
      <c r="F77" s="224"/>
      <c r="G77" s="224"/>
      <c r="H77" s="203"/>
    </row>
    <row r="78" spans="1:8" ht="15.75" x14ac:dyDescent="0.25">
      <c r="A78" s="203"/>
      <c r="B78" s="224"/>
      <c r="C78" s="224"/>
      <c r="D78" s="224"/>
      <c r="E78" s="224"/>
      <c r="F78" s="224"/>
      <c r="G78" s="224"/>
      <c r="H78" s="203"/>
    </row>
    <row r="79" spans="1:8" ht="15.75" x14ac:dyDescent="0.25">
      <c r="A79" s="203"/>
      <c r="B79" s="224"/>
      <c r="C79" s="224"/>
      <c r="D79" s="224"/>
      <c r="E79" s="224"/>
      <c r="F79" s="224"/>
      <c r="G79" s="224"/>
      <c r="H79" s="203"/>
    </row>
    <row r="80" spans="1:8" ht="15.75" x14ac:dyDescent="0.25">
      <c r="A80" s="203"/>
      <c r="B80" s="224"/>
      <c r="C80" s="224"/>
      <c r="D80" s="224"/>
      <c r="E80" s="224"/>
      <c r="F80" s="224"/>
      <c r="G80" s="224"/>
      <c r="H80" s="203"/>
    </row>
    <row r="81" spans="1:8" ht="15.75" x14ac:dyDescent="0.25">
      <c r="A81" s="203"/>
      <c r="B81" s="224"/>
      <c r="C81" s="224"/>
      <c r="D81" s="224"/>
      <c r="E81" s="224"/>
      <c r="F81" s="224"/>
      <c r="G81" s="224"/>
      <c r="H81" s="203"/>
    </row>
    <row r="82" spans="1:8" ht="15.75" x14ac:dyDescent="0.25">
      <c r="A82" s="203"/>
      <c r="B82" s="224"/>
      <c r="C82" s="224"/>
      <c r="D82" s="224"/>
      <c r="E82" s="224"/>
      <c r="F82" s="224"/>
      <c r="G82" s="224"/>
      <c r="H82" s="203"/>
    </row>
    <row r="83" spans="1:8" ht="15.75" x14ac:dyDescent="0.25">
      <c r="A83" s="203"/>
      <c r="B83" s="224"/>
      <c r="C83" s="224"/>
      <c r="D83" s="224"/>
      <c r="E83" s="224"/>
      <c r="F83" s="224"/>
      <c r="G83" s="224"/>
      <c r="H83" s="203"/>
    </row>
    <row r="84" spans="1:8" ht="15.75" x14ac:dyDescent="0.25">
      <c r="A84" s="203"/>
      <c r="B84" s="224"/>
      <c r="C84" s="224"/>
      <c r="D84" s="224"/>
      <c r="E84" s="224"/>
      <c r="F84" s="224"/>
      <c r="G84" s="224"/>
      <c r="H84" s="203"/>
    </row>
    <row r="85" spans="1:8" ht="15.75" x14ac:dyDescent="0.25">
      <c r="A85" s="203"/>
      <c r="B85" s="224"/>
      <c r="C85" s="224"/>
      <c r="D85" s="224"/>
      <c r="E85" s="224"/>
      <c r="F85" s="224"/>
      <c r="G85" s="224"/>
      <c r="H85" s="203"/>
    </row>
    <row r="86" spans="1:8" ht="15.75" x14ac:dyDescent="0.25">
      <c r="A86" s="203"/>
      <c r="B86" s="224"/>
      <c r="C86" s="224"/>
      <c r="D86" s="224"/>
      <c r="E86" s="224"/>
      <c r="F86" s="224"/>
      <c r="G86" s="224"/>
      <c r="H86" s="203"/>
    </row>
    <row r="87" spans="1:8" ht="15.75" x14ac:dyDescent="0.25">
      <c r="A87" s="203"/>
      <c r="B87" s="224"/>
      <c r="C87" s="224"/>
      <c r="D87" s="224"/>
      <c r="E87" s="224"/>
      <c r="F87" s="224"/>
      <c r="G87" s="224"/>
      <c r="H87" s="203"/>
    </row>
    <row r="88" spans="1:8" ht="15.75" x14ac:dyDescent="0.25">
      <c r="A88" s="203"/>
      <c r="B88" s="224"/>
      <c r="C88" s="224"/>
      <c r="D88" s="224"/>
      <c r="E88" s="224"/>
      <c r="F88" s="224"/>
      <c r="G88" s="224"/>
      <c r="H88" s="203"/>
    </row>
    <row r="89" spans="1:8" ht="15.75" x14ac:dyDescent="0.25">
      <c r="A89" s="203"/>
      <c r="B89" s="224"/>
      <c r="C89" s="224"/>
      <c r="D89" s="224"/>
      <c r="E89" s="224"/>
      <c r="F89" s="224"/>
      <c r="G89" s="224"/>
      <c r="H89" s="203"/>
    </row>
    <row r="90" spans="1:8" ht="15.75" x14ac:dyDescent="0.25">
      <c r="A90" s="203"/>
      <c r="B90" s="224"/>
      <c r="C90" s="224"/>
      <c r="D90" s="224"/>
      <c r="E90" s="224"/>
      <c r="F90" s="224"/>
      <c r="G90" s="224"/>
      <c r="H90" s="203"/>
    </row>
    <row r="91" spans="1:8" ht="15.75" x14ac:dyDescent="0.25">
      <c r="A91" s="203"/>
      <c r="B91" s="224"/>
      <c r="C91" s="224"/>
      <c r="D91" s="224"/>
      <c r="E91" s="224"/>
      <c r="F91" s="224"/>
      <c r="G91" s="224"/>
      <c r="H91" s="203"/>
    </row>
    <row r="92" spans="1:8" ht="15.75" x14ac:dyDescent="0.25">
      <c r="A92" s="203"/>
      <c r="B92" s="224"/>
      <c r="C92" s="224"/>
      <c r="D92" s="224"/>
      <c r="E92" s="224"/>
      <c r="F92" s="224"/>
      <c r="G92" s="224"/>
      <c r="H92" s="203"/>
    </row>
    <row r="93" spans="1:8" ht="15.75" x14ac:dyDescent="0.25">
      <c r="A93" s="203"/>
      <c r="B93" s="224"/>
      <c r="C93" s="224"/>
      <c r="D93" s="224"/>
      <c r="E93" s="224"/>
      <c r="F93" s="224"/>
      <c r="G93" s="224"/>
      <c r="H93" s="203"/>
    </row>
    <row r="94" spans="1:8" ht="15.75" x14ac:dyDescent="0.25">
      <c r="A94" s="203"/>
      <c r="B94" s="224"/>
      <c r="C94" s="224"/>
      <c r="D94" s="224"/>
      <c r="E94" s="224"/>
      <c r="F94" s="224"/>
      <c r="G94" s="224"/>
      <c r="H94" s="203"/>
    </row>
    <row r="95" spans="1:8" ht="15.75" x14ac:dyDescent="0.25">
      <c r="A95" s="203"/>
      <c r="B95" s="224"/>
      <c r="C95" s="224"/>
      <c r="D95" s="224"/>
      <c r="E95" s="224"/>
      <c r="F95" s="224"/>
      <c r="G95" s="224"/>
      <c r="H95" s="203"/>
    </row>
    <row r="96" spans="1:8" ht="15.75" x14ac:dyDescent="0.25">
      <c r="A96" s="203"/>
      <c r="B96" s="224"/>
      <c r="C96" s="224"/>
      <c r="D96" s="224"/>
      <c r="E96" s="224"/>
      <c r="F96" s="224"/>
      <c r="G96" s="224"/>
      <c r="H96" s="203"/>
    </row>
    <row r="97" spans="1:8" ht="15.75" x14ac:dyDescent="0.25">
      <c r="A97" s="203"/>
      <c r="B97" s="224"/>
      <c r="C97" s="224"/>
      <c r="D97" s="224"/>
      <c r="E97" s="224"/>
      <c r="F97" s="224"/>
      <c r="G97" s="224"/>
      <c r="H97" s="203"/>
    </row>
    <row r="98" spans="1:8" ht="15.75" x14ac:dyDescent="0.25">
      <c r="A98" s="203"/>
      <c r="B98" s="224"/>
      <c r="C98" s="224"/>
      <c r="D98" s="224"/>
      <c r="E98" s="224"/>
      <c r="F98" s="224"/>
      <c r="G98" s="224"/>
      <c r="H98" s="203"/>
    </row>
    <row r="99" spans="1:8" ht="15.75" x14ac:dyDescent="0.25">
      <c r="A99" s="203"/>
      <c r="B99" s="224"/>
      <c r="C99" s="224"/>
      <c r="D99" s="224"/>
      <c r="E99" s="224"/>
      <c r="F99" s="224"/>
      <c r="G99" s="224"/>
      <c r="H99" s="203"/>
    </row>
    <row r="100" spans="1:8" ht="15.75" x14ac:dyDescent="0.25">
      <c r="A100" s="203"/>
      <c r="B100" s="224"/>
      <c r="C100" s="224"/>
      <c r="D100" s="224"/>
      <c r="E100" s="224"/>
      <c r="F100" s="224"/>
      <c r="G100" s="224"/>
      <c r="H100" s="203"/>
    </row>
    <row r="101" spans="1:8" ht="15.75" x14ac:dyDescent="0.25">
      <c r="A101" s="203"/>
      <c r="B101" s="224"/>
      <c r="C101" s="224"/>
      <c r="D101" s="224"/>
      <c r="E101" s="224"/>
      <c r="F101" s="224"/>
      <c r="G101" s="224"/>
      <c r="H101" s="203"/>
    </row>
    <row r="102" spans="1:8" ht="15.75" x14ac:dyDescent="0.25">
      <c r="A102" s="203"/>
      <c r="B102" s="224"/>
      <c r="C102" s="224"/>
      <c r="D102" s="224"/>
      <c r="E102" s="224"/>
      <c r="F102" s="224"/>
      <c r="G102" s="224"/>
      <c r="H102" s="203"/>
    </row>
    <row r="103" spans="1:8" ht="15.75" x14ac:dyDescent="0.25">
      <c r="A103" s="203"/>
      <c r="B103" s="224"/>
      <c r="C103" s="224"/>
      <c r="D103" s="224"/>
      <c r="E103" s="224"/>
      <c r="F103" s="224"/>
      <c r="G103" s="224"/>
      <c r="H103" s="203"/>
    </row>
    <row r="104" spans="1:8" ht="15.75" x14ac:dyDescent="0.25">
      <c r="A104" s="203"/>
      <c r="B104" s="224"/>
      <c r="C104" s="224"/>
      <c r="D104" s="224"/>
      <c r="E104" s="224"/>
      <c r="F104" s="224"/>
      <c r="G104" s="224"/>
      <c r="H104" s="203"/>
    </row>
    <row r="105" spans="1:8" ht="15.75" x14ac:dyDescent="0.25">
      <c r="A105" s="203"/>
      <c r="B105" s="224"/>
      <c r="C105" s="224"/>
      <c r="D105" s="224"/>
      <c r="E105" s="224"/>
      <c r="F105" s="224"/>
      <c r="G105" s="224"/>
      <c r="H105" s="203"/>
    </row>
    <row r="106" spans="1:8" ht="15.75" x14ac:dyDescent="0.25">
      <c r="A106" s="203"/>
      <c r="B106" s="224"/>
      <c r="C106" s="224"/>
      <c r="D106" s="224"/>
      <c r="E106" s="224"/>
      <c r="F106" s="224"/>
      <c r="G106" s="224"/>
      <c r="H106" s="203"/>
    </row>
    <row r="107" spans="1:8" ht="15.75" x14ac:dyDescent="0.25">
      <c r="A107" s="203"/>
      <c r="B107" s="224"/>
      <c r="C107" s="224"/>
      <c r="D107" s="224"/>
      <c r="E107" s="224"/>
      <c r="F107" s="224"/>
      <c r="G107" s="224"/>
      <c r="H107" s="203"/>
    </row>
    <row r="108" spans="1:8" ht="15.75" x14ac:dyDescent="0.25">
      <c r="A108" s="203"/>
      <c r="B108" s="224"/>
      <c r="C108" s="224"/>
      <c r="D108" s="224"/>
      <c r="E108" s="224"/>
      <c r="F108" s="224"/>
      <c r="G108" s="224"/>
      <c r="H108" s="203"/>
    </row>
    <row r="109" spans="1:8" ht="15.75" x14ac:dyDescent="0.25">
      <c r="A109" s="203"/>
      <c r="B109" s="224"/>
      <c r="C109" s="224"/>
      <c r="D109" s="224"/>
      <c r="E109" s="224"/>
      <c r="F109" s="224"/>
      <c r="G109" s="224"/>
      <c r="H109" s="203"/>
    </row>
    <row r="110" spans="1:8" ht="15.75" x14ac:dyDescent="0.25">
      <c r="A110" s="203"/>
      <c r="B110" s="224"/>
      <c r="C110" s="224"/>
      <c r="D110" s="224"/>
      <c r="E110" s="224"/>
      <c r="F110" s="224"/>
      <c r="G110" s="224"/>
      <c r="H110" s="203"/>
    </row>
    <row r="111" spans="1:8" ht="15.75" x14ac:dyDescent="0.25">
      <c r="A111" s="203"/>
      <c r="B111" s="224"/>
      <c r="C111" s="224"/>
      <c r="D111" s="224"/>
      <c r="E111" s="224"/>
      <c r="F111" s="224"/>
      <c r="G111" s="224"/>
      <c r="H111" s="203"/>
    </row>
    <row r="112" spans="1:8" ht="15.75" x14ac:dyDescent="0.25">
      <c r="A112" s="203"/>
      <c r="B112" s="224"/>
      <c r="C112" s="224"/>
      <c r="D112" s="224"/>
      <c r="E112" s="224"/>
      <c r="F112" s="224"/>
      <c r="G112" s="224"/>
      <c r="H112" s="203"/>
    </row>
    <row r="113" spans="1:8" ht="15.75" x14ac:dyDescent="0.25">
      <c r="A113" s="203"/>
      <c r="B113" s="224"/>
      <c r="C113" s="224"/>
      <c r="D113" s="224"/>
      <c r="E113" s="224"/>
      <c r="F113" s="224"/>
      <c r="G113" s="224"/>
      <c r="H113" s="203"/>
    </row>
    <row r="114" spans="1:8" ht="15.75" x14ac:dyDescent="0.25">
      <c r="A114" s="203"/>
      <c r="B114" s="224"/>
      <c r="C114" s="224"/>
      <c r="D114" s="224"/>
      <c r="E114" s="224"/>
      <c r="F114" s="224"/>
      <c r="G114" s="224"/>
      <c r="H114" s="203"/>
    </row>
    <row r="115" spans="1:8" ht="15.75" x14ac:dyDescent="0.25">
      <c r="A115" s="203"/>
      <c r="B115" s="224"/>
      <c r="C115" s="224"/>
      <c r="D115" s="224"/>
      <c r="E115" s="224"/>
      <c r="F115" s="224"/>
      <c r="G115" s="224"/>
      <c r="H115" s="203"/>
    </row>
    <row r="116" spans="1:8" ht="15.75" x14ac:dyDescent="0.25">
      <c r="A116" s="203"/>
      <c r="B116" s="224"/>
      <c r="C116" s="224"/>
      <c r="D116" s="224"/>
      <c r="E116" s="224"/>
      <c r="F116" s="224"/>
      <c r="G116" s="224"/>
      <c r="H116" s="203"/>
    </row>
    <row r="117" spans="1:8" ht="15.75" x14ac:dyDescent="0.25">
      <c r="A117" s="203"/>
      <c r="B117" s="224"/>
      <c r="C117" s="224"/>
      <c r="D117" s="224"/>
      <c r="E117" s="224"/>
      <c r="F117" s="224"/>
      <c r="G117" s="224"/>
      <c r="H117" s="203"/>
    </row>
    <row r="118" spans="1:8" ht="15.75" x14ac:dyDescent="0.25">
      <c r="A118" s="203"/>
      <c r="B118" s="224"/>
      <c r="C118" s="224"/>
      <c r="D118" s="224"/>
      <c r="E118" s="224"/>
      <c r="F118" s="224"/>
      <c r="G118" s="224"/>
      <c r="H118" s="203"/>
    </row>
    <row r="119" spans="1:8" ht="15.75" x14ac:dyDescent="0.25">
      <c r="A119" s="203"/>
      <c r="B119" s="224"/>
      <c r="C119" s="224"/>
      <c r="D119" s="224"/>
      <c r="E119" s="224"/>
      <c r="F119" s="224"/>
      <c r="G119" s="224"/>
      <c r="H119" s="203"/>
    </row>
    <row r="120" spans="1:8" ht="15.75" x14ac:dyDescent="0.25">
      <c r="A120" s="203"/>
      <c r="B120" s="224"/>
      <c r="C120" s="224"/>
      <c r="D120" s="224"/>
      <c r="E120" s="224"/>
      <c r="F120" s="224"/>
      <c r="G120" s="224"/>
      <c r="H120" s="203"/>
    </row>
    <row r="121" spans="1:8" ht="15.75" x14ac:dyDescent="0.25">
      <c r="A121" s="203"/>
      <c r="B121" s="224"/>
      <c r="C121" s="224"/>
      <c r="D121" s="224"/>
      <c r="E121" s="224"/>
      <c r="F121" s="224"/>
      <c r="G121" s="224"/>
      <c r="H121" s="203"/>
    </row>
    <row r="122" spans="1:8" ht="15.75" x14ac:dyDescent="0.25">
      <c r="A122" s="203"/>
      <c r="B122" s="224"/>
      <c r="C122" s="224"/>
      <c r="D122" s="224"/>
      <c r="E122" s="224"/>
      <c r="F122" s="224"/>
      <c r="G122" s="224"/>
      <c r="H122" s="203"/>
    </row>
    <row r="123" spans="1:8" ht="15.75" x14ac:dyDescent="0.25">
      <c r="A123" s="203"/>
      <c r="B123" s="224"/>
      <c r="C123" s="224"/>
      <c r="D123" s="224"/>
      <c r="E123" s="224"/>
      <c r="F123" s="224"/>
      <c r="G123" s="224"/>
      <c r="H123" s="203"/>
    </row>
    <row r="124" spans="1:8" ht="15.75" x14ac:dyDescent="0.25">
      <c r="A124" s="203"/>
      <c r="B124" s="224"/>
      <c r="C124" s="224"/>
      <c r="D124" s="224"/>
      <c r="E124" s="224"/>
      <c r="F124" s="224"/>
      <c r="G124" s="224"/>
      <c r="H124" s="203"/>
    </row>
    <row r="125" spans="1:8" ht="15.75" x14ac:dyDescent="0.25">
      <c r="A125" s="203"/>
      <c r="B125" s="224"/>
      <c r="C125" s="224"/>
      <c r="D125" s="224"/>
      <c r="E125" s="224"/>
      <c r="F125" s="224"/>
      <c r="G125" s="224"/>
      <c r="H125" s="203"/>
    </row>
    <row r="126" spans="1:8" ht="15.75" x14ac:dyDescent="0.25">
      <c r="A126" s="203"/>
      <c r="B126" s="224"/>
      <c r="C126" s="224"/>
      <c r="D126" s="224"/>
      <c r="E126" s="224"/>
      <c r="F126" s="224"/>
      <c r="G126" s="224"/>
      <c r="H126" s="203"/>
    </row>
    <row r="127" spans="1:8" ht="15.75" x14ac:dyDescent="0.25">
      <c r="A127" s="203"/>
      <c r="B127" s="224"/>
      <c r="C127" s="224"/>
      <c r="D127" s="224"/>
      <c r="E127" s="224"/>
      <c r="F127" s="224"/>
      <c r="G127" s="224"/>
      <c r="H127" s="203"/>
    </row>
    <row r="128" spans="1:8" ht="15.75" x14ac:dyDescent="0.25">
      <c r="A128" s="203"/>
      <c r="B128" s="224"/>
      <c r="C128" s="224"/>
      <c r="D128" s="224"/>
      <c r="E128" s="224"/>
      <c r="F128" s="224"/>
      <c r="G128" s="224"/>
      <c r="H128" s="203"/>
    </row>
    <row r="129" spans="1:8" ht="15.75" x14ac:dyDescent="0.25">
      <c r="A129" s="203"/>
      <c r="B129" s="224"/>
      <c r="C129" s="224"/>
      <c r="D129" s="224"/>
      <c r="E129" s="224"/>
      <c r="F129" s="224"/>
      <c r="G129" s="224"/>
      <c r="H129" s="203"/>
    </row>
    <row r="130" spans="1:8" ht="15.75" x14ac:dyDescent="0.25">
      <c r="A130" s="203"/>
      <c r="B130" s="224"/>
      <c r="C130" s="224"/>
      <c r="D130" s="224"/>
      <c r="E130" s="224"/>
      <c r="F130" s="224"/>
      <c r="G130" s="224"/>
      <c r="H130" s="203"/>
    </row>
    <row r="131" spans="1:8" ht="15.75" x14ac:dyDescent="0.25">
      <c r="A131" s="203"/>
      <c r="B131" s="224"/>
      <c r="C131" s="224"/>
      <c r="D131" s="224"/>
      <c r="E131" s="224"/>
      <c r="F131" s="224"/>
      <c r="G131" s="224"/>
      <c r="H131" s="203"/>
    </row>
    <row r="132" spans="1:8" ht="15.75" x14ac:dyDescent="0.25">
      <c r="A132" s="203"/>
      <c r="B132" s="224"/>
      <c r="C132" s="224"/>
      <c r="D132" s="224"/>
      <c r="E132" s="224"/>
      <c r="F132" s="224"/>
      <c r="G132" s="224"/>
      <c r="H132" s="203"/>
    </row>
    <row r="133" spans="1:8" ht="15.75" x14ac:dyDescent="0.25">
      <c r="A133" s="203"/>
      <c r="B133" s="224"/>
      <c r="C133" s="224"/>
      <c r="D133" s="224"/>
      <c r="E133" s="224"/>
      <c r="F133" s="224"/>
      <c r="G133" s="224"/>
      <c r="H133" s="203"/>
    </row>
    <row r="134" spans="1:8" ht="15.75" x14ac:dyDescent="0.25">
      <c r="A134" s="203"/>
      <c r="B134" s="224"/>
      <c r="C134" s="224"/>
      <c r="D134" s="224"/>
      <c r="E134" s="224"/>
      <c r="F134" s="224"/>
      <c r="G134" s="224"/>
      <c r="H134" s="203"/>
    </row>
    <row r="135" spans="1:8" ht="15.75" x14ac:dyDescent="0.25">
      <c r="A135" s="203"/>
      <c r="B135" s="224"/>
      <c r="C135" s="224"/>
      <c r="D135" s="224"/>
      <c r="E135" s="224"/>
      <c r="F135" s="224"/>
      <c r="G135" s="224"/>
      <c r="H135" s="203"/>
    </row>
    <row r="136" spans="1:8" ht="15.75" x14ac:dyDescent="0.25">
      <c r="A136" s="203"/>
      <c r="B136" s="224"/>
      <c r="C136" s="224"/>
      <c r="D136" s="224"/>
      <c r="E136" s="224"/>
      <c r="F136" s="224"/>
      <c r="G136" s="224"/>
      <c r="H136" s="203"/>
    </row>
    <row r="137" spans="1:8" ht="15.75" x14ac:dyDescent="0.25">
      <c r="A137" s="203"/>
      <c r="B137" s="224"/>
      <c r="C137" s="224"/>
      <c r="D137" s="224"/>
      <c r="E137" s="224"/>
      <c r="F137" s="224"/>
      <c r="G137" s="224"/>
      <c r="H137" s="203"/>
    </row>
    <row r="138" spans="1:8" ht="15.75" x14ac:dyDescent="0.25">
      <c r="A138" s="203"/>
      <c r="B138" s="224"/>
      <c r="C138" s="224"/>
      <c r="D138" s="224"/>
      <c r="E138" s="224"/>
      <c r="F138" s="224"/>
      <c r="G138" s="224"/>
      <c r="H138" s="203"/>
    </row>
    <row r="139" spans="1:8" ht="15.75" x14ac:dyDescent="0.25">
      <c r="A139" s="203"/>
      <c r="B139" s="224"/>
      <c r="C139" s="224"/>
      <c r="D139" s="224"/>
      <c r="E139" s="224"/>
      <c r="F139" s="224"/>
      <c r="G139" s="224"/>
      <c r="H139" s="203"/>
    </row>
    <row r="140" spans="1:8" ht="15.75" x14ac:dyDescent="0.25">
      <c r="A140" s="203"/>
      <c r="B140" s="224"/>
      <c r="C140" s="224"/>
      <c r="D140" s="224"/>
      <c r="E140" s="224"/>
      <c r="F140" s="224"/>
      <c r="G140" s="224"/>
      <c r="H140" s="203"/>
    </row>
    <row r="141" spans="1:8" ht="15.75" x14ac:dyDescent="0.25">
      <c r="A141" s="203"/>
      <c r="B141" s="224"/>
      <c r="C141" s="224"/>
      <c r="D141" s="224"/>
      <c r="E141" s="224"/>
      <c r="F141" s="224"/>
      <c r="G141" s="224"/>
      <c r="H141" s="203"/>
    </row>
    <row r="142" spans="1:8" ht="15.75" x14ac:dyDescent="0.25">
      <c r="A142" s="203"/>
      <c r="B142" s="224"/>
      <c r="C142" s="224"/>
      <c r="D142" s="224"/>
      <c r="E142" s="224"/>
      <c r="F142" s="224"/>
      <c r="G142" s="224"/>
      <c r="H142" s="203"/>
    </row>
    <row r="143" spans="1:8" ht="15.75" x14ac:dyDescent="0.25">
      <c r="A143" s="203"/>
      <c r="B143" s="224"/>
      <c r="C143" s="224"/>
      <c r="D143" s="224"/>
      <c r="E143" s="224"/>
      <c r="F143" s="224"/>
      <c r="G143" s="224"/>
      <c r="H143" s="203"/>
    </row>
    <row r="144" spans="1:8" ht="15.75" x14ac:dyDescent="0.25">
      <c r="A144" s="203"/>
      <c r="B144" s="224"/>
      <c r="C144" s="224"/>
      <c r="D144" s="224"/>
      <c r="E144" s="224"/>
      <c r="F144" s="224"/>
      <c r="G144" s="224"/>
      <c r="H144" s="203"/>
    </row>
    <row r="145" spans="1:8" ht="15.75" x14ac:dyDescent="0.25">
      <c r="A145" s="203"/>
      <c r="B145" s="224"/>
      <c r="C145" s="224"/>
      <c r="D145" s="224"/>
      <c r="E145" s="224"/>
      <c r="F145" s="224"/>
      <c r="G145" s="224"/>
      <c r="H145" s="203"/>
    </row>
    <row r="146" spans="1:8" ht="15.75" x14ac:dyDescent="0.25">
      <c r="A146" s="203"/>
      <c r="B146" s="224"/>
      <c r="C146" s="224"/>
      <c r="D146" s="224"/>
      <c r="E146" s="224"/>
      <c r="F146" s="224"/>
      <c r="G146" s="224"/>
      <c r="H146" s="203"/>
    </row>
    <row r="147" spans="1:8" ht="15.75" x14ac:dyDescent="0.25">
      <c r="A147" s="203"/>
      <c r="B147" s="224"/>
      <c r="C147" s="224"/>
      <c r="D147" s="224"/>
      <c r="E147" s="224"/>
      <c r="F147" s="224"/>
      <c r="G147" s="224"/>
      <c r="H147" s="203"/>
    </row>
    <row r="148" spans="1:8" ht="15.75" x14ac:dyDescent="0.25">
      <c r="A148" s="203"/>
      <c r="B148" s="224"/>
      <c r="C148" s="224"/>
      <c r="D148" s="224"/>
      <c r="E148" s="224"/>
      <c r="F148" s="224"/>
      <c r="G148" s="224"/>
      <c r="H148" s="203"/>
    </row>
    <row r="149" spans="1:8" ht="15.75" x14ac:dyDescent="0.25">
      <c r="A149" s="203"/>
      <c r="B149" s="224"/>
      <c r="C149" s="224"/>
      <c r="D149" s="224"/>
      <c r="E149" s="224"/>
      <c r="F149" s="224"/>
      <c r="G149" s="224"/>
      <c r="H149" s="203"/>
    </row>
    <row r="150" spans="1:8" ht="15.75" x14ac:dyDescent="0.25">
      <c r="A150" s="203"/>
      <c r="B150" s="224"/>
      <c r="C150" s="224"/>
      <c r="D150" s="224"/>
      <c r="E150" s="224"/>
      <c r="F150" s="224"/>
      <c r="G150" s="224"/>
      <c r="H150" s="203"/>
    </row>
    <row r="151" spans="1:8" ht="15.75" x14ac:dyDescent="0.25">
      <c r="A151" s="203"/>
      <c r="B151" s="224"/>
      <c r="C151" s="224"/>
      <c r="D151" s="224"/>
      <c r="E151" s="224"/>
      <c r="F151" s="224"/>
      <c r="G151" s="224"/>
      <c r="H151" s="203"/>
    </row>
    <row r="152" spans="1:8" ht="15.75" x14ac:dyDescent="0.25">
      <c r="A152" s="203"/>
      <c r="B152" s="224"/>
      <c r="C152" s="224"/>
      <c r="D152" s="224"/>
      <c r="E152" s="224"/>
      <c r="F152" s="224"/>
      <c r="G152" s="224"/>
      <c r="H152" s="203"/>
    </row>
    <row r="153" spans="1:8" ht="15.75" x14ac:dyDescent="0.25">
      <c r="A153" s="203"/>
      <c r="B153" s="224"/>
      <c r="C153" s="224"/>
      <c r="D153" s="224"/>
      <c r="E153" s="224"/>
      <c r="F153" s="224"/>
      <c r="G153" s="224"/>
      <c r="H153" s="203"/>
    </row>
    <row r="154" spans="1:8" ht="15.75" x14ac:dyDescent="0.25">
      <c r="A154" s="203"/>
      <c r="B154" s="224"/>
      <c r="C154" s="224"/>
      <c r="D154" s="224"/>
      <c r="E154" s="224"/>
      <c r="F154" s="224"/>
      <c r="G154" s="224"/>
      <c r="H154" s="203"/>
    </row>
    <row r="155" spans="1:8" ht="15.75" x14ac:dyDescent="0.25">
      <c r="A155" s="203"/>
      <c r="B155" s="224"/>
      <c r="C155" s="224"/>
      <c r="D155" s="224"/>
      <c r="E155" s="224"/>
      <c r="F155" s="224"/>
      <c r="G155" s="224"/>
      <c r="H155" s="203"/>
    </row>
    <row r="156" spans="1:8" ht="15.75" x14ac:dyDescent="0.25">
      <c r="A156" s="203"/>
      <c r="B156" s="224"/>
      <c r="C156" s="224"/>
      <c r="D156" s="224"/>
      <c r="E156" s="224"/>
      <c r="F156" s="224"/>
      <c r="G156" s="224"/>
      <c r="H156" s="203"/>
    </row>
    <row r="157" spans="1:8" ht="15.75" x14ac:dyDescent="0.25">
      <c r="A157" s="203"/>
      <c r="B157" s="224"/>
      <c r="C157" s="224"/>
      <c r="D157" s="224"/>
      <c r="E157" s="224"/>
      <c r="F157" s="224"/>
      <c r="G157" s="224"/>
      <c r="H157" s="203"/>
    </row>
    <row r="158" spans="1:8" ht="15.75" x14ac:dyDescent="0.25">
      <c r="A158" s="203"/>
      <c r="B158" s="224"/>
      <c r="C158" s="224"/>
      <c r="D158" s="224"/>
      <c r="E158" s="224"/>
      <c r="F158" s="224"/>
      <c r="G158" s="224"/>
      <c r="H158" s="203"/>
    </row>
    <row r="159" spans="1:8" ht="15.75" x14ac:dyDescent="0.25">
      <c r="A159" s="203"/>
      <c r="B159" s="224"/>
      <c r="C159" s="224"/>
      <c r="D159" s="224"/>
      <c r="E159" s="224"/>
      <c r="F159" s="224"/>
      <c r="G159" s="224"/>
      <c r="H159" s="203"/>
    </row>
    <row r="160" spans="1:8" ht="15.75" x14ac:dyDescent="0.25">
      <c r="A160" s="203"/>
      <c r="B160" s="224"/>
      <c r="C160" s="224"/>
      <c r="D160" s="224"/>
      <c r="E160" s="224"/>
      <c r="F160" s="224"/>
      <c r="G160" s="224"/>
      <c r="H160" s="203"/>
    </row>
    <row r="161" spans="1:8" ht="15.75" x14ac:dyDescent="0.25">
      <c r="A161" s="203"/>
      <c r="B161" s="224"/>
      <c r="C161" s="224"/>
      <c r="D161" s="224"/>
      <c r="E161" s="224"/>
      <c r="F161" s="224"/>
      <c r="G161" s="224"/>
      <c r="H161" s="203"/>
    </row>
    <row r="162" spans="1:8" ht="15.75" x14ac:dyDescent="0.25">
      <c r="A162" s="203"/>
      <c r="B162" s="224"/>
      <c r="C162" s="224"/>
      <c r="D162" s="224"/>
      <c r="E162" s="224"/>
      <c r="F162" s="224"/>
      <c r="G162" s="224"/>
      <c r="H162" s="203"/>
    </row>
    <row r="163" spans="1:8" ht="15.75" x14ac:dyDescent="0.25">
      <c r="A163" s="203"/>
      <c r="B163" s="224"/>
      <c r="C163" s="224"/>
      <c r="D163" s="224"/>
      <c r="E163" s="224"/>
      <c r="F163" s="224"/>
      <c r="G163" s="224"/>
      <c r="H163" s="203"/>
    </row>
    <row r="164" spans="1:8" ht="15.75" x14ac:dyDescent="0.25">
      <c r="A164" s="203"/>
      <c r="B164" s="224"/>
      <c r="C164" s="224"/>
      <c r="D164" s="224"/>
      <c r="E164" s="224"/>
      <c r="F164" s="224"/>
      <c r="G164" s="224"/>
      <c r="H164" s="203"/>
    </row>
    <row r="165" spans="1:8" ht="15.75" x14ac:dyDescent="0.25">
      <c r="A165" s="203"/>
      <c r="B165" s="224"/>
      <c r="C165" s="224"/>
      <c r="D165" s="224"/>
      <c r="E165" s="224"/>
      <c r="F165" s="224"/>
      <c r="G165" s="224"/>
      <c r="H165" s="203"/>
    </row>
    <row r="166" spans="1:8" ht="15.75" x14ac:dyDescent="0.25">
      <c r="A166" s="203"/>
      <c r="B166" s="224"/>
      <c r="C166" s="224"/>
      <c r="D166" s="224"/>
      <c r="E166" s="224"/>
      <c r="F166" s="224"/>
      <c r="G166" s="224"/>
      <c r="H166" s="203"/>
    </row>
  </sheetData>
  <dataConsolidate/>
  <mergeCells count="2">
    <mergeCell ref="A7:H7"/>
    <mergeCell ref="A53:H53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39370078740157483" right="0.39370078740157483" top="0.35433070866141736" bottom="0.35433070866141736" header="0" footer="0"/>
  <pageSetup orientation="portrait" r:id="rId1"/>
  <drawing r:id="rId2"/>
  <tableParts count="2">
    <tablePart r:id="rId3"/>
    <tablePart r:id="rId4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8"/>
  <sheetViews>
    <sheetView topLeftCell="A10" workbookViewId="0">
      <selection activeCell="B17" sqref="B17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1.5703125" style="87" customWidth="1"/>
    <col min="4" max="4" width="17.42578125" style="87" customWidth="1"/>
    <col min="5" max="5" width="18.42578125" style="87" bestFit="1" customWidth="1"/>
    <col min="6" max="254" width="11.42578125" style="87"/>
    <col min="255" max="255" width="21.140625" style="87" customWidth="1"/>
    <col min="256" max="256" width="14.140625" style="87" customWidth="1"/>
    <col min="257" max="257" width="12" style="87" customWidth="1"/>
    <col min="258" max="258" width="11.5703125" style="87" customWidth="1"/>
    <col min="259" max="259" width="12.28515625" style="87" customWidth="1"/>
    <col min="260" max="260" width="26.140625" style="87" customWidth="1"/>
    <col min="261" max="510" width="11.42578125" style="87"/>
    <col min="511" max="511" width="21.140625" style="87" customWidth="1"/>
    <col min="512" max="512" width="14.140625" style="87" customWidth="1"/>
    <col min="513" max="513" width="12" style="87" customWidth="1"/>
    <col min="514" max="514" width="11.5703125" style="87" customWidth="1"/>
    <col min="515" max="515" width="12.28515625" style="87" customWidth="1"/>
    <col min="516" max="516" width="26.140625" style="87" customWidth="1"/>
    <col min="517" max="766" width="11.42578125" style="87"/>
    <col min="767" max="767" width="21.140625" style="87" customWidth="1"/>
    <col min="768" max="768" width="14.140625" style="87" customWidth="1"/>
    <col min="769" max="769" width="12" style="87" customWidth="1"/>
    <col min="770" max="770" width="11.5703125" style="87" customWidth="1"/>
    <col min="771" max="771" width="12.28515625" style="87" customWidth="1"/>
    <col min="772" max="772" width="26.140625" style="87" customWidth="1"/>
    <col min="773" max="1022" width="11.42578125" style="87"/>
    <col min="1023" max="1023" width="21.140625" style="87" customWidth="1"/>
    <col min="1024" max="1024" width="14.140625" style="87" customWidth="1"/>
    <col min="1025" max="1025" width="12" style="87" customWidth="1"/>
    <col min="1026" max="1026" width="11.5703125" style="87" customWidth="1"/>
    <col min="1027" max="1027" width="12.28515625" style="87" customWidth="1"/>
    <col min="1028" max="1028" width="26.140625" style="87" customWidth="1"/>
    <col min="1029" max="1278" width="11.42578125" style="87"/>
    <col min="1279" max="1279" width="21.140625" style="87" customWidth="1"/>
    <col min="1280" max="1280" width="14.140625" style="87" customWidth="1"/>
    <col min="1281" max="1281" width="12" style="87" customWidth="1"/>
    <col min="1282" max="1282" width="11.5703125" style="87" customWidth="1"/>
    <col min="1283" max="1283" width="12.28515625" style="87" customWidth="1"/>
    <col min="1284" max="1284" width="26.140625" style="87" customWidth="1"/>
    <col min="1285" max="1534" width="11.42578125" style="87"/>
    <col min="1535" max="1535" width="21.140625" style="87" customWidth="1"/>
    <col min="1536" max="1536" width="14.140625" style="87" customWidth="1"/>
    <col min="1537" max="1537" width="12" style="87" customWidth="1"/>
    <col min="1538" max="1538" width="11.5703125" style="87" customWidth="1"/>
    <col min="1539" max="1539" width="12.28515625" style="87" customWidth="1"/>
    <col min="1540" max="1540" width="26.140625" style="87" customWidth="1"/>
    <col min="1541" max="1790" width="11.42578125" style="87"/>
    <col min="1791" max="1791" width="21.140625" style="87" customWidth="1"/>
    <col min="1792" max="1792" width="14.140625" style="87" customWidth="1"/>
    <col min="1793" max="1793" width="12" style="87" customWidth="1"/>
    <col min="1794" max="1794" width="11.5703125" style="87" customWidth="1"/>
    <col min="1795" max="1795" width="12.28515625" style="87" customWidth="1"/>
    <col min="1796" max="1796" width="26.140625" style="87" customWidth="1"/>
    <col min="1797" max="2046" width="11.42578125" style="87"/>
    <col min="2047" max="2047" width="21.140625" style="87" customWidth="1"/>
    <col min="2048" max="2048" width="14.140625" style="87" customWidth="1"/>
    <col min="2049" max="2049" width="12" style="87" customWidth="1"/>
    <col min="2050" max="2050" width="11.5703125" style="87" customWidth="1"/>
    <col min="2051" max="2051" width="12.28515625" style="87" customWidth="1"/>
    <col min="2052" max="2052" width="26.140625" style="87" customWidth="1"/>
    <col min="2053" max="2302" width="11.42578125" style="87"/>
    <col min="2303" max="2303" width="21.140625" style="87" customWidth="1"/>
    <col min="2304" max="2304" width="14.140625" style="87" customWidth="1"/>
    <col min="2305" max="2305" width="12" style="87" customWidth="1"/>
    <col min="2306" max="2306" width="11.5703125" style="87" customWidth="1"/>
    <col min="2307" max="2307" width="12.28515625" style="87" customWidth="1"/>
    <col min="2308" max="2308" width="26.140625" style="87" customWidth="1"/>
    <col min="2309" max="2558" width="11.42578125" style="87"/>
    <col min="2559" max="2559" width="21.140625" style="87" customWidth="1"/>
    <col min="2560" max="2560" width="14.140625" style="87" customWidth="1"/>
    <col min="2561" max="2561" width="12" style="87" customWidth="1"/>
    <col min="2562" max="2562" width="11.5703125" style="87" customWidth="1"/>
    <col min="2563" max="2563" width="12.28515625" style="87" customWidth="1"/>
    <col min="2564" max="2564" width="26.140625" style="87" customWidth="1"/>
    <col min="2565" max="2814" width="11.42578125" style="87"/>
    <col min="2815" max="2815" width="21.140625" style="87" customWidth="1"/>
    <col min="2816" max="2816" width="14.140625" style="87" customWidth="1"/>
    <col min="2817" max="2817" width="12" style="87" customWidth="1"/>
    <col min="2818" max="2818" width="11.5703125" style="87" customWidth="1"/>
    <col min="2819" max="2819" width="12.28515625" style="87" customWidth="1"/>
    <col min="2820" max="2820" width="26.140625" style="87" customWidth="1"/>
    <col min="2821" max="3070" width="11.42578125" style="87"/>
    <col min="3071" max="3071" width="21.140625" style="87" customWidth="1"/>
    <col min="3072" max="3072" width="14.140625" style="87" customWidth="1"/>
    <col min="3073" max="3073" width="12" style="87" customWidth="1"/>
    <col min="3074" max="3074" width="11.5703125" style="87" customWidth="1"/>
    <col min="3075" max="3075" width="12.28515625" style="87" customWidth="1"/>
    <col min="3076" max="3076" width="26.140625" style="87" customWidth="1"/>
    <col min="3077" max="3326" width="11.42578125" style="87"/>
    <col min="3327" max="3327" width="21.140625" style="87" customWidth="1"/>
    <col min="3328" max="3328" width="14.140625" style="87" customWidth="1"/>
    <col min="3329" max="3329" width="12" style="87" customWidth="1"/>
    <col min="3330" max="3330" width="11.5703125" style="87" customWidth="1"/>
    <col min="3331" max="3331" width="12.28515625" style="87" customWidth="1"/>
    <col min="3332" max="3332" width="26.140625" style="87" customWidth="1"/>
    <col min="3333" max="3582" width="11.42578125" style="87"/>
    <col min="3583" max="3583" width="21.140625" style="87" customWidth="1"/>
    <col min="3584" max="3584" width="14.140625" style="87" customWidth="1"/>
    <col min="3585" max="3585" width="12" style="87" customWidth="1"/>
    <col min="3586" max="3586" width="11.5703125" style="87" customWidth="1"/>
    <col min="3587" max="3587" width="12.28515625" style="87" customWidth="1"/>
    <col min="3588" max="3588" width="26.140625" style="87" customWidth="1"/>
    <col min="3589" max="3838" width="11.42578125" style="87"/>
    <col min="3839" max="3839" width="21.140625" style="87" customWidth="1"/>
    <col min="3840" max="3840" width="14.140625" style="87" customWidth="1"/>
    <col min="3841" max="3841" width="12" style="87" customWidth="1"/>
    <col min="3842" max="3842" width="11.5703125" style="87" customWidth="1"/>
    <col min="3843" max="3843" width="12.28515625" style="87" customWidth="1"/>
    <col min="3844" max="3844" width="26.140625" style="87" customWidth="1"/>
    <col min="3845" max="4094" width="11.42578125" style="87"/>
    <col min="4095" max="4095" width="21.140625" style="87" customWidth="1"/>
    <col min="4096" max="4096" width="14.140625" style="87" customWidth="1"/>
    <col min="4097" max="4097" width="12" style="87" customWidth="1"/>
    <col min="4098" max="4098" width="11.5703125" style="87" customWidth="1"/>
    <col min="4099" max="4099" width="12.28515625" style="87" customWidth="1"/>
    <col min="4100" max="4100" width="26.140625" style="87" customWidth="1"/>
    <col min="4101" max="4350" width="11.42578125" style="87"/>
    <col min="4351" max="4351" width="21.140625" style="87" customWidth="1"/>
    <col min="4352" max="4352" width="14.140625" style="87" customWidth="1"/>
    <col min="4353" max="4353" width="12" style="87" customWidth="1"/>
    <col min="4354" max="4354" width="11.5703125" style="87" customWidth="1"/>
    <col min="4355" max="4355" width="12.28515625" style="87" customWidth="1"/>
    <col min="4356" max="4356" width="26.140625" style="87" customWidth="1"/>
    <col min="4357" max="4606" width="11.42578125" style="87"/>
    <col min="4607" max="4607" width="21.140625" style="87" customWidth="1"/>
    <col min="4608" max="4608" width="14.140625" style="87" customWidth="1"/>
    <col min="4609" max="4609" width="12" style="87" customWidth="1"/>
    <col min="4610" max="4610" width="11.5703125" style="87" customWidth="1"/>
    <col min="4611" max="4611" width="12.28515625" style="87" customWidth="1"/>
    <col min="4612" max="4612" width="26.140625" style="87" customWidth="1"/>
    <col min="4613" max="4862" width="11.42578125" style="87"/>
    <col min="4863" max="4863" width="21.140625" style="87" customWidth="1"/>
    <col min="4864" max="4864" width="14.140625" style="87" customWidth="1"/>
    <col min="4865" max="4865" width="12" style="87" customWidth="1"/>
    <col min="4866" max="4866" width="11.5703125" style="87" customWidth="1"/>
    <col min="4867" max="4867" width="12.28515625" style="87" customWidth="1"/>
    <col min="4868" max="4868" width="26.140625" style="87" customWidth="1"/>
    <col min="4869" max="5118" width="11.42578125" style="87"/>
    <col min="5119" max="5119" width="21.140625" style="87" customWidth="1"/>
    <col min="5120" max="5120" width="14.140625" style="87" customWidth="1"/>
    <col min="5121" max="5121" width="12" style="87" customWidth="1"/>
    <col min="5122" max="5122" width="11.5703125" style="87" customWidth="1"/>
    <col min="5123" max="5123" width="12.28515625" style="87" customWidth="1"/>
    <col min="5124" max="5124" width="26.140625" style="87" customWidth="1"/>
    <col min="5125" max="5374" width="11.42578125" style="87"/>
    <col min="5375" max="5375" width="21.140625" style="87" customWidth="1"/>
    <col min="5376" max="5376" width="14.140625" style="87" customWidth="1"/>
    <col min="5377" max="5377" width="12" style="87" customWidth="1"/>
    <col min="5378" max="5378" width="11.5703125" style="87" customWidth="1"/>
    <col min="5379" max="5379" width="12.28515625" style="87" customWidth="1"/>
    <col min="5380" max="5380" width="26.140625" style="87" customWidth="1"/>
    <col min="5381" max="5630" width="11.42578125" style="87"/>
    <col min="5631" max="5631" width="21.140625" style="87" customWidth="1"/>
    <col min="5632" max="5632" width="14.140625" style="87" customWidth="1"/>
    <col min="5633" max="5633" width="12" style="87" customWidth="1"/>
    <col min="5634" max="5634" width="11.5703125" style="87" customWidth="1"/>
    <col min="5635" max="5635" width="12.28515625" style="87" customWidth="1"/>
    <col min="5636" max="5636" width="26.140625" style="87" customWidth="1"/>
    <col min="5637" max="5886" width="11.42578125" style="87"/>
    <col min="5887" max="5887" width="21.140625" style="87" customWidth="1"/>
    <col min="5888" max="5888" width="14.140625" style="87" customWidth="1"/>
    <col min="5889" max="5889" width="12" style="87" customWidth="1"/>
    <col min="5890" max="5890" width="11.5703125" style="87" customWidth="1"/>
    <col min="5891" max="5891" width="12.28515625" style="87" customWidth="1"/>
    <col min="5892" max="5892" width="26.140625" style="87" customWidth="1"/>
    <col min="5893" max="6142" width="11.42578125" style="87"/>
    <col min="6143" max="6143" width="21.140625" style="87" customWidth="1"/>
    <col min="6144" max="6144" width="14.140625" style="87" customWidth="1"/>
    <col min="6145" max="6145" width="12" style="87" customWidth="1"/>
    <col min="6146" max="6146" width="11.5703125" style="87" customWidth="1"/>
    <col min="6147" max="6147" width="12.28515625" style="87" customWidth="1"/>
    <col min="6148" max="6148" width="26.140625" style="87" customWidth="1"/>
    <col min="6149" max="6398" width="11.42578125" style="87"/>
    <col min="6399" max="6399" width="21.140625" style="87" customWidth="1"/>
    <col min="6400" max="6400" width="14.140625" style="87" customWidth="1"/>
    <col min="6401" max="6401" width="12" style="87" customWidth="1"/>
    <col min="6402" max="6402" width="11.5703125" style="87" customWidth="1"/>
    <col min="6403" max="6403" width="12.28515625" style="87" customWidth="1"/>
    <col min="6404" max="6404" width="26.140625" style="87" customWidth="1"/>
    <col min="6405" max="6654" width="11.42578125" style="87"/>
    <col min="6655" max="6655" width="21.140625" style="87" customWidth="1"/>
    <col min="6656" max="6656" width="14.140625" style="87" customWidth="1"/>
    <col min="6657" max="6657" width="12" style="87" customWidth="1"/>
    <col min="6658" max="6658" width="11.5703125" style="87" customWidth="1"/>
    <col min="6659" max="6659" width="12.28515625" style="87" customWidth="1"/>
    <col min="6660" max="6660" width="26.140625" style="87" customWidth="1"/>
    <col min="6661" max="6910" width="11.42578125" style="87"/>
    <col min="6911" max="6911" width="21.140625" style="87" customWidth="1"/>
    <col min="6912" max="6912" width="14.140625" style="87" customWidth="1"/>
    <col min="6913" max="6913" width="12" style="87" customWidth="1"/>
    <col min="6914" max="6914" width="11.5703125" style="87" customWidth="1"/>
    <col min="6915" max="6915" width="12.28515625" style="87" customWidth="1"/>
    <col min="6916" max="6916" width="26.140625" style="87" customWidth="1"/>
    <col min="6917" max="7166" width="11.42578125" style="87"/>
    <col min="7167" max="7167" width="21.140625" style="87" customWidth="1"/>
    <col min="7168" max="7168" width="14.140625" style="87" customWidth="1"/>
    <col min="7169" max="7169" width="12" style="87" customWidth="1"/>
    <col min="7170" max="7170" width="11.5703125" style="87" customWidth="1"/>
    <col min="7171" max="7171" width="12.28515625" style="87" customWidth="1"/>
    <col min="7172" max="7172" width="26.140625" style="87" customWidth="1"/>
    <col min="7173" max="7422" width="11.42578125" style="87"/>
    <col min="7423" max="7423" width="21.140625" style="87" customWidth="1"/>
    <col min="7424" max="7424" width="14.140625" style="87" customWidth="1"/>
    <col min="7425" max="7425" width="12" style="87" customWidth="1"/>
    <col min="7426" max="7426" width="11.5703125" style="87" customWidth="1"/>
    <col min="7427" max="7427" width="12.28515625" style="87" customWidth="1"/>
    <col min="7428" max="7428" width="26.140625" style="87" customWidth="1"/>
    <col min="7429" max="7678" width="11.42578125" style="87"/>
    <col min="7679" max="7679" width="21.140625" style="87" customWidth="1"/>
    <col min="7680" max="7680" width="14.140625" style="87" customWidth="1"/>
    <col min="7681" max="7681" width="12" style="87" customWidth="1"/>
    <col min="7682" max="7682" width="11.5703125" style="87" customWidth="1"/>
    <col min="7683" max="7683" width="12.28515625" style="87" customWidth="1"/>
    <col min="7684" max="7684" width="26.140625" style="87" customWidth="1"/>
    <col min="7685" max="7934" width="11.42578125" style="87"/>
    <col min="7935" max="7935" width="21.140625" style="87" customWidth="1"/>
    <col min="7936" max="7936" width="14.140625" style="87" customWidth="1"/>
    <col min="7937" max="7937" width="12" style="87" customWidth="1"/>
    <col min="7938" max="7938" width="11.5703125" style="87" customWidth="1"/>
    <col min="7939" max="7939" width="12.28515625" style="87" customWidth="1"/>
    <col min="7940" max="7940" width="26.140625" style="87" customWidth="1"/>
    <col min="7941" max="8190" width="11.42578125" style="87"/>
    <col min="8191" max="8191" width="21.140625" style="87" customWidth="1"/>
    <col min="8192" max="8192" width="14.140625" style="87" customWidth="1"/>
    <col min="8193" max="8193" width="12" style="87" customWidth="1"/>
    <col min="8194" max="8194" width="11.5703125" style="87" customWidth="1"/>
    <col min="8195" max="8195" width="12.28515625" style="87" customWidth="1"/>
    <col min="8196" max="8196" width="26.140625" style="87" customWidth="1"/>
    <col min="8197" max="8446" width="11.42578125" style="87"/>
    <col min="8447" max="8447" width="21.140625" style="87" customWidth="1"/>
    <col min="8448" max="8448" width="14.140625" style="87" customWidth="1"/>
    <col min="8449" max="8449" width="12" style="87" customWidth="1"/>
    <col min="8450" max="8450" width="11.5703125" style="87" customWidth="1"/>
    <col min="8451" max="8451" width="12.28515625" style="87" customWidth="1"/>
    <col min="8452" max="8452" width="26.140625" style="87" customWidth="1"/>
    <col min="8453" max="8702" width="11.42578125" style="87"/>
    <col min="8703" max="8703" width="21.140625" style="87" customWidth="1"/>
    <col min="8704" max="8704" width="14.140625" style="87" customWidth="1"/>
    <col min="8705" max="8705" width="12" style="87" customWidth="1"/>
    <col min="8706" max="8706" width="11.5703125" style="87" customWidth="1"/>
    <col min="8707" max="8707" width="12.28515625" style="87" customWidth="1"/>
    <col min="8708" max="8708" width="26.140625" style="87" customWidth="1"/>
    <col min="8709" max="8958" width="11.42578125" style="87"/>
    <col min="8959" max="8959" width="21.140625" style="87" customWidth="1"/>
    <col min="8960" max="8960" width="14.140625" style="87" customWidth="1"/>
    <col min="8961" max="8961" width="12" style="87" customWidth="1"/>
    <col min="8962" max="8962" width="11.5703125" style="87" customWidth="1"/>
    <col min="8963" max="8963" width="12.28515625" style="87" customWidth="1"/>
    <col min="8964" max="8964" width="26.140625" style="87" customWidth="1"/>
    <col min="8965" max="9214" width="11.42578125" style="87"/>
    <col min="9215" max="9215" width="21.140625" style="87" customWidth="1"/>
    <col min="9216" max="9216" width="14.140625" style="87" customWidth="1"/>
    <col min="9217" max="9217" width="12" style="87" customWidth="1"/>
    <col min="9218" max="9218" width="11.5703125" style="87" customWidth="1"/>
    <col min="9219" max="9219" width="12.28515625" style="87" customWidth="1"/>
    <col min="9220" max="9220" width="26.140625" style="87" customWidth="1"/>
    <col min="9221" max="9470" width="11.42578125" style="87"/>
    <col min="9471" max="9471" width="21.140625" style="87" customWidth="1"/>
    <col min="9472" max="9472" width="14.140625" style="87" customWidth="1"/>
    <col min="9473" max="9473" width="12" style="87" customWidth="1"/>
    <col min="9474" max="9474" width="11.5703125" style="87" customWidth="1"/>
    <col min="9475" max="9475" width="12.28515625" style="87" customWidth="1"/>
    <col min="9476" max="9476" width="26.140625" style="87" customWidth="1"/>
    <col min="9477" max="9726" width="11.42578125" style="87"/>
    <col min="9727" max="9727" width="21.140625" style="87" customWidth="1"/>
    <col min="9728" max="9728" width="14.140625" style="87" customWidth="1"/>
    <col min="9729" max="9729" width="12" style="87" customWidth="1"/>
    <col min="9730" max="9730" width="11.5703125" style="87" customWidth="1"/>
    <col min="9731" max="9731" width="12.28515625" style="87" customWidth="1"/>
    <col min="9732" max="9732" width="26.140625" style="87" customWidth="1"/>
    <col min="9733" max="9982" width="11.42578125" style="87"/>
    <col min="9983" max="9983" width="21.140625" style="87" customWidth="1"/>
    <col min="9984" max="9984" width="14.140625" style="87" customWidth="1"/>
    <col min="9985" max="9985" width="12" style="87" customWidth="1"/>
    <col min="9986" max="9986" width="11.5703125" style="87" customWidth="1"/>
    <col min="9987" max="9987" width="12.28515625" style="87" customWidth="1"/>
    <col min="9988" max="9988" width="26.140625" style="87" customWidth="1"/>
    <col min="9989" max="10238" width="11.42578125" style="87"/>
    <col min="10239" max="10239" width="21.140625" style="87" customWidth="1"/>
    <col min="10240" max="10240" width="14.140625" style="87" customWidth="1"/>
    <col min="10241" max="10241" width="12" style="87" customWidth="1"/>
    <col min="10242" max="10242" width="11.5703125" style="87" customWidth="1"/>
    <col min="10243" max="10243" width="12.28515625" style="87" customWidth="1"/>
    <col min="10244" max="10244" width="26.140625" style="87" customWidth="1"/>
    <col min="10245" max="10494" width="11.42578125" style="87"/>
    <col min="10495" max="10495" width="21.140625" style="87" customWidth="1"/>
    <col min="10496" max="10496" width="14.140625" style="87" customWidth="1"/>
    <col min="10497" max="10497" width="12" style="87" customWidth="1"/>
    <col min="10498" max="10498" width="11.5703125" style="87" customWidth="1"/>
    <col min="10499" max="10499" width="12.28515625" style="87" customWidth="1"/>
    <col min="10500" max="10500" width="26.140625" style="87" customWidth="1"/>
    <col min="10501" max="10750" width="11.42578125" style="87"/>
    <col min="10751" max="10751" width="21.140625" style="87" customWidth="1"/>
    <col min="10752" max="10752" width="14.140625" style="87" customWidth="1"/>
    <col min="10753" max="10753" width="12" style="87" customWidth="1"/>
    <col min="10754" max="10754" width="11.5703125" style="87" customWidth="1"/>
    <col min="10755" max="10755" width="12.28515625" style="87" customWidth="1"/>
    <col min="10756" max="10756" width="26.140625" style="87" customWidth="1"/>
    <col min="10757" max="11006" width="11.42578125" style="87"/>
    <col min="11007" max="11007" width="21.140625" style="87" customWidth="1"/>
    <col min="11008" max="11008" width="14.140625" style="87" customWidth="1"/>
    <col min="11009" max="11009" width="12" style="87" customWidth="1"/>
    <col min="11010" max="11010" width="11.5703125" style="87" customWidth="1"/>
    <col min="11011" max="11011" width="12.28515625" style="87" customWidth="1"/>
    <col min="11012" max="11012" width="26.140625" style="87" customWidth="1"/>
    <col min="11013" max="11262" width="11.42578125" style="87"/>
    <col min="11263" max="11263" width="21.140625" style="87" customWidth="1"/>
    <col min="11264" max="11264" width="14.140625" style="87" customWidth="1"/>
    <col min="11265" max="11265" width="12" style="87" customWidth="1"/>
    <col min="11266" max="11266" width="11.5703125" style="87" customWidth="1"/>
    <col min="11267" max="11267" width="12.28515625" style="87" customWidth="1"/>
    <col min="11268" max="11268" width="26.140625" style="87" customWidth="1"/>
    <col min="11269" max="11518" width="11.42578125" style="87"/>
    <col min="11519" max="11519" width="21.140625" style="87" customWidth="1"/>
    <col min="11520" max="11520" width="14.140625" style="87" customWidth="1"/>
    <col min="11521" max="11521" width="12" style="87" customWidth="1"/>
    <col min="11522" max="11522" width="11.5703125" style="87" customWidth="1"/>
    <col min="11523" max="11523" width="12.28515625" style="87" customWidth="1"/>
    <col min="11524" max="11524" width="26.140625" style="87" customWidth="1"/>
    <col min="11525" max="11774" width="11.42578125" style="87"/>
    <col min="11775" max="11775" width="21.140625" style="87" customWidth="1"/>
    <col min="11776" max="11776" width="14.140625" style="87" customWidth="1"/>
    <col min="11777" max="11777" width="12" style="87" customWidth="1"/>
    <col min="11778" max="11778" width="11.5703125" style="87" customWidth="1"/>
    <col min="11779" max="11779" width="12.28515625" style="87" customWidth="1"/>
    <col min="11780" max="11780" width="26.140625" style="87" customWidth="1"/>
    <col min="11781" max="12030" width="11.42578125" style="87"/>
    <col min="12031" max="12031" width="21.140625" style="87" customWidth="1"/>
    <col min="12032" max="12032" width="14.140625" style="87" customWidth="1"/>
    <col min="12033" max="12033" width="12" style="87" customWidth="1"/>
    <col min="12034" max="12034" width="11.5703125" style="87" customWidth="1"/>
    <col min="12035" max="12035" width="12.28515625" style="87" customWidth="1"/>
    <col min="12036" max="12036" width="26.140625" style="87" customWidth="1"/>
    <col min="12037" max="12286" width="11.42578125" style="87"/>
    <col min="12287" max="12287" width="21.140625" style="87" customWidth="1"/>
    <col min="12288" max="12288" width="14.140625" style="87" customWidth="1"/>
    <col min="12289" max="12289" width="12" style="87" customWidth="1"/>
    <col min="12290" max="12290" width="11.5703125" style="87" customWidth="1"/>
    <col min="12291" max="12291" width="12.28515625" style="87" customWidth="1"/>
    <col min="12292" max="12292" width="26.140625" style="87" customWidth="1"/>
    <col min="12293" max="12542" width="11.42578125" style="87"/>
    <col min="12543" max="12543" width="21.140625" style="87" customWidth="1"/>
    <col min="12544" max="12544" width="14.140625" style="87" customWidth="1"/>
    <col min="12545" max="12545" width="12" style="87" customWidth="1"/>
    <col min="12546" max="12546" width="11.5703125" style="87" customWidth="1"/>
    <col min="12547" max="12547" width="12.28515625" style="87" customWidth="1"/>
    <col min="12548" max="12548" width="26.140625" style="87" customWidth="1"/>
    <col min="12549" max="12798" width="11.42578125" style="87"/>
    <col min="12799" max="12799" width="21.140625" style="87" customWidth="1"/>
    <col min="12800" max="12800" width="14.140625" style="87" customWidth="1"/>
    <col min="12801" max="12801" width="12" style="87" customWidth="1"/>
    <col min="12802" max="12802" width="11.5703125" style="87" customWidth="1"/>
    <col min="12803" max="12803" width="12.28515625" style="87" customWidth="1"/>
    <col min="12804" max="12804" width="26.140625" style="87" customWidth="1"/>
    <col min="12805" max="13054" width="11.42578125" style="87"/>
    <col min="13055" max="13055" width="21.140625" style="87" customWidth="1"/>
    <col min="13056" max="13056" width="14.140625" style="87" customWidth="1"/>
    <col min="13057" max="13057" width="12" style="87" customWidth="1"/>
    <col min="13058" max="13058" width="11.5703125" style="87" customWidth="1"/>
    <col min="13059" max="13059" width="12.28515625" style="87" customWidth="1"/>
    <col min="13060" max="13060" width="26.140625" style="87" customWidth="1"/>
    <col min="13061" max="13310" width="11.42578125" style="87"/>
    <col min="13311" max="13311" width="21.140625" style="87" customWidth="1"/>
    <col min="13312" max="13312" width="14.140625" style="87" customWidth="1"/>
    <col min="13313" max="13313" width="12" style="87" customWidth="1"/>
    <col min="13314" max="13314" width="11.5703125" style="87" customWidth="1"/>
    <col min="13315" max="13315" width="12.28515625" style="87" customWidth="1"/>
    <col min="13316" max="13316" width="26.140625" style="87" customWidth="1"/>
    <col min="13317" max="13566" width="11.42578125" style="87"/>
    <col min="13567" max="13567" width="21.140625" style="87" customWidth="1"/>
    <col min="13568" max="13568" width="14.140625" style="87" customWidth="1"/>
    <col min="13569" max="13569" width="12" style="87" customWidth="1"/>
    <col min="13570" max="13570" width="11.5703125" style="87" customWidth="1"/>
    <col min="13571" max="13571" width="12.28515625" style="87" customWidth="1"/>
    <col min="13572" max="13572" width="26.140625" style="87" customWidth="1"/>
    <col min="13573" max="13822" width="11.42578125" style="87"/>
    <col min="13823" max="13823" width="21.140625" style="87" customWidth="1"/>
    <col min="13824" max="13824" width="14.140625" style="87" customWidth="1"/>
    <col min="13825" max="13825" width="12" style="87" customWidth="1"/>
    <col min="13826" max="13826" width="11.5703125" style="87" customWidth="1"/>
    <col min="13827" max="13827" width="12.28515625" style="87" customWidth="1"/>
    <col min="13828" max="13828" width="26.140625" style="87" customWidth="1"/>
    <col min="13829" max="14078" width="11.42578125" style="87"/>
    <col min="14079" max="14079" width="21.140625" style="87" customWidth="1"/>
    <col min="14080" max="14080" width="14.140625" style="87" customWidth="1"/>
    <col min="14081" max="14081" width="12" style="87" customWidth="1"/>
    <col min="14082" max="14082" width="11.5703125" style="87" customWidth="1"/>
    <col min="14083" max="14083" width="12.28515625" style="87" customWidth="1"/>
    <col min="14084" max="14084" width="26.140625" style="87" customWidth="1"/>
    <col min="14085" max="14334" width="11.42578125" style="87"/>
    <col min="14335" max="14335" width="21.140625" style="87" customWidth="1"/>
    <col min="14336" max="14336" width="14.140625" style="87" customWidth="1"/>
    <col min="14337" max="14337" width="12" style="87" customWidth="1"/>
    <col min="14338" max="14338" width="11.5703125" style="87" customWidth="1"/>
    <col min="14339" max="14339" width="12.28515625" style="87" customWidth="1"/>
    <col min="14340" max="14340" width="26.140625" style="87" customWidth="1"/>
    <col min="14341" max="14590" width="11.42578125" style="87"/>
    <col min="14591" max="14591" width="21.140625" style="87" customWidth="1"/>
    <col min="14592" max="14592" width="14.140625" style="87" customWidth="1"/>
    <col min="14593" max="14593" width="12" style="87" customWidth="1"/>
    <col min="14594" max="14594" width="11.5703125" style="87" customWidth="1"/>
    <col min="14595" max="14595" width="12.28515625" style="87" customWidth="1"/>
    <col min="14596" max="14596" width="26.140625" style="87" customWidth="1"/>
    <col min="14597" max="14846" width="11.42578125" style="87"/>
    <col min="14847" max="14847" width="21.140625" style="87" customWidth="1"/>
    <col min="14848" max="14848" width="14.140625" style="87" customWidth="1"/>
    <col min="14849" max="14849" width="12" style="87" customWidth="1"/>
    <col min="14850" max="14850" width="11.5703125" style="87" customWidth="1"/>
    <col min="14851" max="14851" width="12.28515625" style="87" customWidth="1"/>
    <col min="14852" max="14852" width="26.140625" style="87" customWidth="1"/>
    <col min="14853" max="15102" width="11.42578125" style="87"/>
    <col min="15103" max="15103" width="21.140625" style="87" customWidth="1"/>
    <col min="15104" max="15104" width="14.140625" style="87" customWidth="1"/>
    <col min="15105" max="15105" width="12" style="87" customWidth="1"/>
    <col min="15106" max="15106" width="11.5703125" style="87" customWidth="1"/>
    <col min="15107" max="15107" width="12.28515625" style="87" customWidth="1"/>
    <col min="15108" max="15108" width="26.140625" style="87" customWidth="1"/>
    <col min="15109" max="15358" width="11.42578125" style="87"/>
    <col min="15359" max="15359" width="21.140625" style="87" customWidth="1"/>
    <col min="15360" max="15360" width="14.140625" style="87" customWidth="1"/>
    <col min="15361" max="15361" width="12" style="87" customWidth="1"/>
    <col min="15362" max="15362" width="11.5703125" style="87" customWidth="1"/>
    <col min="15363" max="15363" width="12.28515625" style="87" customWidth="1"/>
    <col min="15364" max="15364" width="26.140625" style="87" customWidth="1"/>
    <col min="15365" max="15614" width="11.42578125" style="87"/>
    <col min="15615" max="15615" width="21.140625" style="87" customWidth="1"/>
    <col min="15616" max="15616" width="14.140625" style="87" customWidth="1"/>
    <col min="15617" max="15617" width="12" style="87" customWidth="1"/>
    <col min="15618" max="15618" width="11.5703125" style="87" customWidth="1"/>
    <col min="15619" max="15619" width="12.28515625" style="87" customWidth="1"/>
    <col min="15620" max="15620" width="26.140625" style="87" customWidth="1"/>
    <col min="15621" max="15870" width="11.42578125" style="87"/>
    <col min="15871" max="15871" width="21.140625" style="87" customWidth="1"/>
    <col min="15872" max="15872" width="14.140625" style="87" customWidth="1"/>
    <col min="15873" max="15873" width="12" style="87" customWidth="1"/>
    <col min="15874" max="15874" width="11.5703125" style="87" customWidth="1"/>
    <col min="15875" max="15875" width="12.28515625" style="87" customWidth="1"/>
    <col min="15876" max="15876" width="26.140625" style="87" customWidth="1"/>
    <col min="15877" max="16126" width="11.42578125" style="87"/>
    <col min="16127" max="16127" width="21.140625" style="87" customWidth="1"/>
    <col min="16128" max="16128" width="14.140625" style="87" customWidth="1"/>
    <col min="16129" max="16129" width="12" style="87" customWidth="1"/>
    <col min="16130" max="16130" width="11.5703125" style="87" customWidth="1"/>
    <col min="16131" max="16131" width="12.28515625" style="87" customWidth="1"/>
    <col min="16132" max="16132" width="26.140625" style="87" customWidth="1"/>
    <col min="16133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88"/>
      <c r="B4" s="488"/>
      <c r="C4" s="488"/>
      <c r="D4" s="488"/>
    </row>
    <row r="5" spans="1:4" x14ac:dyDescent="0.2">
      <c r="A5" s="157"/>
      <c r="B5" s="157"/>
      <c r="C5" s="157"/>
      <c r="D5" s="157"/>
    </row>
    <row r="6" spans="1:4" ht="17.25" customHeight="1" x14ac:dyDescent="0.2">
      <c r="A6" s="489" t="s">
        <v>106</v>
      </c>
      <c r="B6" s="489"/>
      <c r="C6" s="489"/>
      <c r="D6" s="489"/>
    </row>
    <row r="7" spans="1:4" ht="8.25" customHeight="1" x14ac:dyDescent="0.2">
      <c r="A7" s="159"/>
      <c r="B7" s="159"/>
      <c r="C7" s="159"/>
      <c r="D7" s="159"/>
    </row>
    <row r="8" spans="1:4" ht="21" customHeight="1" x14ac:dyDescent="0.2">
      <c r="A8" s="88"/>
      <c r="B8" s="88"/>
      <c r="C8" s="91" t="s">
        <v>107</v>
      </c>
      <c r="D8" s="163">
        <v>13</v>
      </c>
    </row>
    <row r="9" spans="1:4" ht="21" customHeight="1" x14ac:dyDescent="0.2">
      <c r="A9" s="88"/>
      <c r="B9" s="88"/>
      <c r="C9" s="91" t="s">
        <v>108</v>
      </c>
      <c r="D9" s="163">
        <f>D16</f>
        <v>10.382111023161373</v>
      </c>
    </row>
    <row r="10" spans="1:4" ht="21" customHeight="1" x14ac:dyDescent="0.2">
      <c r="A10" s="91" t="s">
        <v>130</v>
      </c>
      <c r="B10" s="161">
        <f>D16</f>
        <v>10.382111023161373</v>
      </c>
      <c r="C10" s="91" t="s">
        <v>4</v>
      </c>
      <c r="D10" s="164">
        <f>D9-D8</f>
        <v>-2.6178889768386266</v>
      </c>
    </row>
    <row r="11" spans="1:4" ht="15" customHeight="1" x14ac:dyDescent="0.2">
      <c r="A11" s="88"/>
      <c r="B11" s="88"/>
      <c r="C11" s="94"/>
      <c r="D11" s="94"/>
    </row>
    <row r="12" spans="1:4" ht="24" customHeight="1" x14ac:dyDescent="0.2">
      <c r="A12" s="490" t="s">
        <v>5</v>
      </c>
      <c r="B12" s="492" t="s">
        <v>109</v>
      </c>
      <c r="C12" s="490" t="s">
        <v>7</v>
      </c>
      <c r="D12" s="165" t="s">
        <v>9</v>
      </c>
    </row>
    <row r="13" spans="1:4" ht="24" customHeight="1" x14ac:dyDescent="0.2">
      <c r="A13" s="491"/>
      <c r="B13" s="493"/>
      <c r="C13" s="491"/>
      <c r="D13" s="165" t="s">
        <v>9</v>
      </c>
    </row>
    <row r="14" spans="1:4" ht="10.5" customHeight="1" x14ac:dyDescent="0.2">
      <c r="A14" s="88"/>
      <c r="B14" s="88"/>
      <c r="C14" s="94"/>
      <c r="D14" s="94"/>
    </row>
    <row r="15" spans="1:4" ht="46.5" customHeight="1" x14ac:dyDescent="0.2">
      <c r="A15" s="91" t="s">
        <v>11</v>
      </c>
      <c r="B15" s="121" t="s">
        <v>131</v>
      </c>
      <c r="C15" s="121" t="s">
        <v>110</v>
      </c>
      <c r="D15" s="91" t="s">
        <v>109</v>
      </c>
    </row>
    <row r="16" spans="1:4" ht="15.75" customHeight="1" x14ac:dyDescent="0.2">
      <c r="A16" s="97" t="s">
        <v>13</v>
      </c>
      <c r="B16" s="120">
        <f>SUM(B17:B48)</f>
        <v>301673</v>
      </c>
      <c r="C16" s="120">
        <f>SUM(C17:C48)</f>
        <v>29057</v>
      </c>
      <c r="D16" s="176">
        <f t="shared" ref="D16:D51" si="0">IF(C16=0,0,(B16/C16))</f>
        <v>10.382111023161373</v>
      </c>
    </row>
    <row r="17" spans="1:4" ht="12" customHeight="1" x14ac:dyDescent="0.2">
      <c r="A17" s="110" t="s">
        <v>14</v>
      </c>
      <c r="B17" s="171">
        <v>4702</v>
      </c>
      <c r="C17" s="171">
        <v>451</v>
      </c>
      <c r="D17" s="177">
        <f t="shared" si="0"/>
        <v>10.425720620842572</v>
      </c>
    </row>
    <row r="18" spans="1:4" ht="12" customHeight="1" x14ac:dyDescent="0.2">
      <c r="A18" s="110" t="s">
        <v>15</v>
      </c>
      <c r="B18" s="171">
        <v>8064</v>
      </c>
      <c r="C18" s="171">
        <v>627</v>
      </c>
      <c r="D18" s="177">
        <f t="shared" si="0"/>
        <v>12.861244019138756</v>
      </c>
    </row>
    <row r="19" spans="1:4" ht="12" customHeight="1" x14ac:dyDescent="0.2">
      <c r="A19" s="110" t="s">
        <v>16</v>
      </c>
      <c r="B19" s="171">
        <v>1962</v>
      </c>
      <c r="C19" s="172">
        <v>217</v>
      </c>
      <c r="D19" s="177">
        <f t="shared" si="0"/>
        <v>9.0414746543778808</v>
      </c>
    </row>
    <row r="20" spans="1:4" ht="12" customHeight="1" x14ac:dyDescent="0.2">
      <c r="A20" s="110" t="s">
        <v>17</v>
      </c>
      <c r="B20" s="171">
        <v>1918</v>
      </c>
      <c r="C20" s="171">
        <v>311</v>
      </c>
      <c r="D20" s="177">
        <f t="shared" si="0"/>
        <v>6.167202572347267</v>
      </c>
    </row>
    <row r="21" spans="1:4" ht="12" customHeight="1" x14ac:dyDescent="0.2">
      <c r="A21" s="110" t="s">
        <v>18</v>
      </c>
      <c r="B21" s="171">
        <v>7561</v>
      </c>
      <c r="C21" s="171">
        <v>679</v>
      </c>
      <c r="D21" s="177">
        <f t="shared" si="0"/>
        <v>11.135493372606774</v>
      </c>
    </row>
    <row r="22" spans="1:4" ht="12" customHeight="1" x14ac:dyDescent="0.2">
      <c r="A22" s="110" t="s">
        <v>19</v>
      </c>
      <c r="B22" s="171">
        <v>9728</v>
      </c>
      <c r="C22" s="171">
        <v>917</v>
      </c>
      <c r="D22" s="177">
        <f t="shared" si="0"/>
        <v>10.608505997818975</v>
      </c>
    </row>
    <row r="23" spans="1:4" ht="12" customHeight="1" x14ac:dyDescent="0.2">
      <c r="A23" s="110" t="s">
        <v>183</v>
      </c>
      <c r="B23" s="171">
        <v>7918</v>
      </c>
      <c r="C23" s="171">
        <v>846</v>
      </c>
      <c r="D23" s="177">
        <f t="shared" si="0"/>
        <v>9.3593380614657207</v>
      </c>
    </row>
    <row r="24" spans="1:4" ht="12" customHeight="1" x14ac:dyDescent="0.2">
      <c r="A24" s="110" t="s">
        <v>21</v>
      </c>
      <c r="B24" s="171">
        <v>1906</v>
      </c>
      <c r="C24" s="171">
        <v>313</v>
      </c>
      <c r="D24" s="177">
        <f t="shared" si="0"/>
        <v>6.0894568690095845</v>
      </c>
    </row>
    <row r="25" spans="1:4" ht="12" customHeight="1" x14ac:dyDescent="0.2">
      <c r="A25" s="110" t="s">
        <v>22</v>
      </c>
      <c r="B25" s="171">
        <v>43160</v>
      </c>
      <c r="C25" s="172">
        <v>3225</v>
      </c>
      <c r="D25" s="177">
        <f>IF(C25=0,0,(B25/C25))</f>
        <v>13.382945736434108</v>
      </c>
    </row>
    <row r="26" spans="1:4" ht="12" customHeight="1" x14ac:dyDescent="0.2">
      <c r="A26" s="110" t="s">
        <v>23</v>
      </c>
      <c r="B26" s="171">
        <v>2483</v>
      </c>
      <c r="C26" s="171">
        <v>248</v>
      </c>
      <c r="D26" s="177">
        <f t="shared" si="0"/>
        <v>10.012096774193548</v>
      </c>
    </row>
    <row r="27" spans="1:4" ht="12" customHeight="1" x14ac:dyDescent="0.2">
      <c r="A27" s="110" t="s">
        <v>24</v>
      </c>
      <c r="B27" s="171">
        <v>17733</v>
      </c>
      <c r="C27" s="171">
        <v>1959</v>
      </c>
      <c r="D27" s="177">
        <f t="shared" si="0"/>
        <v>9.0520673813169985</v>
      </c>
    </row>
    <row r="28" spans="1:4" ht="12" customHeight="1" x14ac:dyDescent="0.2">
      <c r="A28" s="110" t="s">
        <v>25</v>
      </c>
      <c r="B28" s="171">
        <v>6743</v>
      </c>
      <c r="C28" s="171">
        <v>554</v>
      </c>
      <c r="D28" s="177">
        <f t="shared" si="0"/>
        <v>12.171480144404333</v>
      </c>
    </row>
    <row r="29" spans="1:4" ht="12" customHeight="1" x14ac:dyDescent="0.2">
      <c r="A29" s="110" t="s">
        <v>26</v>
      </c>
      <c r="B29" s="171">
        <v>3498</v>
      </c>
      <c r="C29" s="171">
        <v>415</v>
      </c>
      <c r="D29" s="177">
        <f t="shared" si="0"/>
        <v>8.4289156626506028</v>
      </c>
    </row>
    <row r="30" spans="1:4" ht="12" customHeight="1" x14ac:dyDescent="0.2">
      <c r="A30" s="110" t="s">
        <v>27</v>
      </c>
      <c r="B30" s="171">
        <v>14848</v>
      </c>
      <c r="C30" s="171">
        <v>2137</v>
      </c>
      <c r="D30" s="177">
        <f t="shared" si="0"/>
        <v>6.9480580252690691</v>
      </c>
    </row>
    <row r="31" spans="1:4" ht="12" customHeight="1" x14ac:dyDescent="0.2">
      <c r="A31" s="110" t="s">
        <v>28</v>
      </c>
      <c r="B31" s="171">
        <v>46706</v>
      </c>
      <c r="C31" s="171">
        <v>3926</v>
      </c>
      <c r="D31" s="177">
        <f t="shared" si="0"/>
        <v>11.896586856851757</v>
      </c>
    </row>
    <row r="32" spans="1:4" ht="12" customHeight="1" x14ac:dyDescent="0.2">
      <c r="A32" s="110" t="s">
        <v>184</v>
      </c>
      <c r="B32" s="171">
        <v>11679</v>
      </c>
      <c r="C32" s="171">
        <v>1093</v>
      </c>
      <c r="D32" s="177">
        <f t="shared" si="0"/>
        <v>10.685269899359561</v>
      </c>
    </row>
    <row r="33" spans="1:4" ht="12" customHeight="1" x14ac:dyDescent="0.2">
      <c r="A33" s="110" t="s">
        <v>30</v>
      </c>
      <c r="B33" s="171">
        <v>4787</v>
      </c>
      <c r="C33" s="171">
        <v>592</v>
      </c>
      <c r="D33" s="177">
        <f t="shared" si="0"/>
        <v>8.0861486486486491</v>
      </c>
    </row>
    <row r="34" spans="1:4" ht="12" customHeight="1" x14ac:dyDescent="0.2">
      <c r="A34" s="110" t="s">
        <v>31</v>
      </c>
      <c r="B34" s="171">
        <v>2823</v>
      </c>
      <c r="C34" s="172">
        <v>399</v>
      </c>
      <c r="D34" s="177">
        <f t="shared" si="0"/>
        <v>7.0751879699248121</v>
      </c>
    </row>
    <row r="35" spans="1:4" ht="12" customHeight="1" x14ac:dyDescent="0.2">
      <c r="A35" s="110" t="s">
        <v>32</v>
      </c>
      <c r="B35" s="171">
        <v>17771</v>
      </c>
      <c r="C35" s="171">
        <v>1734</v>
      </c>
      <c r="D35" s="177">
        <f t="shared" si="0"/>
        <v>10.248558246828143</v>
      </c>
    </row>
    <row r="36" spans="1:4" ht="12" customHeight="1" x14ac:dyDescent="0.2">
      <c r="A36" s="110" t="s">
        <v>33</v>
      </c>
      <c r="B36" s="171">
        <v>6254</v>
      </c>
      <c r="C36" s="171">
        <v>530</v>
      </c>
      <c r="D36" s="177">
        <f>IF(C36=0,0,(B36/C36))</f>
        <v>11.8</v>
      </c>
    </row>
    <row r="37" spans="1:4" ht="12" customHeight="1" x14ac:dyDescent="0.2">
      <c r="A37" s="110" t="s">
        <v>34</v>
      </c>
      <c r="B37" s="171">
        <v>7170</v>
      </c>
      <c r="C37" s="171">
        <v>898</v>
      </c>
      <c r="D37" s="177">
        <f t="shared" si="0"/>
        <v>7.984409799554566</v>
      </c>
    </row>
    <row r="38" spans="1:4" ht="12" customHeight="1" x14ac:dyDescent="0.2">
      <c r="A38" s="110" t="s">
        <v>185</v>
      </c>
      <c r="B38" s="171">
        <v>3442</v>
      </c>
      <c r="C38" s="171">
        <v>357</v>
      </c>
      <c r="D38" s="177">
        <f t="shared" si="0"/>
        <v>9.6414565826330527</v>
      </c>
    </row>
    <row r="39" spans="1:4" ht="12" customHeight="1" x14ac:dyDescent="0.2">
      <c r="A39" s="110" t="s">
        <v>36</v>
      </c>
      <c r="B39" s="171">
        <v>8119</v>
      </c>
      <c r="C39" s="172">
        <v>751</v>
      </c>
      <c r="D39" s="177">
        <f t="shared" si="0"/>
        <v>10.81091877496671</v>
      </c>
    </row>
    <row r="40" spans="1:4" ht="12" customHeight="1" x14ac:dyDescent="0.2">
      <c r="A40" s="110" t="s">
        <v>37</v>
      </c>
      <c r="B40" s="171">
        <v>5248</v>
      </c>
      <c r="C40" s="171">
        <v>353</v>
      </c>
      <c r="D40" s="177">
        <f t="shared" si="0"/>
        <v>14.86685552407932</v>
      </c>
    </row>
    <row r="41" spans="1:4" ht="12" customHeight="1" x14ac:dyDescent="0.2">
      <c r="A41" s="110" t="s">
        <v>38</v>
      </c>
      <c r="B41" s="171">
        <v>8710</v>
      </c>
      <c r="C41" s="171">
        <v>941</v>
      </c>
      <c r="D41" s="177">
        <f t="shared" si="0"/>
        <v>9.2561105207226362</v>
      </c>
    </row>
    <row r="42" spans="1:4" ht="12" customHeight="1" x14ac:dyDescent="0.2">
      <c r="A42" s="110" t="s">
        <v>39</v>
      </c>
      <c r="B42" s="171">
        <v>13206</v>
      </c>
      <c r="C42" s="171">
        <v>1019</v>
      </c>
      <c r="D42" s="177">
        <f t="shared" si="0"/>
        <v>12.959764474975467</v>
      </c>
    </row>
    <row r="43" spans="1:4" ht="12" customHeight="1" x14ac:dyDescent="0.2">
      <c r="A43" s="110" t="s">
        <v>40</v>
      </c>
      <c r="B43" s="171">
        <v>5650</v>
      </c>
      <c r="C43" s="172">
        <v>497</v>
      </c>
      <c r="D43" s="177">
        <f t="shared" si="0"/>
        <v>11.368209255533198</v>
      </c>
    </row>
    <row r="44" spans="1:4" ht="12" customHeight="1" x14ac:dyDescent="0.2">
      <c r="A44" s="110" t="s">
        <v>41</v>
      </c>
      <c r="B44" s="171">
        <v>9281</v>
      </c>
      <c r="C44" s="172">
        <v>955</v>
      </c>
      <c r="D44" s="177">
        <f t="shared" si="0"/>
        <v>9.7183246073298424</v>
      </c>
    </row>
    <row r="45" spans="1:4" ht="12" customHeight="1" x14ac:dyDescent="0.2">
      <c r="A45" s="110" t="s">
        <v>42</v>
      </c>
      <c r="B45" s="171">
        <v>3081</v>
      </c>
      <c r="C45" s="171">
        <v>372</v>
      </c>
      <c r="D45" s="177">
        <f t="shared" si="0"/>
        <v>8.2822580645161299</v>
      </c>
    </row>
    <row r="46" spans="1:4" ht="12" customHeight="1" x14ac:dyDescent="0.2">
      <c r="A46" s="110" t="s">
        <v>186</v>
      </c>
      <c r="B46" s="171">
        <v>9124</v>
      </c>
      <c r="C46" s="171">
        <v>1217</v>
      </c>
      <c r="D46" s="177">
        <f t="shared" si="0"/>
        <v>7.4971240755957274</v>
      </c>
    </row>
    <row r="47" spans="1:4" ht="12" customHeight="1" x14ac:dyDescent="0.2">
      <c r="A47" s="110" t="s">
        <v>44</v>
      </c>
      <c r="B47" s="171">
        <v>4704</v>
      </c>
      <c r="C47" s="172">
        <v>360</v>
      </c>
      <c r="D47" s="177">
        <f t="shared" si="0"/>
        <v>13.066666666666666</v>
      </c>
    </row>
    <row r="48" spans="1:4" ht="12" customHeight="1" x14ac:dyDescent="0.2">
      <c r="A48" s="110" t="s">
        <v>45</v>
      </c>
      <c r="B48" s="171">
        <v>1694</v>
      </c>
      <c r="C48" s="171">
        <v>164</v>
      </c>
      <c r="D48" s="177">
        <f t="shared" si="0"/>
        <v>10.329268292682928</v>
      </c>
    </row>
    <row r="49" spans="1:4" x14ac:dyDescent="0.2">
      <c r="A49" s="162"/>
      <c r="B49" s="392">
        <f>SUM(B17:B48)</f>
        <v>301673</v>
      </c>
      <c r="C49" s="392">
        <f>SUM(C17:C48)</f>
        <v>29057</v>
      </c>
      <c r="D49" s="177">
        <f>IF(C49=0,0,(B49/C49))</f>
        <v>10.382111023161373</v>
      </c>
    </row>
    <row r="50" spans="1:4" x14ac:dyDescent="0.2">
      <c r="A50" s="382"/>
      <c r="B50" s="390">
        <f>B25+B36</f>
        <v>49414</v>
      </c>
      <c r="C50" s="390">
        <f>C25+C36</f>
        <v>3755</v>
      </c>
      <c r="D50" s="177">
        <f t="shared" si="0"/>
        <v>13.159520639147804</v>
      </c>
    </row>
    <row r="51" spans="1:4" x14ac:dyDescent="0.2">
      <c r="A51" s="384"/>
      <c r="B51" s="385"/>
      <c r="C51" s="385"/>
      <c r="D51" s="177">
        <f t="shared" si="0"/>
        <v>0</v>
      </c>
    </row>
    <row r="52" spans="1:4" x14ac:dyDescent="0.2">
      <c r="A52" s="384"/>
      <c r="B52" s="385"/>
      <c r="C52" s="385"/>
      <c r="D52" s="386"/>
    </row>
    <row r="53" spans="1:4" x14ac:dyDescent="0.2">
      <c r="A53" s="384"/>
      <c r="B53" s="385"/>
      <c r="C53" s="385"/>
      <c r="D53" s="386"/>
    </row>
    <row r="54" spans="1:4" x14ac:dyDescent="0.2">
      <c r="A54" s="384"/>
      <c r="B54" s="385"/>
      <c r="C54" s="385"/>
      <c r="D54" s="386"/>
    </row>
    <row r="55" spans="1:4" x14ac:dyDescent="0.2">
      <c r="A55" s="384"/>
      <c r="B55" s="385"/>
      <c r="C55" s="385"/>
      <c r="D55" s="386"/>
    </row>
    <row r="56" spans="1:4" x14ac:dyDescent="0.2">
      <c r="A56" s="384"/>
      <c r="B56" s="385"/>
      <c r="C56" s="385"/>
      <c r="D56" s="386"/>
    </row>
    <row r="57" spans="1:4" x14ac:dyDescent="0.2">
      <c r="A57" s="384"/>
      <c r="B57" s="385"/>
      <c r="C57" s="385"/>
      <c r="D57" s="386"/>
    </row>
    <row r="58" spans="1:4" x14ac:dyDescent="0.2">
      <c r="A58" s="387"/>
      <c r="B58" s="388"/>
      <c r="C58" s="388"/>
      <c r="D58" s="389"/>
    </row>
  </sheetData>
  <sheetProtection selectLockedCells="1"/>
  <sortState ref="A17:D48">
    <sortCondition ref="A17:A48"/>
  </sortState>
  <mergeCells count="5">
    <mergeCell ref="A4:D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3"/>
  <sheetViews>
    <sheetView topLeftCell="A31" zoomScaleNormal="100" zoomScaleSheetLayoutView="90" workbookViewId="0">
      <selection activeCell="H54" sqref="H54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9.140625" customWidth="1"/>
    <col min="253" max="253" width="12.28515625" customWidth="1"/>
    <col min="254" max="259" width="7.85546875" customWidth="1"/>
    <col min="260" max="260" width="7.5703125" customWidth="1"/>
    <col min="508" max="508" width="9.140625" customWidth="1"/>
    <col min="509" max="509" width="12.28515625" customWidth="1"/>
    <col min="510" max="515" width="7.85546875" customWidth="1"/>
    <col min="516" max="516" width="7.5703125" customWidth="1"/>
    <col min="764" max="764" width="9.140625" customWidth="1"/>
    <col min="765" max="765" width="12.28515625" customWidth="1"/>
    <col min="766" max="771" width="7.85546875" customWidth="1"/>
    <col min="772" max="772" width="7.5703125" customWidth="1"/>
    <col min="1020" max="1020" width="9.140625" customWidth="1"/>
    <col min="1021" max="1021" width="12.28515625" customWidth="1"/>
    <col min="1022" max="1027" width="7.85546875" customWidth="1"/>
    <col min="1028" max="1028" width="7.5703125" customWidth="1"/>
    <col min="1276" max="1276" width="9.140625" customWidth="1"/>
    <col min="1277" max="1277" width="12.28515625" customWidth="1"/>
    <col min="1278" max="1283" width="7.85546875" customWidth="1"/>
    <col min="1284" max="1284" width="7.5703125" customWidth="1"/>
    <col min="1532" max="1532" width="9.140625" customWidth="1"/>
    <col min="1533" max="1533" width="12.28515625" customWidth="1"/>
    <col min="1534" max="1539" width="7.85546875" customWidth="1"/>
    <col min="1540" max="1540" width="7.5703125" customWidth="1"/>
    <col min="1788" max="1788" width="9.140625" customWidth="1"/>
    <col min="1789" max="1789" width="12.28515625" customWidth="1"/>
    <col min="1790" max="1795" width="7.85546875" customWidth="1"/>
    <col min="1796" max="1796" width="7.5703125" customWidth="1"/>
    <col min="2044" max="2044" width="9.140625" customWidth="1"/>
    <col min="2045" max="2045" width="12.28515625" customWidth="1"/>
    <col min="2046" max="2051" width="7.85546875" customWidth="1"/>
    <col min="2052" max="2052" width="7.5703125" customWidth="1"/>
    <col min="2300" max="2300" width="9.140625" customWidth="1"/>
    <col min="2301" max="2301" width="12.28515625" customWidth="1"/>
    <col min="2302" max="2307" width="7.85546875" customWidth="1"/>
    <col min="2308" max="2308" width="7.5703125" customWidth="1"/>
    <col min="2556" max="2556" width="9.140625" customWidth="1"/>
    <col min="2557" max="2557" width="12.28515625" customWidth="1"/>
    <col min="2558" max="2563" width="7.85546875" customWidth="1"/>
    <col min="2564" max="2564" width="7.5703125" customWidth="1"/>
    <col min="2812" max="2812" width="9.140625" customWidth="1"/>
    <col min="2813" max="2813" width="12.28515625" customWidth="1"/>
    <col min="2814" max="2819" width="7.85546875" customWidth="1"/>
    <col min="2820" max="2820" width="7.5703125" customWidth="1"/>
    <col min="3068" max="3068" width="9.140625" customWidth="1"/>
    <col min="3069" max="3069" width="12.28515625" customWidth="1"/>
    <col min="3070" max="3075" width="7.85546875" customWidth="1"/>
    <col min="3076" max="3076" width="7.5703125" customWidth="1"/>
    <col min="3324" max="3324" width="9.140625" customWidth="1"/>
    <col min="3325" max="3325" width="12.28515625" customWidth="1"/>
    <col min="3326" max="3331" width="7.85546875" customWidth="1"/>
    <col min="3332" max="3332" width="7.5703125" customWidth="1"/>
    <col min="3580" max="3580" width="9.140625" customWidth="1"/>
    <col min="3581" max="3581" width="12.28515625" customWidth="1"/>
    <col min="3582" max="3587" width="7.85546875" customWidth="1"/>
    <col min="3588" max="3588" width="7.5703125" customWidth="1"/>
    <col min="3836" max="3836" width="9.140625" customWidth="1"/>
    <col min="3837" max="3837" width="12.28515625" customWidth="1"/>
    <col min="3838" max="3843" width="7.85546875" customWidth="1"/>
    <col min="3844" max="3844" width="7.5703125" customWidth="1"/>
    <col min="4092" max="4092" width="9.140625" customWidth="1"/>
    <col min="4093" max="4093" width="12.28515625" customWidth="1"/>
    <col min="4094" max="4099" width="7.85546875" customWidth="1"/>
    <col min="4100" max="4100" width="7.5703125" customWidth="1"/>
    <col min="4348" max="4348" width="9.140625" customWidth="1"/>
    <col min="4349" max="4349" width="12.28515625" customWidth="1"/>
    <col min="4350" max="4355" width="7.85546875" customWidth="1"/>
    <col min="4356" max="4356" width="7.5703125" customWidth="1"/>
    <col min="4604" max="4604" width="9.140625" customWidth="1"/>
    <col min="4605" max="4605" width="12.28515625" customWidth="1"/>
    <col min="4606" max="4611" width="7.85546875" customWidth="1"/>
    <col min="4612" max="4612" width="7.5703125" customWidth="1"/>
    <col min="4860" max="4860" width="9.140625" customWidth="1"/>
    <col min="4861" max="4861" width="12.28515625" customWidth="1"/>
    <col min="4862" max="4867" width="7.85546875" customWidth="1"/>
    <col min="4868" max="4868" width="7.5703125" customWidth="1"/>
    <col min="5116" max="5116" width="9.140625" customWidth="1"/>
    <col min="5117" max="5117" width="12.28515625" customWidth="1"/>
    <col min="5118" max="5123" width="7.85546875" customWidth="1"/>
    <col min="5124" max="5124" width="7.5703125" customWidth="1"/>
    <col min="5372" max="5372" width="9.140625" customWidth="1"/>
    <col min="5373" max="5373" width="12.28515625" customWidth="1"/>
    <col min="5374" max="5379" width="7.85546875" customWidth="1"/>
    <col min="5380" max="5380" width="7.5703125" customWidth="1"/>
    <col min="5628" max="5628" width="9.140625" customWidth="1"/>
    <col min="5629" max="5629" width="12.28515625" customWidth="1"/>
    <col min="5630" max="5635" width="7.85546875" customWidth="1"/>
    <col min="5636" max="5636" width="7.5703125" customWidth="1"/>
    <col min="5884" max="5884" width="9.140625" customWidth="1"/>
    <col min="5885" max="5885" width="12.28515625" customWidth="1"/>
    <col min="5886" max="5891" width="7.85546875" customWidth="1"/>
    <col min="5892" max="5892" width="7.5703125" customWidth="1"/>
    <col min="6140" max="6140" width="9.140625" customWidth="1"/>
    <col min="6141" max="6141" width="12.28515625" customWidth="1"/>
    <col min="6142" max="6147" width="7.85546875" customWidth="1"/>
    <col min="6148" max="6148" width="7.5703125" customWidth="1"/>
    <col min="6396" max="6396" width="9.140625" customWidth="1"/>
    <col min="6397" max="6397" width="12.28515625" customWidth="1"/>
    <col min="6398" max="6403" width="7.85546875" customWidth="1"/>
    <col min="6404" max="6404" width="7.5703125" customWidth="1"/>
    <col min="6652" max="6652" width="9.140625" customWidth="1"/>
    <col min="6653" max="6653" width="12.28515625" customWidth="1"/>
    <col min="6654" max="6659" width="7.85546875" customWidth="1"/>
    <col min="6660" max="6660" width="7.5703125" customWidth="1"/>
    <col min="6908" max="6908" width="9.140625" customWidth="1"/>
    <col min="6909" max="6909" width="12.28515625" customWidth="1"/>
    <col min="6910" max="6915" width="7.85546875" customWidth="1"/>
    <col min="6916" max="6916" width="7.5703125" customWidth="1"/>
    <col min="7164" max="7164" width="9.140625" customWidth="1"/>
    <col min="7165" max="7165" width="12.28515625" customWidth="1"/>
    <col min="7166" max="7171" width="7.85546875" customWidth="1"/>
    <col min="7172" max="7172" width="7.5703125" customWidth="1"/>
    <col min="7420" max="7420" width="9.140625" customWidth="1"/>
    <col min="7421" max="7421" width="12.28515625" customWidth="1"/>
    <col min="7422" max="7427" width="7.85546875" customWidth="1"/>
    <col min="7428" max="7428" width="7.5703125" customWidth="1"/>
    <col min="7676" max="7676" width="9.140625" customWidth="1"/>
    <col min="7677" max="7677" width="12.28515625" customWidth="1"/>
    <col min="7678" max="7683" width="7.85546875" customWidth="1"/>
    <col min="7684" max="7684" width="7.5703125" customWidth="1"/>
    <col min="7932" max="7932" width="9.140625" customWidth="1"/>
    <col min="7933" max="7933" width="12.28515625" customWidth="1"/>
    <col min="7934" max="7939" width="7.85546875" customWidth="1"/>
    <col min="7940" max="7940" width="7.5703125" customWidth="1"/>
    <col min="8188" max="8188" width="9.140625" customWidth="1"/>
    <col min="8189" max="8189" width="12.28515625" customWidth="1"/>
    <col min="8190" max="8195" width="7.85546875" customWidth="1"/>
    <col min="8196" max="8196" width="7.5703125" customWidth="1"/>
    <col min="8444" max="8444" width="9.140625" customWidth="1"/>
    <col min="8445" max="8445" width="12.28515625" customWidth="1"/>
    <col min="8446" max="8451" width="7.85546875" customWidth="1"/>
    <col min="8452" max="8452" width="7.5703125" customWidth="1"/>
    <col min="8700" max="8700" width="9.140625" customWidth="1"/>
    <col min="8701" max="8701" width="12.28515625" customWidth="1"/>
    <col min="8702" max="8707" width="7.85546875" customWidth="1"/>
    <col min="8708" max="8708" width="7.5703125" customWidth="1"/>
    <col min="8956" max="8956" width="9.140625" customWidth="1"/>
    <col min="8957" max="8957" width="12.28515625" customWidth="1"/>
    <col min="8958" max="8963" width="7.85546875" customWidth="1"/>
    <col min="8964" max="8964" width="7.5703125" customWidth="1"/>
    <col min="9212" max="9212" width="9.140625" customWidth="1"/>
    <col min="9213" max="9213" width="12.28515625" customWidth="1"/>
    <col min="9214" max="9219" width="7.85546875" customWidth="1"/>
    <col min="9220" max="9220" width="7.5703125" customWidth="1"/>
    <col min="9468" max="9468" width="9.140625" customWidth="1"/>
    <col min="9469" max="9469" width="12.28515625" customWidth="1"/>
    <col min="9470" max="9475" width="7.85546875" customWidth="1"/>
    <col min="9476" max="9476" width="7.5703125" customWidth="1"/>
    <col min="9724" max="9724" width="9.140625" customWidth="1"/>
    <col min="9725" max="9725" width="12.28515625" customWidth="1"/>
    <col min="9726" max="9731" width="7.85546875" customWidth="1"/>
    <col min="9732" max="9732" width="7.5703125" customWidth="1"/>
    <col min="9980" max="9980" width="9.140625" customWidth="1"/>
    <col min="9981" max="9981" width="12.28515625" customWidth="1"/>
    <col min="9982" max="9987" width="7.85546875" customWidth="1"/>
    <col min="9988" max="9988" width="7.5703125" customWidth="1"/>
    <col min="10236" max="10236" width="9.140625" customWidth="1"/>
    <col min="10237" max="10237" width="12.28515625" customWidth="1"/>
    <col min="10238" max="10243" width="7.85546875" customWidth="1"/>
    <col min="10244" max="10244" width="7.5703125" customWidth="1"/>
    <col min="10492" max="10492" width="9.140625" customWidth="1"/>
    <col min="10493" max="10493" width="12.28515625" customWidth="1"/>
    <col min="10494" max="10499" width="7.85546875" customWidth="1"/>
    <col min="10500" max="10500" width="7.5703125" customWidth="1"/>
    <col min="10748" max="10748" width="9.140625" customWidth="1"/>
    <col min="10749" max="10749" width="12.28515625" customWidth="1"/>
    <col min="10750" max="10755" width="7.85546875" customWidth="1"/>
    <col min="10756" max="10756" width="7.5703125" customWidth="1"/>
    <col min="11004" max="11004" width="9.140625" customWidth="1"/>
    <col min="11005" max="11005" width="12.28515625" customWidth="1"/>
    <col min="11006" max="11011" width="7.85546875" customWidth="1"/>
    <col min="11012" max="11012" width="7.5703125" customWidth="1"/>
    <col min="11260" max="11260" width="9.140625" customWidth="1"/>
    <col min="11261" max="11261" width="12.28515625" customWidth="1"/>
    <col min="11262" max="11267" width="7.85546875" customWidth="1"/>
    <col min="11268" max="11268" width="7.5703125" customWidth="1"/>
    <col min="11516" max="11516" width="9.140625" customWidth="1"/>
    <col min="11517" max="11517" width="12.28515625" customWidth="1"/>
    <col min="11518" max="11523" width="7.85546875" customWidth="1"/>
    <col min="11524" max="11524" width="7.5703125" customWidth="1"/>
    <col min="11772" max="11772" width="9.140625" customWidth="1"/>
    <col min="11773" max="11773" width="12.28515625" customWidth="1"/>
    <col min="11774" max="11779" width="7.85546875" customWidth="1"/>
    <col min="11780" max="11780" width="7.5703125" customWidth="1"/>
    <col min="12028" max="12028" width="9.140625" customWidth="1"/>
    <col min="12029" max="12029" width="12.28515625" customWidth="1"/>
    <col min="12030" max="12035" width="7.85546875" customWidth="1"/>
    <col min="12036" max="12036" width="7.5703125" customWidth="1"/>
    <col min="12284" max="12284" width="9.140625" customWidth="1"/>
    <col min="12285" max="12285" width="12.28515625" customWidth="1"/>
    <col min="12286" max="12291" width="7.85546875" customWidth="1"/>
    <col min="12292" max="12292" width="7.5703125" customWidth="1"/>
    <col min="12540" max="12540" width="9.140625" customWidth="1"/>
    <col min="12541" max="12541" width="12.28515625" customWidth="1"/>
    <col min="12542" max="12547" width="7.85546875" customWidth="1"/>
    <col min="12548" max="12548" width="7.5703125" customWidth="1"/>
    <col min="12796" max="12796" width="9.140625" customWidth="1"/>
    <col min="12797" max="12797" width="12.28515625" customWidth="1"/>
    <col min="12798" max="12803" width="7.85546875" customWidth="1"/>
    <col min="12804" max="12804" width="7.5703125" customWidth="1"/>
    <col min="13052" max="13052" width="9.140625" customWidth="1"/>
    <col min="13053" max="13053" width="12.28515625" customWidth="1"/>
    <col min="13054" max="13059" width="7.85546875" customWidth="1"/>
    <col min="13060" max="13060" width="7.5703125" customWidth="1"/>
    <col min="13308" max="13308" width="9.140625" customWidth="1"/>
    <col min="13309" max="13309" width="12.28515625" customWidth="1"/>
    <col min="13310" max="13315" width="7.85546875" customWidth="1"/>
    <col min="13316" max="13316" width="7.5703125" customWidth="1"/>
    <col min="13564" max="13564" width="9.140625" customWidth="1"/>
    <col min="13565" max="13565" width="12.28515625" customWidth="1"/>
    <col min="13566" max="13571" width="7.85546875" customWidth="1"/>
    <col min="13572" max="13572" width="7.5703125" customWidth="1"/>
    <col min="13820" max="13820" width="9.140625" customWidth="1"/>
    <col min="13821" max="13821" width="12.28515625" customWidth="1"/>
    <col min="13822" max="13827" width="7.85546875" customWidth="1"/>
    <col min="13828" max="13828" width="7.5703125" customWidth="1"/>
    <col min="14076" max="14076" width="9.140625" customWidth="1"/>
    <col min="14077" max="14077" width="12.28515625" customWidth="1"/>
    <col min="14078" max="14083" width="7.85546875" customWidth="1"/>
    <col min="14084" max="14084" width="7.5703125" customWidth="1"/>
    <col min="14332" max="14332" width="9.140625" customWidth="1"/>
    <col min="14333" max="14333" width="12.28515625" customWidth="1"/>
    <col min="14334" max="14339" width="7.85546875" customWidth="1"/>
    <col min="14340" max="14340" width="7.5703125" customWidth="1"/>
    <col min="14588" max="14588" width="9.140625" customWidth="1"/>
    <col min="14589" max="14589" width="12.28515625" customWidth="1"/>
    <col min="14590" max="14595" width="7.85546875" customWidth="1"/>
    <col min="14596" max="14596" width="7.5703125" customWidth="1"/>
    <col min="14844" max="14844" width="9.140625" customWidth="1"/>
    <col min="14845" max="14845" width="12.28515625" customWidth="1"/>
    <col min="14846" max="14851" width="7.85546875" customWidth="1"/>
    <col min="14852" max="14852" width="7.5703125" customWidth="1"/>
    <col min="15100" max="15100" width="9.140625" customWidth="1"/>
    <col min="15101" max="15101" width="12.28515625" customWidth="1"/>
    <col min="15102" max="15107" width="7.85546875" customWidth="1"/>
    <col min="15108" max="15108" width="7.5703125" customWidth="1"/>
    <col min="15356" max="15356" width="9.140625" customWidth="1"/>
    <col min="15357" max="15357" width="12.28515625" customWidth="1"/>
    <col min="15358" max="15363" width="7.85546875" customWidth="1"/>
    <col min="15364" max="15364" width="7.5703125" customWidth="1"/>
    <col min="15612" max="15612" width="9.140625" customWidth="1"/>
    <col min="15613" max="15613" width="12.28515625" customWidth="1"/>
    <col min="15614" max="15619" width="7.85546875" customWidth="1"/>
    <col min="15620" max="15620" width="7.5703125" customWidth="1"/>
    <col min="15868" max="15868" width="9.140625" customWidth="1"/>
    <col min="15869" max="15869" width="12.28515625" customWidth="1"/>
    <col min="15870" max="15875" width="7.85546875" customWidth="1"/>
    <col min="15876" max="15876" width="7.5703125" customWidth="1"/>
    <col min="16124" max="16124" width="9.140625" customWidth="1"/>
    <col min="16125" max="16125" width="12.28515625" customWidth="1"/>
    <col min="16126" max="16131" width="7.85546875" customWidth="1"/>
    <col min="16132" max="16132" width="7.5703125" customWidth="1"/>
  </cols>
  <sheetData>
    <row r="1" spans="1:8" ht="15" customHeight="1" x14ac:dyDescent="0.25"/>
    <row r="2" spans="1:8" ht="15" customHeight="1" x14ac:dyDescent="0.25"/>
    <row r="3" spans="1:8" ht="15" customHeight="1" x14ac:dyDescent="0.25"/>
    <row r="4" spans="1:8" ht="15" customHeight="1" x14ac:dyDescent="0.25"/>
    <row r="5" spans="1:8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</row>
    <row r="6" spans="1:8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</row>
    <row r="7" spans="1:8" ht="21.95" customHeight="1" x14ac:dyDescent="0.25">
      <c r="A7" s="555" t="s">
        <v>168</v>
      </c>
      <c r="B7" s="555"/>
      <c r="C7" s="555"/>
      <c r="D7" s="555"/>
      <c r="E7" s="555"/>
      <c r="F7" s="555"/>
      <c r="G7" s="555"/>
      <c r="H7" s="555"/>
    </row>
    <row r="8" spans="1:8" ht="6.75" customHeight="1" x14ac:dyDescent="0.25">
      <c r="A8" s="269"/>
      <c r="B8" s="269"/>
      <c r="C8" s="269"/>
      <c r="D8" s="269"/>
      <c r="E8" s="269"/>
      <c r="F8" s="269"/>
      <c r="G8" s="269"/>
      <c r="H8" s="269"/>
    </row>
    <row r="9" spans="1:8" ht="21.95" customHeight="1" x14ac:dyDescent="0.25">
      <c r="A9" s="304" t="s">
        <v>48</v>
      </c>
      <c r="B9" s="304" t="s">
        <v>166</v>
      </c>
      <c r="C9" s="269"/>
      <c r="D9" s="269"/>
      <c r="E9" s="269"/>
      <c r="F9" s="269"/>
      <c r="G9" s="269"/>
      <c r="H9" s="269"/>
    </row>
    <row r="10" spans="1:8" ht="15.95" customHeight="1" x14ac:dyDescent="0.25">
      <c r="A10" s="336">
        <v>2010</v>
      </c>
      <c r="B10" s="347">
        <v>1.5</v>
      </c>
      <c r="C10" s="269"/>
      <c r="D10" s="269"/>
      <c r="E10" s="269"/>
      <c r="F10" s="269"/>
      <c r="G10" s="269"/>
      <c r="H10" s="269"/>
    </row>
    <row r="11" spans="1:8" ht="15.95" customHeight="1" x14ac:dyDescent="0.25">
      <c r="A11" s="336">
        <v>2011</v>
      </c>
      <c r="B11" s="347">
        <v>1.5</v>
      </c>
      <c r="C11" s="269"/>
      <c r="D11" s="269"/>
      <c r="E11" s="269"/>
      <c r="F11" s="269"/>
      <c r="G11" s="269"/>
      <c r="H11" s="269"/>
    </row>
    <row r="12" spans="1:8" ht="15.95" customHeight="1" x14ac:dyDescent="0.25">
      <c r="A12" s="336">
        <v>2012</v>
      </c>
      <c r="B12" s="347">
        <v>1.5</v>
      </c>
      <c r="C12" s="269"/>
      <c r="D12" s="269"/>
      <c r="E12" s="269"/>
      <c r="F12" s="269"/>
      <c r="G12" s="269"/>
      <c r="H12" s="269"/>
    </row>
    <row r="13" spans="1:8" ht="15.95" customHeight="1" x14ac:dyDescent="0.25">
      <c r="A13" s="336">
        <v>2013</v>
      </c>
      <c r="B13" s="347">
        <v>1.1191616766467065</v>
      </c>
      <c r="C13" s="269"/>
      <c r="D13" s="269"/>
      <c r="E13" s="269"/>
      <c r="F13" s="269"/>
      <c r="G13" s="269"/>
      <c r="H13" s="269"/>
    </row>
    <row r="14" spans="1:8" ht="15.95" customHeight="1" x14ac:dyDescent="0.25">
      <c r="A14" s="336">
        <v>2014</v>
      </c>
      <c r="B14" s="347">
        <v>1.244846389147493</v>
      </c>
      <c r="C14" s="269"/>
      <c r="D14" s="269"/>
      <c r="E14" s="269"/>
      <c r="F14" s="269"/>
      <c r="G14" s="269"/>
      <c r="H14" s="269"/>
    </row>
    <row r="15" spans="1:8" ht="15.95" customHeight="1" x14ac:dyDescent="0.25">
      <c r="A15" s="338">
        <v>2015</v>
      </c>
      <c r="B15" s="348">
        <f>'Administrativo_PC '!B9</f>
        <v>1.244846389147493</v>
      </c>
      <c r="C15" s="269"/>
      <c r="D15" s="269"/>
      <c r="E15" s="269"/>
      <c r="F15" s="269"/>
      <c r="G15" s="269"/>
      <c r="H15" s="269"/>
    </row>
    <row r="16" spans="1:8" ht="15.95" customHeight="1" x14ac:dyDescent="0.25">
      <c r="A16" s="360" t="s">
        <v>143</v>
      </c>
      <c r="B16" s="347">
        <f>AVERAGE(B10:B15)</f>
        <v>1.3514757424902821</v>
      </c>
      <c r="C16" s="269"/>
      <c r="D16" s="269"/>
      <c r="E16" s="269"/>
      <c r="F16" s="269"/>
      <c r="G16" s="269"/>
      <c r="H16" s="269"/>
    </row>
    <row r="17" spans="1:9" ht="8.25" customHeight="1" x14ac:dyDescent="0.25">
      <c r="A17" s="350"/>
      <c r="B17" s="350"/>
      <c r="C17" s="269"/>
      <c r="D17" s="269"/>
      <c r="E17" s="269"/>
      <c r="F17" s="269"/>
      <c r="G17" s="269"/>
      <c r="H17" s="269"/>
    </row>
    <row r="18" spans="1:9" ht="42" customHeight="1" x14ac:dyDescent="0.25">
      <c r="A18" s="304" t="s">
        <v>49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15" t="s">
        <v>304</v>
      </c>
      <c r="H18" s="304" t="s">
        <v>143</v>
      </c>
    </row>
    <row r="19" spans="1:9" ht="14.1" customHeight="1" x14ac:dyDescent="0.25">
      <c r="A19" s="351" t="s">
        <v>14</v>
      </c>
      <c r="B19" s="352">
        <v>1.3346075967043707</v>
      </c>
      <c r="C19" s="352">
        <v>1.3346075967043707</v>
      </c>
      <c r="D19" s="352">
        <v>1.3346075967043707</v>
      </c>
      <c r="E19" s="352">
        <v>1.3346075967043707</v>
      </c>
      <c r="F19" s="352">
        <v>1.1496062992125984</v>
      </c>
      <c r="G19" s="352">
        <f>'Administrativo_PC '!D16</f>
        <v>1.1496062992125984</v>
      </c>
      <c r="H19" s="352">
        <f>AVERAGE(Tabla9[[#This Row],[2010]:[2015]])</f>
        <v>1.2729404975404466</v>
      </c>
      <c r="I19" s="37"/>
    </row>
    <row r="20" spans="1:9" ht="14.1" customHeight="1" x14ac:dyDescent="0.25">
      <c r="A20" s="351" t="s">
        <v>15</v>
      </c>
      <c r="B20" s="352">
        <v>1.672597397966461</v>
      </c>
      <c r="C20" s="352">
        <v>1.672597397966461</v>
      </c>
      <c r="D20" s="352">
        <v>1.672597397966461</v>
      </c>
      <c r="E20" s="352">
        <v>1.672597397966461</v>
      </c>
      <c r="F20" s="352">
        <v>1.0913978494623655</v>
      </c>
      <c r="G20" s="352">
        <f>'Administrativo_PC '!D17</f>
        <v>1.0913978494623655</v>
      </c>
      <c r="H20" s="352">
        <f>AVERAGE(Tabla9[[#This Row],[2010]:[2015]])</f>
        <v>1.4788642151317626</v>
      </c>
      <c r="I20" s="37"/>
    </row>
    <row r="21" spans="1:9" ht="14.1" customHeight="1" x14ac:dyDescent="0.25">
      <c r="A21" s="351" t="s">
        <v>16</v>
      </c>
      <c r="B21" s="352">
        <v>1.3190740740740741</v>
      </c>
      <c r="C21" s="352">
        <v>1.3190740740740741</v>
      </c>
      <c r="D21" s="352">
        <v>1.3190740740740741</v>
      </c>
      <c r="E21" s="352">
        <v>1.3190740740740741</v>
      </c>
      <c r="F21" s="352">
        <v>0.85507246376811596</v>
      </c>
      <c r="G21" s="352">
        <f>'Administrativo_PC '!D18</f>
        <v>0.85507246376811596</v>
      </c>
      <c r="H21" s="352">
        <f>AVERAGE(Tabla9[[#This Row],[2010]:[2015]])</f>
        <v>1.1644068706387547</v>
      </c>
      <c r="I21" s="37"/>
    </row>
    <row r="22" spans="1:9" ht="14.1" customHeight="1" x14ac:dyDescent="0.25">
      <c r="A22" s="351" t="s">
        <v>17</v>
      </c>
      <c r="B22" s="352">
        <v>3.0037481259370313</v>
      </c>
      <c r="C22" s="352">
        <v>3.0037481259370313</v>
      </c>
      <c r="D22" s="352">
        <v>3.0037481259370313</v>
      </c>
      <c r="E22" s="352">
        <v>3.0037481259370313</v>
      </c>
      <c r="F22" s="352">
        <v>1.0142857142857142</v>
      </c>
      <c r="G22" s="352">
        <f>'Administrativo_PC '!D19</f>
        <v>1.0142857142857142</v>
      </c>
      <c r="H22" s="352">
        <f>AVERAGE(Tabla9[[#This Row],[2010]:[2015]])</f>
        <v>2.3405939887199256</v>
      </c>
      <c r="I22" s="37"/>
    </row>
    <row r="23" spans="1:9" ht="14.1" customHeight="1" x14ac:dyDescent="0.25">
      <c r="A23" s="351" t="s">
        <v>18</v>
      </c>
      <c r="B23" s="352">
        <v>1.6936329138033683</v>
      </c>
      <c r="C23" s="352">
        <v>1.6936329138033683</v>
      </c>
      <c r="D23" s="352">
        <v>1.6936329138033683</v>
      </c>
      <c r="E23" s="352">
        <v>1.6936329138033683</v>
      </c>
      <c r="F23" s="352">
        <v>1.17</v>
      </c>
      <c r="G23" s="352">
        <f>'Administrativo_PC '!D20</f>
        <v>1.17</v>
      </c>
      <c r="H23" s="352">
        <f>AVERAGE(Tabla9[[#This Row],[2010]:[2015]])</f>
        <v>1.5190886092022453</v>
      </c>
      <c r="I23" s="37"/>
    </row>
    <row r="24" spans="1:9" ht="14.1" customHeight="1" x14ac:dyDescent="0.25">
      <c r="A24" s="351" t="s">
        <v>19</v>
      </c>
      <c r="B24" s="352">
        <v>1.7997033023735811</v>
      </c>
      <c r="C24" s="352">
        <v>1.7997033023735811</v>
      </c>
      <c r="D24" s="352">
        <v>1.7997033023735811</v>
      </c>
      <c r="E24" s="352">
        <v>1.7997033023735811</v>
      </c>
      <c r="F24" s="352">
        <v>1.56</v>
      </c>
      <c r="G24" s="352">
        <f>'Administrativo_PC '!D21</f>
        <v>1.56</v>
      </c>
      <c r="H24" s="352">
        <f>AVERAGE(Tabla9[[#This Row],[2010]:[2015]])</f>
        <v>1.7198022015823875</v>
      </c>
      <c r="I24" s="37"/>
    </row>
    <row r="25" spans="1:9" ht="14.1" customHeight="1" x14ac:dyDescent="0.25">
      <c r="A25" s="351" t="s">
        <v>20</v>
      </c>
      <c r="B25" s="352">
        <v>1.8778282432475224</v>
      </c>
      <c r="C25" s="352">
        <v>1.8778282432475224</v>
      </c>
      <c r="D25" s="352">
        <v>1.8778282432475224</v>
      </c>
      <c r="E25" s="352">
        <v>1.8778282432475224</v>
      </c>
      <c r="F25" s="352">
        <v>1.2446808510638299</v>
      </c>
      <c r="G25" s="352">
        <f>'Administrativo_PC '!D22</f>
        <v>1.2446808510638299</v>
      </c>
      <c r="H25" s="352">
        <f>AVERAGE(Tabla9[[#This Row],[2010]:[2015]])</f>
        <v>1.666779112519625</v>
      </c>
      <c r="I25" s="37"/>
    </row>
    <row r="26" spans="1:9" ht="14.1" customHeight="1" x14ac:dyDescent="0.25">
      <c r="A26" s="351" t="s">
        <v>21</v>
      </c>
      <c r="B26" s="352">
        <v>1.3976895881598572</v>
      </c>
      <c r="C26" s="352">
        <v>1.3976895881598572</v>
      </c>
      <c r="D26" s="352">
        <v>1.3976895881598572</v>
      </c>
      <c r="E26" s="352">
        <v>1.3976895881598572</v>
      </c>
      <c r="F26" s="352">
        <v>0.88043478260869568</v>
      </c>
      <c r="G26" s="352">
        <f>'Administrativo_PC '!D23</f>
        <v>0.88043478260869568</v>
      </c>
      <c r="H26" s="352">
        <f>AVERAGE(Tabla9[[#This Row],[2010]:[2015]])</f>
        <v>1.2252713196428033</v>
      </c>
      <c r="I26" s="37"/>
    </row>
    <row r="27" spans="1:9" ht="14.1" customHeight="1" x14ac:dyDescent="0.25">
      <c r="A27" s="351" t="s">
        <v>23</v>
      </c>
      <c r="B27" s="352">
        <v>1.4206281833616299</v>
      </c>
      <c r="C27" s="352">
        <v>1.4206281833616299</v>
      </c>
      <c r="D27" s="352">
        <v>1.4206281833616299</v>
      </c>
      <c r="E27" s="352">
        <v>1.4206281833616299</v>
      </c>
      <c r="F27" s="352">
        <v>0.7289719626168224</v>
      </c>
      <c r="G27" s="352">
        <f>'Administrativo_PC '!D25</f>
        <v>0.7289719626168224</v>
      </c>
      <c r="H27" s="352">
        <f>AVERAGE(Tabla9[[#This Row],[2010]:[2015]])</f>
        <v>1.1900761097800274</v>
      </c>
      <c r="I27" s="37"/>
    </row>
    <row r="28" spans="1:9" ht="14.1" customHeight="1" x14ac:dyDescent="0.25">
      <c r="A28" s="351" t="s">
        <v>24</v>
      </c>
      <c r="B28" s="352">
        <v>1.5024940698068452</v>
      </c>
      <c r="C28" s="352">
        <v>1.5024940698068452</v>
      </c>
      <c r="D28" s="352">
        <v>1.5024940698068452</v>
      </c>
      <c r="E28" s="352">
        <v>1.5024940698068452</v>
      </c>
      <c r="F28" s="352">
        <v>0.94080338266384778</v>
      </c>
      <c r="G28" s="352">
        <f>'Administrativo_PC '!D26</f>
        <v>0.94080338266384778</v>
      </c>
      <c r="H28" s="352">
        <f>AVERAGE(Tabla9[[#This Row],[2010]:[2015]])</f>
        <v>1.3152638407591795</v>
      </c>
      <c r="I28" s="37"/>
    </row>
    <row r="29" spans="1:9" ht="14.1" customHeight="1" x14ac:dyDescent="0.25">
      <c r="A29" s="351" t="s">
        <v>25</v>
      </c>
      <c r="B29" s="352">
        <v>1.6761389896552084</v>
      </c>
      <c r="C29" s="352">
        <v>1.6761389896552084</v>
      </c>
      <c r="D29" s="352">
        <v>1.6761389896552084</v>
      </c>
      <c r="E29" s="352">
        <v>1.6761389896552084</v>
      </c>
      <c r="F29" s="352">
        <v>1</v>
      </c>
      <c r="G29" s="352">
        <f>'Administrativo_PC '!D27</f>
        <v>1</v>
      </c>
      <c r="H29" s="352">
        <f>AVERAGE(Tabla9[[#This Row],[2010]:[2015]])</f>
        <v>1.4507593264368055</v>
      </c>
      <c r="I29" s="37"/>
    </row>
    <row r="30" spans="1:9" ht="14.1" customHeight="1" x14ac:dyDescent="0.25">
      <c r="A30" s="351" t="s">
        <v>26</v>
      </c>
      <c r="B30" s="352">
        <v>2.6069794050343247</v>
      </c>
      <c r="C30" s="352">
        <v>2.6069794050343247</v>
      </c>
      <c r="D30" s="352">
        <v>2.6069794050343247</v>
      </c>
      <c r="E30" s="352">
        <v>2.6069794050343247</v>
      </c>
      <c r="F30" s="352">
        <v>1.9310344827586208</v>
      </c>
      <c r="G30" s="352">
        <f>'Administrativo_PC '!D28</f>
        <v>1.9310344827586208</v>
      </c>
      <c r="H30" s="352">
        <f>AVERAGE(Tabla9[[#This Row],[2010]:[2015]])</f>
        <v>2.3816644309424233</v>
      </c>
      <c r="I30" s="37"/>
    </row>
    <row r="31" spans="1:9" ht="14.1" customHeight="1" x14ac:dyDescent="0.25">
      <c r="A31" s="351" t="s">
        <v>27</v>
      </c>
      <c r="B31" s="352">
        <v>1.4758584477577648</v>
      </c>
      <c r="C31" s="352">
        <v>1.4758584477577648</v>
      </c>
      <c r="D31" s="352">
        <v>1.4758584477577648</v>
      </c>
      <c r="E31" s="352">
        <v>1.4758584477577648</v>
      </c>
      <c r="F31" s="352">
        <v>1.1919431279620853</v>
      </c>
      <c r="G31" s="352">
        <f>'Administrativo_PC '!D29</f>
        <v>1.1919431279620853</v>
      </c>
      <c r="H31" s="352">
        <f>AVERAGE(Tabla9[[#This Row],[2010]:[2015]])</f>
        <v>1.3812200078258716</v>
      </c>
      <c r="I31" s="37"/>
    </row>
    <row r="32" spans="1:9" ht="14.1" customHeight="1" x14ac:dyDescent="0.25">
      <c r="A32" s="351" t="s">
        <v>28</v>
      </c>
      <c r="B32" s="352">
        <v>1.5652251625141389</v>
      </c>
      <c r="C32" s="352">
        <v>1.5652251625141389</v>
      </c>
      <c r="D32" s="352">
        <v>1.5652251625141389</v>
      </c>
      <c r="E32" s="352">
        <v>1.5652251625141389</v>
      </c>
      <c r="F32" s="352">
        <v>0.90340514246004167</v>
      </c>
      <c r="G32" s="352">
        <f>'Administrativo_PC '!D30</f>
        <v>0.90340514246004167</v>
      </c>
      <c r="H32" s="352">
        <f>AVERAGE(Tabla9[[#This Row],[2010]:[2015]])</f>
        <v>1.344618489162773</v>
      </c>
      <c r="I32" s="37"/>
    </row>
    <row r="33" spans="1:9" ht="14.1" customHeight="1" x14ac:dyDescent="0.25">
      <c r="A33" s="351" t="s">
        <v>29</v>
      </c>
      <c r="B33" s="352">
        <v>1.9643866020984664</v>
      </c>
      <c r="C33" s="352">
        <v>1.9643866020984664</v>
      </c>
      <c r="D33" s="352">
        <v>1.9643866020984664</v>
      </c>
      <c r="E33" s="352">
        <v>1.9643866020984664</v>
      </c>
      <c r="F33" s="352">
        <v>1.2815884476534296</v>
      </c>
      <c r="G33" s="352">
        <f>'Administrativo_PC '!D31</f>
        <v>1.2815884476534296</v>
      </c>
      <c r="H33" s="352">
        <f>AVERAGE(Tabla9[[#This Row],[2010]:[2015]])</f>
        <v>1.7367872172834542</v>
      </c>
      <c r="I33" s="37"/>
    </row>
    <row r="34" spans="1:9" ht="14.1" customHeight="1" x14ac:dyDescent="0.25">
      <c r="A34" s="351" t="s">
        <v>30</v>
      </c>
      <c r="B34" s="352">
        <v>1.3297047521766623</v>
      </c>
      <c r="C34" s="352">
        <v>1.3297047521766623</v>
      </c>
      <c r="D34" s="352">
        <v>1.3297047521766623</v>
      </c>
      <c r="E34" s="352">
        <v>1.3297047521766623</v>
      </c>
      <c r="F34" s="352">
        <v>1.096774193548387</v>
      </c>
      <c r="G34" s="352">
        <f>'Administrativo_PC '!D32</f>
        <v>1.096774193548387</v>
      </c>
      <c r="H34" s="352">
        <f>AVERAGE(Tabla9[[#This Row],[2010]:[2015]])</f>
        <v>1.2520612326339038</v>
      </c>
      <c r="I34" s="37"/>
    </row>
    <row r="35" spans="1:9" ht="14.1" customHeight="1" x14ac:dyDescent="0.25">
      <c r="A35" s="351" t="s">
        <v>31</v>
      </c>
      <c r="B35" s="352">
        <v>2.3696078431372549</v>
      </c>
      <c r="C35" s="352">
        <v>2.3696078431372549</v>
      </c>
      <c r="D35" s="352">
        <v>2.3696078431372549</v>
      </c>
      <c r="E35" s="352">
        <v>2.3696078431372549</v>
      </c>
      <c r="F35" s="352">
        <v>1.5263157894736843</v>
      </c>
      <c r="G35" s="352">
        <f>'Administrativo_PC '!D33</f>
        <v>1.5263157894736843</v>
      </c>
      <c r="H35" s="352">
        <f>AVERAGE(Tabla9[[#This Row],[2010]:[2015]])</f>
        <v>2.0885104919160651</v>
      </c>
      <c r="I35" s="37"/>
    </row>
    <row r="36" spans="1:9" ht="14.1" customHeight="1" x14ac:dyDescent="0.25">
      <c r="A36" s="351" t="s">
        <v>32</v>
      </c>
      <c r="B36" s="352">
        <v>1.1206028723535184</v>
      </c>
      <c r="C36" s="352">
        <v>1.1206028723535184</v>
      </c>
      <c r="D36" s="352">
        <v>1.1206028723535184</v>
      </c>
      <c r="E36" s="352">
        <v>1.1206028723535184</v>
      </c>
      <c r="F36" s="352">
        <v>0.87009803921568629</v>
      </c>
      <c r="G36" s="352">
        <f>'Administrativo_PC '!D34</f>
        <v>0.87009803921568629</v>
      </c>
      <c r="H36" s="352">
        <f>AVERAGE(Tabla9[[#This Row],[2010]:[2015]])</f>
        <v>1.0371012613075743</v>
      </c>
      <c r="I36" s="37"/>
    </row>
    <row r="37" spans="1:9" ht="14.1" customHeight="1" x14ac:dyDescent="0.25">
      <c r="A37" s="351" t="s">
        <v>34</v>
      </c>
      <c r="B37" s="352">
        <v>1.0770164963060418</v>
      </c>
      <c r="C37" s="352">
        <v>1.0770164963060418</v>
      </c>
      <c r="D37" s="352">
        <v>1.0770164963060418</v>
      </c>
      <c r="E37" s="352">
        <v>1.0770164963060418</v>
      </c>
      <c r="F37" s="352">
        <v>0.98127340823970033</v>
      </c>
      <c r="G37" s="352">
        <f>'Administrativo_PC '!D36</f>
        <v>0.98127340823970033</v>
      </c>
      <c r="H37" s="352">
        <f>AVERAGE(Tabla9[[#This Row],[2010]:[2015]])</f>
        <v>1.0451021336172615</v>
      </c>
      <c r="I37" s="37"/>
    </row>
    <row r="38" spans="1:9" ht="14.1" customHeight="1" x14ac:dyDescent="0.25">
      <c r="A38" s="351" t="s">
        <v>35</v>
      </c>
      <c r="B38" s="352">
        <v>1.2441826979939627</v>
      </c>
      <c r="C38" s="352">
        <v>1.2441826979939627</v>
      </c>
      <c r="D38" s="352">
        <v>1.2441826979939627</v>
      </c>
      <c r="E38" s="352">
        <v>1.2441826979939627</v>
      </c>
      <c r="F38" s="352">
        <v>0.97272727272727277</v>
      </c>
      <c r="G38" s="352">
        <f>'Administrativo_PC '!D37</f>
        <v>0.97272727272727277</v>
      </c>
      <c r="H38" s="352">
        <f>AVERAGE(Tabla9[[#This Row],[2010]:[2015]])</f>
        <v>1.1536975562383993</v>
      </c>
      <c r="I38" s="37"/>
    </row>
    <row r="39" spans="1:9" ht="14.1" customHeight="1" x14ac:dyDescent="0.25">
      <c r="A39" s="351" t="s">
        <v>36</v>
      </c>
      <c r="B39" s="352">
        <v>1.498750832778148</v>
      </c>
      <c r="C39" s="352">
        <v>1.498750832778148</v>
      </c>
      <c r="D39" s="352">
        <v>1.498750832778148</v>
      </c>
      <c r="E39" s="352">
        <v>1.498750832778148</v>
      </c>
      <c r="F39" s="352">
        <v>0.88395904436860073</v>
      </c>
      <c r="G39" s="352">
        <f>'Administrativo_PC '!D38</f>
        <v>0.88395904436860073</v>
      </c>
      <c r="H39" s="352">
        <f>AVERAGE(Tabla9[[#This Row],[2010]:[2015]])</f>
        <v>1.293820236641632</v>
      </c>
      <c r="I39" s="37"/>
    </row>
    <row r="40" spans="1:9" ht="14.1" customHeight="1" x14ac:dyDescent="0.25">
      <c r="A40" s="351" t="s">
        <v>37</v>
      </c>
      <c r="B40" s="352">
        <v>1.457379597578109</v>
      </c>
      <c r="C40" s="352">
        <v>1.457379597578109</v>
      </c>
      <c r="D40" s="352">
        <v>1.457379597578109</v>
      </c>
      <c r="E40" s="352">
        <v>1.457379597578109</v>
      </c>
      <c r="F40" s="352">
        <v>0.73979591836734693</v>
      </c>
      <c r="G40" s="352">
        <f>'Administrativo_PC '!D39</f>
        <v>0.73979591836734693</v>
      </c>
      <c r="H40" s="352">
        <f>AVERAGE(Tabla9[[#This Row],[2010]:[2015]])</f>
        <v>1.2181850378411883</v>
      </c>
      <c r="I40" s="37"/>
    </row>
    <row r="41" spans="1:9" ht="14.1" customHeight="1" x14ac:dyDescent="0.25">
      <c r="A41" s="351" t="s">
        <v>38</v>
      </c>
      <c r="B41" s="352">
        <v>2.7006160729462452</v>
      </c>
      <c r="C41" s="352">
        <v>2.7006160729462452</v>
      </c>
      <c r="D41" s="352">
        <v>2.7006160729462452</v>
      </c>
      <c r="E41" s="352">
        <v>2.7006160729462452</v>
      </c>
      <c r="F41" s="352">
        <v>1.5614617940199336</v>
      </c>
      <c r="G41" s="352">
        <f>'Administrativo_PC '!D40</f>
        <v>1.5614617940199336</v>
      </c>
      <c r="H41" s="352">
        <f>AVERAGE(Tabla9[[#This Row],[2010]:[2015]])</f>
        <v>2.320897979970808</v>
      </c>
      <c r="I41" s="37"/>
    </row>
    <row r="42" spans="1:9" ht="14.1" customHeight="1" x14ac:dyDescent="0.25">
      <c r="A42" s="351" t="s">
        <v>39</v>
      </c>
      <c r="B42" s="352">
        <v>1.4667099256370759</v>
      </c>
      <c r="C42" s="352">
        <v>1.4667099256370759</v>
      </c>
      <c r="D42" s="352">
        <v>1.4667099256370759</v>
      </c>
      <c r="E42" s="352">
        <v>1.4667099256370759</v>
      </c>
      <c r="F42" s="352">
        <v>1.1505681818181819</v>
      </c>
      <c r="G42" s="352">
        <f>'Administrativo_PC '!D41</f>
        <v>1.1505681818181819</v>
      </c>
      <c r="H42" s="352">
        <f>AVERAGE(Tabla9[[#This Row],[2010]:[2015]])</f>
        <v>1.3613293443641112</v>
      </c>
      <c r="I42" s="37"/>
    </row>
    <row r="43" spans="1:9" ht="14.1" customHeight="1" x14ac:dyDescent="0.25">
      <c r="A43" s="351" t="s">
        <v>40</v>
      </c>
      <c r="B43" s="352">
        <v>1.6787041802481844</v>
      </c>
      <c r="C43" s="352">
        <v>1.6787041802481844</v>
      </c>
      <c r="D43" s="352">
        <v>1.6787041802481844</v>
      </c>
      <c r="E43" s="352">
        <v>1.6787041802481844</v>
      </c>
      <c r="F43" s="352">
        <v>1.5714285714285714</v>
      </c>
      <c r="G43" s="352">
        <f>'Administrativo_PC '!D42</f>
        <v>1.5714285714285714</v>
      </c>
      <c r="H43" s="352">
        <f>AVERAGE(Tabla9[[#This Row],[2010]:[2015]])</f>
        <v>1.6429456439749801</v>
      </c>
      <c r="I43" s="37"/>
    </row>
    <row r="44" spans="1:9" ht="14.1" customHeight="1" x14ac:dyDescent="0.25">
      <c r="A44" s="351" t="s">
        <v>41</v>
      </c>
      <c r="B44" s="352">
        <v>1.831392406499637</v>
      </c>
      <c r="C44" s="352">
        <v>1.831392406499637</v>
      </c>
      <c r="D44" s="352">
        <v>1.831392406499637</v>
      </c>
      <c r="E44" s="352">
        <v>1.831392406499637</v>
      </c>
      <c r="F44" s="352">
        <v>1.3923444976076556</v>
      </c>
      <c r="G44" s="352">
        <f>'Administrativo_PC '!D43</f>
        <v>1.3923444976076556</v>
      </c>
      <c r="H44" s="352">
        <f>AVERAGE(Tabla9[[#This Row],[2010]:[2015]])</f>
        <v>1.6850431035356432</v>
      </c>
      <c r="I44" s="37"/>
    </row>
    <row r="45" spans="1:9" ht="14.1" customHeight="1" x14ac:dyDescent="0.25">
      <c r="A45" s="351" t="s">
        <v>42</v>
      </c>
      <c r="B45" s="352">
        <v>1.3046412113232388</v>
      </c>
      <c r="C45" s="352">
        <v>1.3046412113232388</v>
      </c>
      <c r="D45" s="352">
        <v>1.3046412113232388</v>
      </c>
      <c r="E45" s="352">
        <v>1.3046412113232388</v>
      </c>
      <c r="F45" s="352">
        <v>2.7037037037037037</v>
      </c>
      <c r="G45" s="352">
        <f>'Administrativo_PC '!D44</f>
        <v>2.7037037037037037</v>
      </c>
      <c r="H45" s="352">
        <f>AVERAGE(Tabla9[[#This Row],[2010]:[2015]])</f>
        <v>1.7709953754500605</v>
      </c>
      <c r="I45" s="37"/>
    </row>
    <row r="46" spans="1:9" ht="14.1" customHeight="1" x14ac:dyDescent="0.25">
      <c r="A46" s="351" t="s">
        <v>43</v>
      </c>
      <c r="B46" s="352">
        <v>1.9062146412668095</v>
      </c>
      <c r="C46" s="352">
        <v>1.9062146412668095</v>
      </c>
      <c r="D46" s="352">
        <v>1.9062146412668095</v>
      </c>
      <c r="E46" s="352">
        <v>1.9062146412668095</v>
      </c>
      <c r="F46" s="352">
        <v>1.0876712328767124</v>
      </c>
      <c r="G46" s="352">
        <f>'Administrativo_PC '!D45</f>
        <v>1.0876712328767124</v>
      </c>
      <c r="H46" s="352">
        <f>AVERAGE(Tabla9[[#This Row],[2010]:[2015]])</f>
        <v>1.6333668384701105</v>
      </c>
      <c r="I46" s="37"/>
    </row>
    <row r="47" spans="1:9" ht="14.1" customHeight="1" x14ac:dyDescent="0.25">
      <c r="A47" s="351" t="s">
        <v>44</v>
      </c>
      <c r="B47" s="352">
        <v>1.5808323980546202</v>
      </c>
      <c r="C47" s="352">
        <v>1.5808323980546202</v>
      </c>
      <c r="D47" s="352">
        <v>1.5808323980546202</v>
      </c>
      <c r="E47" s="352">
        <v>1.5808323980546202</v>
      </c>
      <c r="F47" s="352">
        <v>1.4666666666666666</v>
      </c>
      <c r="G47" s="352">
        <f>'Administrativo_PC '!D46</f>
        <v>1.4666666666666666</v>
      </c>
      <c r="H47" s="352">
        <f>AVERAGE(Tabla9[[#This Row],[2010]:[2015]])</f>
        <v>1.5427771542586355</v>
      </c>
      <c r="I47" s="37"/>
    </row>
    <row r="48" spans="1:9" ht="14.1" customHeight="1" x14ac:dyDescent="0.25">
      <c r="A48" s="351" t="s">
        <v>45</v>
      </c>
      <c r="B48" s="352">
        <v>1.3508151008151008</v>
      </c>
      <c r="C48" s="352">
        <v>1.3508151008151008</v>
      </c>
      <c r="D48" s="352">
        <v>1.3508151008151008</v>
      </c>
      <c r="E48" s="352">
        <v>1.3508151008151008</v>
      </c>
      <c r="F48" s="352">
        <v>0.96202531645569622</v>
      </c>
      <c r="G48" s="352">
        <f>'Administrativo_PC '!D47</f>
        <v>0.96202531645569622</v>
      </c>
      <c r="H48" s="352">
        <f>AVERAGE(Tabla9[[#This Row],[2010]:[2015]])</f>
        <v>1.2212185060286325</v>
      </c>
      <c r="I48" s="37"/>
    </row>
    <row r="49" spans="1:8" s="393" customFormat="1" ht="13.5" customHeight="1" x14ac:dyDescent="0.25">
      <c r="A49" s="330" t="s">
        <v>275</v>
      </c>
      <c r="B49" s="356">
        <v>1.6</v>
      </c>
      <c r="C49" s="356">
        <v>1.6</v>
      </c>
      <c r="D49" s="356">
        <v>1.6</v>
      </c>
      <c r="E49" s="356">
        <v>1.6</v>
      </c>
      <c r="F49" s="356">
        <v>1</v>
      </c>
      <c r="G49" s="356">
        <v>1.2</v>
      </c>
      <c r="H49" s="356">
        <f>AVERAGE(Tabla9[[#This Row],[2010]:[2015]])</f>
        <v>1.4333333333333333</v>
      </c>
    </row>
    <row r="50" spans="1:8" ht="13.5" customHeight="1" x14ac:dyDescent="0.25">
      <c r="A50" s="351" t="s">
        <v>22</v>
      </c>
      <c r="B50" s="352">
        <v>1.6047802004290335</v>
      </c>
      <c r="C50" s="352">
        <v>1.6047802004290335</v>
      </c>
      <c r="D50" s="352">
        <v>1.6047802004290335</v>
      </c>
      <c r="E50" s="352">
        <v>1.6047802004290335</v>
      </c>
      <c r="F50" s="352">
        <v>1.2940622054665409</v>
      </c>
      <c r="G50" s="352">
        <f>'Administrativo_PC '!D24</f>
        <v>0.88043478260869568</v>
      </c>
      <c r="H50" s="352">
        <f>AVERAGE(Tabla9[[#This Row],[2010]:[2015]])</f>
        <v>1.432269631631895</v>
      </c>
    </row>
    <row r="51" spans="1:8" ht="13.5" customHeight="1" x14ac:dyDescent="0.25">
      <c r="A51" s="351" t="s">
        <v>33</v>
      </c>
      <c r="B51" s="352">
        <v>2.0113577249869947</v>
      </c>
      <c r="C51" s="352">
        <v>2.0113577249869947</v>
      </c>
      <c r="D51" s="352">
        <v>2.0113577249869947</v>
      </c>
      <c r="E51" s="352">
        <v>2.0113577249869947</v>
      </c>
      <c r="F51" s="352">
        <v>1.4100719424460431</v>
      </c>
      <c r="G51" s="352">
        <f>'Administrativo_PC '!D35</f>
        <v>0.87009803921568629</v>
      </c>
      <c r="H51" s="352">
        <f>AVERAGE(Tabla9[[#This Row],[2010]:[2015]])</f>
        <v>1.720933480268285</v>
      </c>
    </row>
    <row r="52" spans="1:8" s="393" customFormat="1" ht="13.5" customHeight="1" x14ac:dyDescent="0.25">
      <c r="A52" s="330" t="s">
        <v>276</v>
      </c>
      <c r="B52" s="356">
        <v>1.8</v>
      </c>
      <c r="C52" s="356">
        <v>1.8</v>
      </c>
      <c r="D52" s="356">
        <v>1.8</v>
      </c>
      <c r="E52" s="356">
        <v>1.8</v>
      </c>
      <c r="F52" s="356">
        <v>1</v>
      </c>
      <c r="G52" s="356">
        <v>1</v>
      </c>
      <c r="H52" s="356">
        <f>AVERAGE(Tabla9[[#This Row],[2010]:[2015]])</f>
        <v>1.5333333333333332</v>
      </c>
    </row>
    <row r="53" spans="1:8" ht="13.5" customHeight="1" x14ac:dyDescent="0.25">
      <c r="A53" s="269"/>
      <c r="B53" s="269"/>
      <c r="C53" s="269"/>
      <c r="D53" s="269"/>
      <c r="E53" s="269"/>
      <c r="F53" s="269"/>
      <c r="G53" s="269"/>
      <c r="H53" s="269"/>
    </row>
    <row r="54" spans="1:8" ht="13.5" customHeight="1" x14ac:dyDescent="0.25">
      <c r="A54" s="269"/>
      <c r="B54" s="269"/>
      <c r="C54" s="269"/>
      <c r="D54" s="269"/>
      <c r="E54" s="269"/>
      <c r="F54" s="269"/>
      <c r="G54" s="269"/>
      <c r="H54" s="269"/>
    </row>
    <row r="55" spans="1:8" ht="13.5" customHeight="1" x14ac:dyDescent="0.25">
      <c r="A55" s="269"/>
      <c r="B55" s="269"/>
      <c r="C55" s="269"/>
      <c r="D55" s="269"/>
      <c r="E55" s="269"/>
      <c r="F55" s="269"/>
      <c r="G55" s="269"/>
      <c r="H55" s="269"/>
    </row>
    <row r="56" spans="1:8" ht="13.5" customHeight="1" x14ac:dyDescent="0.25">
      <c r="A56" s="269"/>
      <c r="B56" s="269"/>
      <c r="C56" s="269"/>
      <c r="D56" s="269"/>
      <c r="E56" s="269"/>
      <c r="F56" s="269"/>
      <c r="G56" s="269"/>
      <c r="H56" s="269"/>
    </row>
    <row r="57" spans="1:8" ht="13.5" customHeight="1" x14ac:dyDescent="0.25">
      <c r="A57" s="269"/>
      <c r="B57" s="269"/>
      <c r="C57" s="269"/>
      <c r="D57" s="269"/>
      <c r="E57" s="269"/>
      <c r="F57" s="269"/>
      <c r="G57" s="269"/>
      <c r="H57" s="269"/>
    </row>
    <row r="58" spans="1:8" ht="13.5" customHeight="1" x14ac:dyDescent="0.25">
      <c r="A58" s="269"/>
      <c r="B58" s="269"/>
      <c r="C58" s="269"/>
      <c r="D58" s="269"/>
      <c r="E58" s="269"/>
      <c r="F58" s="269"/>
      <c r="G58" s="269"/>
      <c r="H58" s="269"/>
    </row>
    <row r="59" spans="1:8" ht="13.5" customHeight="1" x14ac:dyDescent="0.25">
      <c r="A59" s="269"/>
      <c r="B59" s="269"/>
      <c r="C59" s="269"/>
      <c r="D59" s="269"/>
      <c r="E59" s="269"/>
      <c r="F59" s="269"/>
      <c r="G59" s="269"/>
      <c r="H59" s="269"/>
    </row>
    <row r="60" spans="1:8" ht="13.5" customHeight="1" x14ac:dyDescent="0.25">
      <c r="A60" s="269"/>
      <c r="B60" s="269"/>
      <c r="C60" s="269"/>
      <c r="D60" s="269"/>
      <c r="E60" s="269"/>
      <c r="F60" s="269"/>
      <c r="G60" s="269"/>
      <c r="H60" s="269"/>
    </row>
    <row r="61" spans="1:8" ht="13.5" customHeight="1" x14ac:dyDescent="0.25">
      <c r="A61" s="269"/>
      <c r="B61" s="269"/>
      <c r="C61" s="269"/>
      <c r="D61" s="269"/>
      <c r="E61" s="269"/>
      <c r="F61" s="269"/>
      <c r="G61" s="269"/>
      <c r="H61" s="269"/>
    </row>
    <row r="62" spans="1:8" ht="13.5" customHeight="1" x14ac:dyDescent="0.25">
      <c r="A62" s="269"/>
      <c r="B62" s="269"/>
      <c r="C62" s="269"/>
      <c r="D62" s="269"/>
      <c r="E62" s="269"/>
      <c r="F62" s="269"/>
      <c r="G62" s="269"/>
      <c r="H62" s="269"/>
    </row>
    <row r="63" spans="1:8" ht="13.5" customHeight="1" x14ac:dyDescent="0.25">
      <c r="A63" s="269"/>
      <c r="B63" s="269"/>
      <c r="C63" s="269"/>
      <c r="D63" s="269"/>
      <c r="E63" s="269"/>
      <c r="F63" s="269"/>
      <c r="G63" s="269"/>
      <c r="H63" s="269"/>
    </row>
    <row r="64" spans="1:8" ht="13.5" customHeight="1" x14ac:dyDescent="0.25">
      <c r="A64" s="269"/>
      <c r="B64" s="269"/>
      <c r="C64" s="269"/>
      <c r="D64" s="269"/>
      <c r="E64" s="269"/>
      <c r="F64" s="269"/>
      <c r="G64" s="269"/>
      <c r="H64" s="269"/>
    </row>
    <row r="65" spans="1:8" x14ac:dyDescent="0.25">
      <c r="A65" s="269"/>
      <c r="B65" s="269"/>
      <c r="C65" s="269"/>
      <c r="D65" s="269"/>
      <c r="E65" s="269"/>
      <c r="F65" s="269"/>
      <c r="G65" s="269"/>
      <c r="H65" s="269"/>
    </row>
    <row r="66" spans="1:8" x14ac:dyDescent="0.25">
      <c r="A66" s="269"/>
      <c r="B66" s="269"/>
      <c r="C66" s="269"/>
      <c r="D66" s="269"/>
      <c r="E66" s="269"/>
      <c r="F66" s="269"/>
      <c r="G66" s="269"/>
      <c r="H66" s="269"/>
    </row>
    <row r="67" spans="1:8" x14ac:dyDescent="0.25">
      <c r="A67" s="269"/>
      <c r="B67" s="269"/>
      <c r="C67" s="269"/>
      <c r="D67" s="269"/>
      <c r="E67" s="269"/>
      <c r="F67" s="269"/>
      <c r="G67" s="269"/>
      <c r="H67" s="269"/>
    </row>
    <row r="68" spans="1:8" x14ac:dyDescent="0.25">
      <c r="A68" s="269"/>
      <c r="B68" s="269"/>
      <c r="C68" s="269"/>
      <c r="D68" s="269"/>
      <c r="E68" s="269"/>
      <c r="F68" s="269"/>
      <c r="G68" s="269"/>
      <c r="H68" s="269"/>
    </row>
    <row r="69" spans="1:8" x14ac:dyDescent="0.25">
      <c r="A69" s="269"/>
      <c r="B69" s="269"/>
      <c r="C69" s="269"/>
      <c r="D69" s="269"/>
      <c r="E69" s="269"/>
      <c r="F69" s="269"/>
      <c r="G69" s="269"/>
      <c r="H69" s="269"/>
    </row>
    <row r="70" spans="1:8" x14ac:dyDescent="0.25">
      <c r="A70" s="269"/>
      <c r="B70" s="269"/>
      <c r="C70" s="269"/>
      <c r="D70" s="269"/>
      <c r="E70" s="269"/>
      <c r="F70" s="269"/>
      <c r="G70" s="269"/>
      <c r="H70" s="269"/>
    </row>
    <row r="71" spans="1:8" x14ac:dyDescent="0.25">
      <c r="A71" s="269"/>
      <c r="B71" s="269"/>
      <c r="C71" s="269"/>
      <c r="D71" s="269"/>
      <c r="E71" s="269"/>
      <c r="F71" s="269"/>
      <c r="G71" s="269"/>
      <c r="H71" s="269"/>
    </row>
    <row r="72" spans="1:8" x14ac:dyDescent="0.25">
      <c r="A72" s="269"/>
      <c r="B72" s="269"/>
      <c r="C72" s="269"/>
      <c r="D72" s="269"/>
      <c r="E72" s="269"/>
      <c r="F72" s="269"/>
      <c r="G72" s="269"/>
      <c r="H72" s="269"/>
    </row>
    <row r="73" spans="1:8" x14ac:dyDescent="0.25">
      <c r="A73" s="269"/>
      <c r="B73" s="269"/>
      <c r="C73" s="269"/>
      <c r="D73" s="269"/>
      <c r="E73" s="269"/>
      <c r="F73" s="269"/>
      <c r="G73" s="269"/>
      <c r="H73" s="269"/>
    </row>
    <row r="74" spans="1:8" x14ac:dyDescent="0.25">
      <c r="A74" s="269"/>
      <c r="B74" s="269"/>
      <c r="C74" s="269"/>
      <c r="D74" s="269"/>
      <c r="E74" s="269"/>
      <c r="F74" s="269"/>
      <c r="G74" s="269"/>
      <c r="H74" s="269"/>
    </row>
    <row r="75" spans="1:8" x14ac:dyDescent="0.25">
      <c r="A75" s="269"/>
      <c r="B75" s="269"/>
      <c r="C75" s="269"/>
      <c r="D75" s="269"/>
      <c r="E75" s="269"/>
      <c r="F75" s="269"/>
      <c r="G75" s="269"/>
      <c r="H75" s="269"/>
    </row>
    <row r="76" spans="1:8" x14ac:dyDescent="0.25">
      <c r="A76" s="269"/>
      <c r="B76" s="269"/>
      <c r="C76" s="269"/>
      <c r="D76" s="269"/>
      <c r="E76" s="269"/>
      <c r="F76" s="269"/>
      <c r="G76" s="269"/>
      <c r="H76" s="269"/>
    </row>
    <row r="77" spans="1:8" x14ac:dyDescent="0.25">
      <c r="A77" s="269"/>
      <c r="B77" s="269"/>
      <c r="C77" s="269"/>
      <c r="D77" s="269"/>
      <c r="E77" s="269"/>
      <c r="F77" s="269"/>
      <c r="G77" s="269"/>
      <c r="H77" s="269"/>
    </row>
    <row r="78" spans="1:8" x14ac:dyDescent="0.25">
      <c r="A78" s="269"/>
      <c r="B78" s="269"/>
      <c r="C78" s="269"/>
      <c r="D78" s="269"/>
      <c r="E78" s="269"/>
      <c r="F78" s="269"/>
      <c r="G78" s="269"/>
      <c r="H78" s="269"/>
    </row>
    <row r="79" spans="1:8" x14ac:dyDescent="0.25">
      <c r="A79" s="269"/>
      <c r="B79" s="269"/>
      <c r="C79" s="269"/>
      <c r="D79" s="269"/>
      <c r="E79" s="269"/>
      <c r="F79" s="269"/>
      <c r="G79" s="269"/>
      <c r="H79" s="269"/>
    </row>
    <row r="80" spans="1:8" x14ac:dyDescent="0.25">
      <c r="A80" s="269"/>
      <c r="B80" s="269"/>
      <c r="C80" s="269"/>
      <c r="D80" s="269"/>
      <c r="E80" s="269"/>
      <c r="F80" s="269"/>
      <c r="G80" s="269"/>
      <c r="H80" s="269"/>
    </row>
    <row r="81" spans="1:8" x14ac:dyDescent="0.25">
      <c r="A81" s="269"/>
      <c r="B81" s="269"/>
      <c r="C81" s="269"/>
      <c r="D81" s="269"/>
      <c r="E81" s="269"/>
      <c r="F81" s="269"/>
      <c r="G81" s="269"/>
      <c r="H81" s="269"/>
    </row>
    <row r="82" spans="1:8" x14ac:dyDescent="0.25">
      <c r="A82" s="269"/>
      <c r="B82" s="269"/>
      <c r="C82" s="269"/>
      <c r="D82" s="269"/>
      <c r="E82" s="269"/>
      <c r="F82" s="269"/>
      <c r="G82" s="269"/>
      <c r="H82" s="269"/>
    </row>
    <row r="83" spans="1:8" x14ac:dyDescent="0.25">
      <c r="A83" s="269"/>
      <c r="B83" s="269"/>
      <c r="C83" s="269"/>
      <c r="D83" s="269"/>
      <c r="E83" s="269"/>
      <c r="F83" s="269"/>
      <c r="G83" s="269"/>
      <c r="H83" s="269"/>
    </row>
    <row r="84" spans="1:8" x14ac:dyDescent="0.25">
      <c r="A84" s="269"/>
      <c r="B84" s="269"/>
      <c r="C84" s="269"/>
      <c r="D84" s="269"/>
      <c r="E84" s="269"/>
      <c r="F84" s="269"/>
      <c r="G84" s="269"/>
      <c r="H84" s="269"/>
    </row>
    <row r="85" spans="1:8" x14ac:dyDescent="0.25">
      <c r="A85" s="269"/>
      <c r="B85" s="269"/>
      <c r="C85" s="269"/>
      <c r="D85" s="269"/>
      <c r="E85" s="269"/>
      <c r="F85" s="269"/>
      <c r="G85" s="269"/>
      <c r="H85" s="269"/>
    </row>
    <row r="86" spans="1:8" x14ac:dyDescent="0.25">
      <c r="A86" s="269"/>
      <c r="B86" s="269"/>
      <c r="C86" s="269"/>
      <c r="D86" s="269"/>
      <c r="E86" s="269"/>
      <c r="F86" s="269"/>
      <c r="G86" s="269"/>
      <c r="H86" s="269"/>
    </row>
    <row r="87" spans="1:8" x14ac:dyDescent="0.25">
      <c r="A87" s="269"/>
      <c r="B87" s="269"/>
      <c r="C87" s="269"/>
      <c r="D87" s="269"/>
      <c r="E87" s="269"/>
      <c r="F87" s="269"/>
      <c r="G87" s="269"/>
      <c r="H87" s="269"/>
    </row>
    <row r="88" spans="1:8" x14ac:dyDescent="0.25">
      <c r="A88" s="269"/>
      <c r="B88" s="269"/>
      <c r="C88" s="269"/>
      <c r="D88" s="269"/>
      <c r="E88" s="269"/>
      <c r="F88" s="269"/>
      <c r="G88" s="269"/>
      <c r="H88" s="269"/>
    </row>
    <row r="89" spans="1:8" x14ac:dyDescent="0.25">
      <c r="A89" s="269"/>
      <c r="B89" s="269"/>
      <c r="C89" s="269"/>
      <c r="D89" s="269"/>
      <c r="E89" s="269"/>
      <c r="F89" s="269"/>
      <c r="G89" s="269"/>
      <c r="H89" s="269"/>
    </row>
    <row r="90" spans="1:8" x14ac:dyDescent="0.25">
      <c r="A90" s="269"/>
      <c r="B90" s="269"/>
      <c r="C90" s="269"/>
      <c r="D90" s="269"/>
      <c r="E90" s="269"/>
      <c r="F90" s="269"/>
      <c r="G90" s="269"/>
      <c r="H90" s="269"/>
    </row>
    <row r="91" spans="1:8" x14ac:dyDescent="0.25">
      <c r="A91" s="269"/>
      <c r="B91" s="269"/>
      <c r="C91" s="269"/>
      <c r="D91" s="269"/>
      <c r="E91" s="269"/>
      <c r="F91" s="269"/>
      <c r="G91" s="269"/>
      <c r="H91" s="269"/>
    </row>
    <row r="92" spans="1:8" x14ac:dyDescent="0.25">
      <c r="A92" s="269"/>
      <c r="B92" s="269"/>
      <c r="C92" s="269"/>
      <c r="D92" s="269"/>
      <c r="E92" s="269"/>
      <c r="F92" s="269"/>
      <c r="G92" s="269"/>
      <c r="H92" s="269"/>
    </row>
    <row r="93" spans="1:8" x14ac:dyDescent="0.25">
      <c r="A93" s="269"/>
      <c r="B93" s="269"/>
      <c r="C93" s="269"/>
      <c r="D93" s="269"/>
      <c r="E93" s="269"/>
      <c r="F93" s="269"/>
      <c r="G93" s="269"/>
      <c r="H93" s="269"/>
    </row>
    <row r="94" spans="1:8" x14ac:dyDescent="0.25">
      <c r="A94" s="269"/>
      <c r="B94" s="269"/>
      <c r="C94" s="269"/>
      <c r="D94" s="269"/>
      <c r="E94" s="269"/>
      <c r="F94" s="269"/>
      <c r="G94" s="269"/>
      <c r="H94" s="269"/>
    </row>
    <row r="95" spans="1:8" x14ac:dyDescent="0.25">
      <c r="A95" s="269"/>
      <c r="B95" s="269"/>
      <c r="C95" s="269"/>
      <c r="D95" s="269"/>
      <c r="E95" s="269"/>
      <c r="F95" s="269"/>
      <c r="G95" s="269"/>
      <c r="H95" s="269"/>
    </row>
    <row r="96" spans="1:8" x14ac:dyDescent="0.25">
      <c r="A96" s="269"/>
      <c r="B96" s="269"/>
      <c r="C96" s="269"/>
      <c r="D96" s="269"/>
      <c r="E96" s="269"/>
      <c r="F96" s="269"/>
      <c r="G96" s="269"/>
      <c r="H96" s="269"/>
    </row>
    <row r="97" spans="1:8" x14ac:dyDescent="0.25">
      <c r="A97" s="269"/>
      <c r="B97" s="269"/>
      <c r="C97" s="269"/>
      <c r="D97" s="269"/>
      <c r="E97" s="269"/>
      <c r="F97" s="269"/>
      <c r="G97" s="269"/>
      <c r="H97" s="269"/>
    </row>
    <row r="98" spans="1:8" x14ac:dyDescent="0.25">
      <c r="A98" s="269"/>
      <c r="B98" s="269"/>
      <c r="C98" s="269"/>
      <c r="D98" s="269"/>
      <c r="E98" s="269"/>
      <c r="F98" s="269"/>
      <c r="G98" s="269"/>
      <c r="H98" s="269"/>
    </row>
    <row r="99" spans="1:8" x14ac:dyDescent="0.25">
      <c r="A99" s="269"/>
      <c r="B99" s="269"/>
      <c r="C99" s="269"/>
      <c r="D99" s="269"/>
      <c r="E99" s="269"/>
      <c r="F99" s="269"/>
      <c r="G99" s="269"/>
      <c r="H99" s="269"/>
    </row>
    <row r="100" spans="1:8" x14ac:dyDescent="0.25">
      <c r="A100" s="269"/>
      <c r="B100" s="269"/>
      <c r="C100" s="269"/>
      <c r="D100" s="269"/>
      <c r="E100" s="269"/>
      <c r="F100" s="269"/>
      <c r="G100" s="269"/>
      <c r="H100" s="269"/>
    </row>
    <row r="101" spans="1:8" x14ac:dyDescent="0.25">
      <c r="A101" s="269"/>
      <c r="B101" s="269"/>
      <c r="C101" s="269"/>
      <c r="D101" s="269"/>
      <c r="E101" s="269"/>
      <c r="F101" s="269"/>
      <c r="G101" s="269"/>
      <c r="H101" s="269"/>
    </row>
    <row r="102" spans="1:8" x14ac:dyDescent="0.25">
      <c r="A102" s="269"/>
      <c r="B102" s="269"/>
      <c r="C102" s="269"/>
      <c r="D102" s="269"/>
      <c r="E102" s="269"/>
      <c r="F102" s="269"/>
      <c r="G102" s="269"/>
      <c r="H102" s="269"/>
    </row>
    <row r="103" spans="1:8" x14ac:dyDescent="0.25">
      <c r="A103" s="269"/>
      <c r="B103" s="269"/>
      <c r="C103" s="269"/>
      <c r="D103" s="269"/>
      <c r="E103" s="269"/>
      <c r="F103" s="269"/>
      <c r="G103" s="269"/>
      <c r="H103" s="269"/>
    </row>
    <row r="104" spans="1:8" x14ac:dyDescent="0.25">
      <c r="A104" s="269"/>
      <c r="B104" s="269"/>
      <c r="C104" s="269"/>
      <c r="D104" s="269"/>
      <c r="E104" s="269"/>
      <c r="F104" s="269"/>
      <c r="G104" s="269"/>
      <c r="H104" s="269"/>
    </row>
    <row r="105" spans="1:8" x14ac:dyDescent="0.25">
      <c r="A105" s="269"/>
      <c r="B105" s="269"/>
      <c r="C105" s="269"/>
      <c r="D105" s="269"/>
      <c r="E105" s="269"/>
      <c r="F105" s="269"/>
      <c r="G105" s="269"/>
      <c r="H105" s="269"/>
    </row>
    <row r="106" spans="1:8" x14ac:dyDescent="0.25">
      <c r="A106" s="269"/>
      <c r="B106" s="269"/>
      <c r="C106" s="269"/>
      <c r="D106" s="269"/>
      <c r="E106" s="269"/>
      <c r="F106" s="269"/>
      <c r="G106" s="269"/>
      <c r="H106" s="269"/>
    </row>
    <row r="107" spans="1:8" x14ac:dyDescent="0.25">
      <c r="A107" s="269"/>
      <c r="B107" s="269"/>
      <c r="C107" s="269"/>
      <c r="D107" s="269"/>
      <c r="E107" s="269"/>
      <c r="F107" s="269"/>
      <c r="G107" s="269"/>
      <c r="H107" s="269"/>
    </row>
    <row r="108" spans="1:8" x14ac:dyDescent="0.25">
      <c r="A108" s="269"/>
      <c r="B108" s="269"/>
      <c r="C108" s="269"/>
      <c r="D108" s="269"/>
      <c r="E108" s="269"/>
      <c r="F108" s="269"/>
      <c r="G108" s="269"/>
      <c r="H108" s="269"/>
    </row>
    <row r="109" spans="1:8" x14ac:dyDescent="0.25">
      <c r="A109" s="269"/>
      <c r="B109" s="269"/>
      <c r="C109" s="269"/>
      <c r="D109" s="269"/>
      <c r="E109" s="269"/>
      <c r="F109" s="269"/>
      <c r="G109" s="269"/>
      <c r="H109" s="269"/>
    </row>
    <row r="110" spans="1:8" x14ac:dyDescent="0.25">
      <c r="A110" s="269"/>
      <c r="B110" s="269"/>
      <c r="C110" s="269"/>
      <c r="D110" s="269"/>
      <c r="E110" s="269"/>
      <c r="F110" s="269"/>
      <c r="G110" s="269"/>
      <c r="H110" s="269"/>
    </row>
    <row r="111" spans="1:8" x14ac:dyDescent="0.25">
      <c r="A111" s="269"/>
      <c r="B111" s="269"/>
      <c r="C111" s="269"/>
      <c r="D111" s="269"/>
      <c r="E111" s="269"/>
      <c r="F111" s="269"/>
      <c r="G111" s="269"/>
      <c r="H111" s="269"/>
    </row>
    <row r="112" spans="1:8" x14ac:dyDescent="0.25">
      <c r="A112" s="269"/>
      <c r="B112" s="269"/>
      <c r="C112" s="269"/>
      <c r="D112" s="269"/>
      <c r="E112" s="269"/>
      <c r="F112" s="269"/>
      <c r="G112" s="269"/>
      <c r="H112" s="269"/>
    </row>
    <row r="113" spans="1:8" x14ac:dyDescent="0.25">
      <c r="A113" s="269"/>
      <c r="B113" s="269"/>
      <c r="C113" s="269"/>
      <c r="D113" s="269"/>
      <c r="E113" s="269"/>
      <c r="F113" s="269"/>
      <c r="G113" s="269"/>
      <c r="H113" s="269"/>
    </row>
    <row r="114" spans="1:8" x14ac:dyDescent="0.25">
      <c r="A114" s="269"/>
      <c r="B114" s="269"/>
      <c r="C114" s="269"/>
      <c r="D114" s="269"/>
      <c r="E114" s="269"/>
      <c r="F114" s="269"/>
      <c r="G114" s="269"/>
      <c r="H114" s="269"/>
    </row>
    <row r="115" spans="1:8" x14ac:dyDescent="0.25">
      <c r="A115" s="269"/>
      <c r="B115" s="269"/>
      <c r="C115" s="269"/>
      <c r="D115" s="269"/>
      <c r="E115" s="269"/>
      <c r="F115" s="269"/>
      <c r="G115" s="269"/>
      <c r="H115" s="269"/>
    </row>
    <row r="116" spans="1:8" x14ac:dyDescent="0.25">
      <c r="A116" s="269"/>
      <c r="B116" s="269"/>
      <c r="C116" s="269"/>
      <c r="D116" s="269"/>
      <c r="E116" s="269"/>
      <c r="F116" s="269"/>
      <c r="G116" s="269"/>
      <c r="H116" s="269"/>
    </row>
    <row r="117" spans="1:8" x14ac:dyDescent="0.25">
      <c r="A117" s="269"/>
      <c r="B117" s="269"/>
      <c r="C117" s="269"/>
      <c r="D117" s="269"/>
      <c r="E117" s="269"/>
      <c r="F117" s="269"/>
      <c r="G117" s="269"/>
      <c r="H117" s="269"/>
    </row>
    <row r="118" spans="1:8" x14ac:dyDescent="0.25">
      <c r="A118" s="269"/>
      <c r="B118" s="269"/>
      <c r="C118" s="269"/>
      <c r="D118" s="269"/>
      <c r="E118" s="269"/>
      <c r="F118" s="269"/>
      <c r="G118" s="269"/>
      <c r="H118" s="269"/>
    </row>
    <row r="119" spans="1:8" x14ac:dyDescent="0.25">
      <c r="A119" s="269"/>
      <c r="B119" s="269"/>
      <c r="C119" s="269"/>
      <c r="D119" s="269"/>
      <c r="E119" s="269"/>
      <c r="F119" s="269"/>
      <c r="G119" s="269"/>
      <c r="H119" s="269"/>
    </row>
    <row r="120" spans="1:8" x14ac:dyDescent="0.25">
      <c r="A120" s="269"/>
      <c r="B120" s="269"/>
      <c r="C120" s="269"/>
      <c r="D120" s="269"/>
      <c r="E120" s="269"/>
      <c r="F120" s="269"/>
      <c r="G120" s="269"/>
      <c r="H120" s="269"/>
    </row>
    <row r="121" spans="1:8" x14ac:dyDescent="0.25">
      <c r="A121" s="269"/>
      <c r="B121" s="269"/>
      <c r="C121" s="269"/>
      <c r="D121" s="269"/>
      <c r="E121" s="269"/>
      <c r="F121" s="269"/>
      <c r="G121" s="269"/>
      <c r="H121" s="269"/>
    </row>
    <row r="122" spans="1:8" x14ac:dyDescent="0.25">
      <c r="A122" s="269"/>
      <c r="B122" s="269"/>
      <c r="C122" s="269"/>
      <c r="D122" s="269"/>
      <c r="E122" s="269"/>
      <c r="F122" s="269"/>
      <c r="G122" s="269"/>
      <c r="H122" s="269"/>
    </row>
    <row r="123" spans="1:8" x14ac:dyDescent="0.25">
      <c r="A123" s="269"/>
      <c r="B123" s="269"/>
      <c r="C123" s="269"/>
      <c r="D123" s="269"/>
      <c r="E123" s="269"/>
      <c r="F123" s="269"/>
      <c r="G123" s="269"/>
      <c r="H123" s="269"/>
    </row>
    <row r="124" spans="1:8" x14ac:dyDescent="0.25">
      <c r="A124" s="269"/>
      <c r="B124" s="269"/>
      <c r="C124" s="269"/>
      <c r="D124" s="269"/>
      <c r="E124" s="269"/>
      <c r="F124" s="269"/>
      <c r="G124" s="269"/>
      <c r="H124" s="269"/>
    </row>
    <row r="125" spans="1:8" x14ac:dyDescent="0.25">
      <c r="A125" s="269"/>
      <c r="B125" s="269"/>
      <c r="C125" s="269"/>
      <c r="D125" s="269"/>
      <c r="E125" s="269"/>
      <c r="F125" s="269"/>
      <c r="G125" s="269"/>
      <c r="H125" s="269"/>
    </row>
    <row r="126" spans="1:8" x14ac:dyDescent="0.25">
      <c r="A126" s="269"/>
      <c r="B126" s="269"/>
      <c r="C126" s="269"/>
      <c r="D126" s="269"/>
      <c r="E126" s="269"/>
      <c r="F126" s="269"/>
      <c r="G126" s="269"/>
      <c r="H126" s="269"/>
    </row>
    <row r="127" spans="1:8" x14ac:dyDescent="0.25">
      <c r="A127" s="269"/>
      <c r="B127" s="269"/>
      <c r="C127" s="269"/>
      <c r="D127" s="269"/>
      <c r="E127" s="269"/>
      <c r="F127" s="269"/>
      <c r="G127" s="269"/>
      <c r="H127" s="269"/>
    </row>
    <row r="128" spans="1:8" x14ac:dyDescent="0.25">
      <c r="A128" s="269"/>
      <c r="B128" s="269"/>
      <c r="C128" s="269"/>
      <c r="D128" s="269"/>
      <c r="E128" s="269"/>
      <c r="F128" s="269"/>
      <c r="G128" s="269"/>
      <c r="H128" s="269"/>
    </row>
    <row r="129" spans="1:8" x14ac:dyDescent="0.25">
      <c r="A129" s="269"/>
      <c r="B129" s="269"/>
      <c r="C129" s="269"/>
      <c r="D129" s="269"/>
      <c r="E129" s="269"/>
      <c r="F129" s="269"/>
      <c r="G129" s="269"/>
      <c r="H129" s="269"/>
    </row>
    <row r="130" spans="1:8" x14ac:dyDescent="0.25">
      <c r="A130" s="269"/>
      <c r="B130" s="269"/>
      <c r="C130" s="269"/>
      <c r="D130" s="269"/>
      <c r="E130" s="269"/>
      <c r="F130" s="269"/>
      <c r="G130" s="269"/>
      <c r="H130" s="269"/>
    </row>
    <row r="131" spans="1:8" x14ac:dyDescent="0.25">
      <c r="A131" s="269"/>
      <c r="B131" s="269"/>
      <c r="C131" s="269"/>
      <c r="D131" s="269"/>
      <c r="E131" s="269"/>
      <c r="F131" s="269"/>
      <c r="G131" s="269"/>
      <c r="H131" s="269"/>
    </row>
    <row r="132" spans="1:8" x14ac:dyDescent="0.25">
      <c r="A132" s="269"/>
      <c r="B132" s="269"/>
      <c r="C132" s="269"/>
      <c r="D132" s="269"/>
      <c r="E132" s="269"/>
      <c r="F132" s="269"/>
      <c r="G132" s="269"/>
      <c r="H132" s="269"/>
    </row>
    <row r="133" spans="1:8" x14ac:dyDescent="0.25">
      <c r="A133" s="269"/>
      <c r="B133" s="269"/>
      <c r="C133" s="269"/>
      <c r="D133" s="269"/>
      <c r="E133" s="269"/>
      <c r="F133" s="269"/>
      <c r="G133" s="269"/>
      <c r="H133" s="269"/>
    </row>
    <row r="134" spans="1:8" x14ac:dyDescent="0.25">
      <c r="A134" s="269"/>
      <c r="B134" s="269"/>
      <c r="C134" s="269"/>
      <c r="D134" s="269"/>
      <c r="E134" s="269"/>
      <c r="F134" s="269"/>
      <c r="G134" s="269"/>
      <c r="H134" s="269"/>
    </row>
    <row r="135" spans="1:8" x14ac:dyDescent="0.25">
      <c r="A135" s="269"/>
      <c r="B135" s="269"/>
      <c r="C135" s="269"/>
      <c r="D135" s="269"/>
      <c r="E135" s="269"/>
      <c r="F135" s="269"/>
      <c r="G135" s="269"/>
      <c r="H135" s="269"/>
    </row>
    <row r="136" spans="1:8" x14ac:dyDescent="0.25">
      <c r="A136" s="269"/>
      <c r="B136" s="269"/>
      <c r="C136" s="269"/>
      <c r="D136" s="269"/>
      <c r="E136" s="269"/>
      <c r="F136" s="269"/>
      <c r="G136" s="269"/>
      <c r="H136" s="269"/>
    </row>
    <row r="137" spans="1:8" x14ac:dyDescent="0.25">
      <c r="A137" s="269"/>
      <c r="B137" s="269"/>
      <c r="C137" s="269"/>
      <c r="D137" s="269"/>
      <c r="E137" s="269"/>
      <c r="F137" s="269"/>
      <c r="G137" s="269"/>
      <c r="H137" s="269"/>
    </row>
    <row r="138" spans="1:8" x14ac:dyDescent="0.25">
      <c r="A138" s="269"/>
      <c r="B138" s="269"/>
      <c r="C138" s="269"/>
      <c r="D138" s="269"/>
      <c r="E138" s="269"/>
      <c r="F138" s="269"/>
      <c r="G138" s="269"/>
      <c r="H138" s="269"/>
    </row>
    <row r="139" spans="1:8" x14ac:dyDescent="0.25">
      <c r="A139" s="269"/>
      <c r="B139" s="269"/>
      <c r="C139" s="269"/>
      <c r="D139" s="269"/>
      <c r="E139" s="269"/>
      <c r="F139" s="269"/>
      <c r="G139" s="269"/>
      <c r="H139" s="269"/>
    </row>
    <row r="140" spans="1:8" x14ac:dyDescent="0.25">
      <c r="A140" s="269"/>
      <c r="B140" s="269"/>
      <c r="C140" s="269"/>
      <c r="D140" s="269"/>
      <c r="E140" s="269"/>
      <c r="F140" s="269"/>
      <c r="G140" s="269"/>
      <c r="H140" s="269"/>
    </row>
    <row r="141" spans="1:8" x14ac:dyDescent="0.25">
      <c r="A141" s="269"/>
      <c r="B141" s="269"/>
      <c r="C141" s="269"/>
      <c r="D141" s="269"/>
      <c r="E141" s="269"/>
      <c r="F141" s="269"/>
      <c r="G141" s="269"/>
      <c r="H141" s="269"/>
    </row>
    <row r="142" spans="1:8" x14ac:dyDescent="0.25">
      <c r="A142" s="269"/>
      <c r="B142" s="269"/>
      <c r="C142" s="269"/>
      <c r="D142" s="269"/>
      <c r="E142" s="269"/>
      <c r="F142" s="269"/>
      <c r="G142" s="269"/>
      <c r="H142" s="269"/>
    </row>
    <row r="143" spans="1:8" x14ac:dyDescent="0.25">
      <c r="A143" s="269"/>
      <c r="B143" s="269"/>
      <c r="C143" s="269"/>
      <c r="D143" s="269"/>
      <c r="E143" s="269"/>
      <c r="F143" s="269"/>
      <c r="G143" s="269"/>
      <c r="H143" s="269"/>
    </row>
    <row r="144" spans="1:8" x14ac:dyDescent="0.25">
      <c r="A144" s="269"/>
      <c r="B144" s="269"/>
      <c r="C144" s="269"/>
      <c r="D144" s="269"/>
      <c r="E144" s="269"/>
      <c r="F144" s="269"/>
      <c r="G144" s="269"/>
      <c r="H144" s="269"/>
    </row>
    <row r="145" spans="1:8" x14ac:dyDescent="0.25">
      <c r="A145" s="269"/>
      <c r="B145" s="269"/>
      <c r="C145" s="269"/>
      <c r="D145" s="269"/>
      <c r="E145" s="269"/>
      <c r="F145" s="269"/>
      <c r="G145" s="269"/>
      <c r="H145" s="269"/>
    </row>
    <row r="146" spans="1:8" x14ac:dyDescent="0.25">
      <c r="A146" s="269"/>
      <c r="B146" s="269"/>
      <c r="C146" s="269"/>
      <c r="D146" s="269"/>
      <c r="E146" s="269"/>
      <c r="F146" s="269"/>
      <c r="G146" s="269"/>
      <c r="H146" s="269"/>
    </row>
    <row r="147" spans="1:8" x14ac:dyDescent="0.25">
      <c r="A147" s="269"/>
      <c r="B147" s="269"/>
      <c r="C147" s="269"/>
      <c r="D147" s="269"/>
      <c r="E147" s="269"/>
      <c r="F147" s="269"/>
      <c r="G147" s="269"/>
      <c r="H147" s="269"/>
    </row>
    <row r="148" spans="1:8" x14ac:dyDescent="0.25">
      <c r="A148" s="269"/>
      <c r="B148" s="269"/>
      <c r="C148" s="269"/>
      <c r="D148" s="269"/>
      <c r="E148" s="269"/>
      <c r="F148" s="269"/>
      <c r="G148" s="269"/>
      <c r="H148" s="269"/>
    </row>
    <row r="149" spans="1:8" x14ac:dyDescent="0.25">
      <c r="A149" s="269"/>
      <c r="B149" s="269"/>
      <c r="C149" s="269"/>
      <c r="D149" s="269"/>
      <c r="E149" s="269"/>
      <c r="F149" s="269"/>
      <c r="G149" s="269"/>
      <c r="H149" s="269"/>
    </row>
    <row r="150" spans="1:8" x14ac:dyDescent="0.25">
      <c r="A150" s="269"/>
      <c r="B150" s="269"/>
      <c r="C150" s="269"/>
      <c r="D150" s="269"/>
      <c r="E150" s="269"/>
      <c r="F150" s="269"/>
      <c r="G150" s="269"/>
      <c r="H150" s="269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</sheetData>
  <dataConsolidate/>
  <mergeCells count="1">
    <mergeCell ref="A7:H7"/>
  </mergeCells>
  <conditionalFormatting sqref="H19:H52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7"/>
  <sheetViews>
    <sheetView topLeftCell="A20" workbookViewId="0">
      <selection activeCell="E36" sqref="E36"/>
    </sheetView>
  </sheetViews>
  <sheetFormatPr baseColWidth="10" defaultRowHeight="14.25" x14ac:dyDescent="0.2"/>
  <cols>
    <col min="1" max="1" width="21.140625" style="101" customWidth="1"/>
    <col min="2" max="2" width="14.140625" style="101" customWidth="1"/>
    <col min="3" max="3" width="16.140625" style="87" customWidth="1"/>
    <col min="4" max="4" width="26.140625" style="87" customWidth="1"/>
    <col min="5" max="251" width="11.42578125" style="87"/>
    <col min="252" max="252" width="21.140625" style="87" customWidth="1"/>
    <col min="253" max="253" width="14.140625" style="87" customWidth="1"/>
    <col min="254" max="254" width="12" style="87" customWidth="1"/>
    <col min="255" max="255" width="11.5703125" style="87" customWidth="1"/>
    <col min="256" max="256" width="12.28515625" style="87" customWidth="1"/>
    <col min="257" max="257" width="26.140625" style="87" customWidth="1"/>
    <col min="258" max="507" width="11.42578125" style="87"/>
    <col min="508" max="508" width="21.140625" style="87" customWidth="1"/>
    <col min="509" max="509" width="14.140625" style="87" customWidth="1"/>
    <col min="510" max="510" width="12" style="87" customWidth="1"/>
    <col min="511" max="511" width="11.5703125" style="87" customWidth="1"/>
    <col min="512" max="512" width="12.28515625" style="87" customWidth="1"/>
    <col min="513" max="513" width="26.140625" style="87" customWidth="1"/>
    <col min="514" max="763" width="11.42578125" style="87"/>
    <col min="764" max="764" width="21.140625" style="87" customWidth="1"/>
    <col min="765" max="765" width="14.140625" style="87" customWidth="1"/>
    <col min="766" max="766" width="12" style="87" customWidth="1"/>
    <col min="767" max="767" width="11.5703125" style="87" customWidth="1"/>
    <col min="768" max="768" width="12.28515625" style="87" customWidth="1"/>
    <col min="769" max="769" width="26.140625" style="87" customWidth="1"/>
    <col min="770" max="1019" width="11.42578125" style="87"/>
    <col min="1020" max="1020" width="21.140625" style="87" customWidth="1"/>
    <col min="1021" max="1021" width="14.140625" style="87" customWidth="1"/>
    <col min="1022" max="1022" width="12" style="87" customWidth="1"/>
    <col min="1023" max="1023" width="11.5703125" style="87" customWidth="1"/>
    <col min="1024" max="1024" width="12.28515625" style="87" customWidth="1"/>
    <col min="1025" max="1025" width="26.140625" style="87" customWidth="1"/>
    <col min="1026" max="1275" width="11.42578125" style="87"/>
    <col min="1276" max="1276" width="21.140625" style="87" customWidth="1"/>
    <col min="1277" max="1277" width="14.140625" style="87" customWidth="1"/>
    <col min="1278" max="1278" width="12" style="87" customWidth="1"/>
    <col min="1279" max="1279" width="11.5703125" style="87" customWidth="1"/>
    <col min="1280" max="1280" width="12.28515625" style="87" customWidth="1"/>
    <col min="1281" max="1281" width="26.140625" style="87" customWidth="1"/>
    <col min="1282" max="1531" width="11.42578125" style="87"/>
    <col min="1532" max="1532" width="21.140625" style="87" customWidth="1"/>
    <col min="1533" max="1533" width="14.140625" style="87" customWidth="1"/>
    <col min="1534" max="1534" width="12" style="87" customWidth="1"/>
    <col min="1535" max="1535" width="11.5703125" style="87" customWidth="1"/>
    <col min="1536" max="1536" width="12.28515625" style="87" customWidth="1"/>
    <col min="1537" max="1537" width="26.140625" style="87" customWidth="1"/>
    <col min="1538" max="1787" width="11.42578125" style="87"/>
    <col min="1788" max="1788" width="21.140625" style="87" customWidth="1"/>
    <col min="1789" max="1789" width="14.140625" style="87" customWidth="1"/>
    <col min="1790" max="1790" width="12" style="87" customWidth="1"/>
    <col min="1791" max="1791" width="11.5703125" style="87" customWidth="1"/>
    <col min="1792" max="1792" width="12.28515625" style="87" customWidth="1"/>
    <col min="1793" max="1793" width="26.140625" style="87" customWidth="1"/>
    <col min="1794" max="2043" width="11.42578125" style="87"/>
    <col min="2044" max="2044" width="21.140625" style="87" customWidth="1"/>
    <col min="2045" max="2045" width="14.140625" style="87" customWidth="1"/>
    <col min="2046" max="2046" width="12" style="87" customWidth="1"/>
    <col min="2047" max="2047" width="11.5703125" style="87" customWidth="1"/>
    <col min="2048" max="2048" width="12.28515625" style="87" customWidth="1"/>
    <col min="2049" max="2049" width="26.140625" style="87" customWidth="1"/>
    <col min="2050" max="2299" width="11.42578125" style="87"/>
    <col min="2300" max="2300" width="21.140625" style="87" customWidth="1"/>
    <col min="2301" max="2301" width="14.140625" style="87" customWidth="1"/>
    <col min="2302" max="2302" width="12" style="87" customWidth="1"/>
    <col min="2303" max="2303" width="11.5703125" style="87" customWidth="1"/>
    <col min="2304" max="2304" width="12.28515625" style="87" customWidth="1"/>
    <col min="2305" max="2305" width="26.140625" style="87" customWidth="1"/>
    <col min="2306" max="2555" width="11.42578125" style="87"/>
    <col min="2556" max="2556" width="21.140625" style="87" customWidth="1"/>
    <col min="2557" max="2557" width="14.140625" style="87" customWidth="1"/>
    <col min="2558" max="2558" width="12" style="87" customWidth="1"/>
    <col min="2559" max="2559" width="11.5703125" style="87" customWidth="1"/>
    <col min="2560" max="2560" width="12.28515625" style="87" customWidth="1"/>
    <col min="2561" max="2561" width="26.140625" style="87" customWidth="1"/>
    <col min="2562" max="2811" width="11.42578125" style="87"/>
    <col min="2812" max="2812" width="21.140625" style="87" customWidth="1"/>
    <col min="2813" max="2813" width="14.140625" style="87" customWidth="1"/>
    <col min="2814" max="2814" width="12" style="87" customWidth="1"/>
    <col min="2815" max="2815" width="11.5703125" style="87" customWidth="1"/>
    <col min="2816" max="2816" width="12.28515625" style="87" customWidth="1"/>
    <col min="2817" max="2817" width="26.140625" style="87" customWidth="1"/>
    <col min="2818" max="3067" width="11.42578125" style="87"/>
    <col min="3068" max="3068" width="21.140625" style="87" customWidth="1"/>
    <col min="3069" max="3069" width="14.140625" style="87" customWidth="1"/>
    <col min="3070" max="3070" width="12" style="87" customWidth="1"/>
    <col min="3071" max="3071" width="11.5703125" style="87" customWidth="1"/>
    <col min="3072" max="3072" width="12.28515625" style="87" customWidth="1"/>
    <col min="3073" max="3073" width="26.140625" style="87" customWidth="1"/>
    <col min="3074" max="3323" width="11.42578125" style="87"/>
    <col min="3324" max="3324" width="21.140625" style="87" customWidth="1"/>
    <col min="3325" max="3325" width="14.140625" style="87" customWidth="1"/>
    <col min="3326" max="3326" width="12" style="87" customWidth="1"/>
    <col min="3327" max="3327" width="11.5703125" style="87" customWidth="1"/>
    <col min="3328" max="3328" width="12.28515625" style="87" customWidth="1"/>
    <col min="3329" max="3329" width="26.140625" style="87" customWidth="1"/>
    <col min="3330" max="3579" width="11.42578125" style="87"/>
    <col min="3580" max="3580" width="21.140625" style="87" customWidth="1"/>
    <col min="3581" max="3581" width="14.140625" style="87" customWidth="1"/>
    <col min="3582" max="3582" width="12" style="87" customWidth="1"/>
    <col min="3583" max="3583" width="11.5703125" style="87" customWidth="1"/>
    <col min="3584" max="3584" width="12.28515625" style="87" customWidth="1"/>
    <col min="3585" max="3585" width="26.140625" style="87" customWidth="1"/>
    <col min="3586" max="3835" width="11.42578125" style="87"/>
    <col min="3836" max="3836" width="21.140625" style="87" customWidth="1"/>
    <col min="3837" max="3837" width="14.140625" style="87" customWidth="1"/>
    <col min="3838" max="3838" width="12" style="87" customWidth="1"/>
    <col min="3839" max="3839" width="11.5703125" style="87" customWidth="1"/>
    <col min="3840" max="3840" width="12.28515625" style="87" customWidth="1"/>
    <col min="3841" max="3841" width="26.140625" style="87" customWidth="1"/>
    <col min="3842" max="4091" width="11.42578125" style="87"/>
    <col min="4092" max="4092" width="21.140625" style="87" customWidth="1"/>
    <col min="4093" max="4093" width="14.140625" style="87" customWidth="1"/>
    <col min="4094" max="4094" width="12" style="87" customWidth="1"/>
    <col min="4095" max="4095" width="11.5703125" style="87" customWidth="1"/>
    <col min="4096" max="4096" width="12.28515625" style="87" customWidth="1"/>
    <col min="4097" max="4097" width="26.140625" style="87" customWidth="1"/>
    <col min="4098" max="4347" width="11.42578125" style="87"/>
    <col min="4348" max="4348" width="21.140625" style="87" customWidth="1"/>
    <col min="4349" max="4349" width="14.140625" style="87" customWidth="1"/>
    <col min="4350" max="4350" width="12" style="87" customWidth="1"/>
    <col min="4351" max="4351" width="11.5703125" style="87" customWidth="1"/>
    <col min="4352" max="4352" width="12.28515625" style="87" customWidth="1"/>
    <col min="4353" max="4353" width="26.140625" style="87" customWidth="1"/>
    <col min="4354" max="4603" width="11.42578125" style="87"/>
    <col min="4604" max="4604" width="21.140625" style="87" customWidth="1"/>
    <col min="4605" max="4605" width="14.140625" style="87" customWidth="1"/>
    <col min="4606" max="4606" width="12" style="87" customWidth="1"/>
    <col min="4607" max="4607" width="11.5703125" style="87" customWidth="1"/>
    <col min="4608" max="4608" width="12.28515625" style="87" customWidth="1"/>
    <col min="4609" max="4609" width="26.140625" style="87" customWidth="1"/>
    <col min="4610" max="4859" width="11.42578125" style="87"/>
    <col min="4860" max="4860" width="21.140625" style="87" customWidth="1"/>
    <col min="4861" max="4861" width="14.140625" style="87" customWidth="1"/>
    <col min="4862" max="4862" width="12" style="87" customWidth="1"/>
    <col min="4863" max="4863" width="11.5703125" style="87" customWidth="1"/>
    <col min="4864" max="4864" width="12.28515625" style="87" customWidth="1"/>
    <col min="4865" max="4865" width="26.140625" style="87" customWidth="1"/>
    <col min="4866" max="5115" width="11.42578125" style="87"/>
    <col min="5116" max="5116" width="21.140625" style="87" customWidth="1"/>
    <col min="5117" max="5117" width="14.140625" style="87" customWidth="1"/>
    <col min="5118" max="5118" width="12" style="87" customWidth="1"/>
    <col min="5119" max="5119" width="11.5703125" style="87" customWidth="1"/>
    <col min="5120" max="5120" width="12.28515625" style="87" customWidth="1"/>
    <col min="5121" max="5121" width="26.140625" style="87" customWidth="1"/>
    <col min="5122" max="5371" width="11.42578125" style="87"/>
    <col min="5372" max="5372" width="21.140625" style="87" customWidth="1"/>
    <col min="5373" max="5373" width="14.140625" style="87" customWidth="1"/>
    <col min="5374" max="5374" width="12" style="87" customWidth="1"/>
    <col min="5375" max="5375" width="11.5703125" style="87" customWidth="1"/>
    <col min="5376" max="5376" width="12.28515625" style="87" customWidth="1"/>
    <col min="5377" max="5377" width="26.140625" style="87" customWidth="1"/>
    <col min="5378" max="5627" width="11.42578125" style="87"/>
    <col min="5628" max="5628" width="21.140625" style="87" customWidth="1"/>
    <col min="5629" max="5629" width="14.140625" style="87" customWidth="1"/>
    <col min="5630" max="5630" width="12" style="87" customWidth="1"/>
    <col min="5631" max="5631" width="11.5703125" style="87" customWidth="1"/>
    <col min="5632" max="5632" width="12.28515625" style="87" customWidth="1"/>
    <col min="5633" max="5633" width="26.140625" style="87" customWidth="1"/>
    <col min="5634" max="5883" width="11.42578125" style="87"/>
    <col min="5884" max="5884" width="21.140625" style="87" customWidth="1"/>
    <col min="5885" max="5885" width="14.140625" style="87" customWidth="1"/>
    <col min="5886" max="5886" width="12" style="87" customWidth="1"/>
    <col min="5887" max="5887" width="11.5703125" style="87" customWidth="1"/>
    <col min="5888" max="5888" width="12.28515625" style="87" customWidth="1"/>
    <col min="5889" max="5889" width="26.140625" style="87" customWidth="1"/>
    <col min="5890" max="6139" width="11.42578125" style="87"/>
    <col min="6140" max="6140" width="21.140625" style="87" customWidth="1"/>
    <col min="6141" max="6141" width="14.140625" style="87" customWidth="1"/>
    <col min="6142" max="6142" width="12" style="87" customWidth="1"/>
    <col min="6143" max="6143" width="11.5703125" style="87" customWidth="1"/>
    <col min="6144" max="6144" width="12.28515625" style="87" customWidth="1"/>
    <col min="6145" max="6145" width="26.140625" style="87" customWidth="1"/>
    <col min="6146" max="6395" width="11.42578125" style="87"/>
    <col min="6396" max="6396" width="21.140625" style="87" customWidth="1"/>
    <col min="6397" max="6397" width="14.140625" style="87" customWidth="1"/>
    <col min="6398" max="6398" width="12" style="87" customWidth="1"/>
    <col min="6399" max="6399" width="11.5703125" style="87" customWidth="1"/>
    <col min="6400" max="6400" width="12.28515625" style="87" customWidth="1"/>
    <col min="6401" max="6401" width="26.140625" style="87" customWidth="1"/>
    <col min="6402" max="6651" width="11.42578125" style="87"/>
    <col min="6652" max="6652" width="21.140625" style="87" customWidth="1"/>
    <col min="6653" max="6653" width="14.140625" style="87" customWidth="1"/>
    <col min="6654" max="6654" width="12" style="87" customWidth="1"/>
    <col min="6655" max="6655" width="11.5703125" style="87" customWidth="1"/>
    <col min="6656" max="6656" width="12.28515625" style="87" customWidth="1"/>
    <col min="6657" max="6657" width="26.140625" style="87" customWidth="1"/>
    <col min="6658" max="6907" width="11.42578125" style="87"/>
    <col min="6908" max="6908" width="21.140625" style="87" customWidth="1"/>
    <col min="6909" max="6909" width="14.140625" style="87" customWidth="1"/>
    <col min="6910" max="6910" width="12" style="87" customWidth="1"/>
    <col min="6911" max="6911" width="11.5703125" style="87" customWidth="1"/>
    <col min="6912" max="6912" width="12.28515625" style="87" customWidth="1"/>
    <col min="6913" max="6913" width="26.140625" style="87" customWidth="1"/>
    <col min="6914" max="7163" width="11.42578125" style="87"/>
    <col min="7164" max="7164" width="21.140625" style="87" customWidth="1"/>
    <col min="7165" max="7165" width="14.140625" style="87" customWidth="1"/>
    <col min="7166" max="7166" width="12" style="87" customWidth="1"/>
    <col min="7167" max="7167" width="11.5703125" style="87" customWidth="1"/>
    <col min="7168" max="7168" width="12.28515625" style="87" customWidth="1"/>
    <col min="7169" max="7169" width="26.140625" style="87" customWidth="1"/>
    <col min="7170" max="7419" width="11.42578125" style="87"/>
    <col min="7420" max="7420" width="21.140625" style="87" customWidth="1"/>
    <col min="7421" max="7421" width="14.140625" style="87" customWidth="1"/>
    <col min="7422" max="7422" width="12" style="87" customWidth="1"/>
    <col min="7423" max="7423" width="11.5703125" style="87" customWidth="1"/>
    <col min="7424" max="7424" width="12.28515625" style="87" customWidth="1"/>
    <col min="7425" max="7425" width="26.140625" style="87" customWidth="1"/>
    <col min="7426" max="7675" width="11.42578125" style="87"/>
    <col min="7676" max="7676" width="21.140625" style="87" customWidth="1"/>
    <col min="7677" max="7677" width="14.140625" style="87" customWidth="1"/>
    <col min="7678" max="7678" width="12" style="87" customWidth="1"/>
    <col min="7679" max="7679" width="11.5703125" style="87" customWidth="1"/>
    <col min="7680" max="7680" width="12.28515625" style="87" customWidth="1"/>
    <col min="7681" max="7681" width="26.140625" style="87" customWidth="1"/>
    <col min="7682" max="7931" width="11.42578125" style="87"/>
    <col min="7932" max="7932" width="21.140625" style="87" customWidth="1"/>
    <col min="7933" max="7933" width="14.140625" style="87" customWidth="1"/>
    <col min="7934" max="7934" width="12" style="87" customWidth="1"/>
    <col min="7935" max="7935" width="11.5703125" style="87" customWidth="1"/>
    <col min="7936" max="7936" width="12.28515625" style="87" customWidth="1"/>
    <col min="7937" max="7937" width="26.140625" style="87" customWidth="1"/>
    <col min="7938" max="8187" width="11.42578125" style="87"/>
    <col min="8188" max="8188" width="21.140625" style="87" customWidth="1"/>
    <col min="8189" max="8189" width="14.140625" style="87" customWidth="1"/>
    <col min="8190" max="8190" width="12" style="87" customWidth="1"/>
    <col min="8191" max="8191" width="11.5703125" style="87" customWidth="1"/>
    <col min="8192" max="8192" width="12.28515625" style="87" customWidth="1"/>
    <col min="8193" max="8193" width="26.140625" style="87" customWidth="1"/>
    <col min="8194" max="8443" width="11.42578125" style="87"/>
    <col min="8444" max="8444" width="21.140625" style="87" customWidth="1"/>
    <col min="8445" max="8445" width="14.140625" style="87" customWidth="1"/>
    <col min="8446" max="8446" width="12" style="87" customWidth="1"/>
    <col min="8447" max="8447" width="11.5703125" style="87" customWidth="1"/>
    <col min="8448" max="8448" width="12.28515625" style="87" customWidth="1"/>
    <col min="8449" max="8449" width="26.140625" style="87" customWidth="1"/>
    <col min="8450" max="8699" width="11.42578125" style="87"/>
    <col min="8700" max="8700" width="21.140625" style="87" customWidth="1"/>
    <col min="8701" max="8701" width="14.140625" style="87" customWidth="1"/>
    <col min="8702" max="8702" width="12" style="87" customWidth="1"/>
    <col min="8703" max="8703" width="11.5703125" style="87" customWidth="1"/>
    <col min="8704" max="8704" width="12.28515625" style="87" customWidth="1"/>
    <col min="8705" max="8705" width="26.140625" style="87" customWidth="1"/>
    <col min="8706" max="8955" width="11.42578125" style="87"/>
    <col min="8956" max="8956" width="21.140625" style="87" customWidth="1"/>
    <col min="8957" max="8957" width="14.140625" style="87" customWidth="1"/>
    <col min="8958" max="8958" width="12" style="87" customWidth="1"/>
    <col min="8959" max="8959" width="11.5703125" style="87" customWidth="1"/>
    <col min="8960" max="8960" width="12.28515625" style="87" customWidth="1"/>
    <col min="8961" max="8961" width="26.140625" style="87" customWidth="1"/>
    <col min="8962" max="9211" width="11.42578125" style="87"/>
    <col min="9212" max="9212" width="21.140625" style="87" customWidth="1"/>
    <col min="9213" max="9213" width="14.140625" style="87" customWidth="1"/>
    <col min="9214" max="9214" width="12" style="87" customWidth="1"/>
    <col min="9215" max="9215" width="11.5703125" style="87" customWidth="1"/>
    <col min="9216" max="9216" width="12.28515625" style="87" customWidth="1"/>
    <col min="9217" max="9217" width="26.140625" style="87" customWidth="1"/>
    <col min="9218" max="9467" width="11.42578125" style="87"/>
    <col min="9468" max="9468" width="21.140625" style="87" customWidth="1"/>
    <col min="9469" max="9469" width="14.140625" style="87" customWidth="1"/>
    <col min="9470" max="9470" width="12" style="87" customWidth="1"/>
    <col min="9471" max="9471" width="11.5703125" style="87" customWidth="1"/>
    <col min="9472" max="9472" width="12.28515625" style="87" customWidth="1"/>
    <col min="9473" max="9473" width="26.140625" style="87" customWidth="1"/>
    <col min="9474" max="9723" width="11.42578125" style="87"/>
    <col min="9724" max="9724" width="21.140625" style="87" customWidth="1"/>
    <col min="9725" max="9725" width="14.140625" style="87" customWidth="1"/>
    <col min="9726" max="9726" width="12" style="87" customWidth="1"/>
    <col min="9727" max="9727" width="11.5703125" style="87" customWidth="1"/>
    <col min="9728" max="9728" width="12.28515625" style="87" customWidth="1"/>
    <col min="9729" max="9729" width="26.140625" style="87" customWidth="1"/>
    <col min="9730" max="9979" width="11.42578125" style="87"/>
    <col min="9980" max="9980" width="21.140625" style="87" customWidth="1"/>
    <col min="9981" max="9981" width="14.140625" style="87" customWidth="1"/>
    <col min="9982" max="9982" width="12" style="87" customWidth="1"/>
    <col min="9983" max="9983" width="11.5703125" style="87" customWidth="1"/>
    <col min="9984" max="9984" width="12.28515625" style="87" customWidth="1"/>
    <col min="9985" max="9985" width="26.140625" style="87" customWidth="1"/>
    <col min="9986" max="10235" width="11.42578125" style="87"/>
    <col min="10236" max="10236" width="21.140625" style="87" customWidth="1"/>
    <col min="10237" max="10237" width="14.140625" style="87" customWidth="1"/>
    <col min="10238" max="10238" width="12" style="87" customWidth="1"/>
    <col min="10239" max="10239" width="11.5703125" style="87" customWidth="1"/>
    <col min="10240" max="10240" width="12.28515625" style="87" customWidth="1"/>
    <col min="10241" max="10241" width="26.140625" style="87" customWidth="1"/>
    <col min="10242" max="10491" width="11.42578125" style="87"/>
    <col min="10492" max="10492" width="21.140625" style="87" customWidth="1"/>
    <col min="10493" max="10493" width="14.140625" style="87" customWidth="1"/>
    <col min="10494" max="10494" width="12" style="87" customWidth="1"/>
    <col min="10495" max="10495" width="11.5703125" style="87" customWidth="1"/>
    <col min="10496" max="10496" width="12.28515625" style="87" customWidth="1"/>
    <col min="10497" max="10497" width="26.140625" style="87" customWidth="1"/>
    <col min="10498" max="10747" width="11.42578125" style="87"/>
    <col min="10748" max="10748" width="21.140625" style="87" customWidth="1"/>
    <col min="10749" max="10749" width="14.140625" style="87" customWidth="1"/>
    <col min="10750" max="10750" width="12" style="87" customWidth="1"/>
    <col min="10751" max="10751" width="11.5703125" style="87" customWidth="1"/>
    <col min="10752" max="10752" width="12.28515625" style="87" customWidth="1"/>
    <col min="10753" max="10753" width="26.140625" style="87" customWidth="1"/>
    <col min="10754" max="11003" width="11.42578125" style="87"/>
    <col min="11004" max="11004" width="21.140625" style="87" customWidth="1"/>
    <col min="11005" max="11005" width="14.140625" style="87" customWidth="1"/>
    <col min="11006" max="11006" width="12" style="87" customWidth="1"/>
    <col min="11007" max="11007" width="11.5703125" style="87" customWidth="1"/>
    <col min="11008" max="11008" width="12.28515625" style="87" customWidth="1"/>
    <col min="11009" max="11009" width="26.140625" style="87" customWidth="1"/>
    <col min="11010" max="11259" width="11.42578125" style="87"/>
    <col min="11260" max="11260" width="21.140625" style="87" customWidth="1"/>
    <col min="11261" max="11261" width="14.140625" style="87" customWidth="1"/>
    <col min="11262" max="11262" width="12" style="87" customWidth="1"/>
    <col min="11263" max="11263" width="11.5703125" style="87" customWidth="1"/>
    <col min="11264" max="11264" width="12.28515625" style="87" customWidth="1"/>
    <col min="11265" max="11265" width="26.140625" style="87" customWidth="1"/>
    <col min="11266" max="11515" width="11.42578125" style="87"/>
    <col min="11516" max="11516" width="21.140625" style="87" customWidth="1"/>
    <col min="11517" max="11517" width="14.140625" style="87" customWidth="1"/>
    <col min="11518" max="11518" width="12" style="87" customWidth="1"/>
    <col min="11519" max="11519" width="11.5703125" style="87" customWidth="1"/>
    <col min="11520" max="11520" width="12.28515625" style="87" customWidth="1"/>
    <col min="11521" max="11521" width="26.140625" style="87" customWidth="1"/>
    <col min="11522" max="11771" width="11.42578125" style="87"/>
    <col min="11772" max="11772" width="21.140625" style="87" customWidth="1"/>
    <col min="11773" max="11773" width="14.140625" style="87" customWidth="1"/>
    <col min="11774" max="11774" width="12" style="87" customWidth="1"/>
    <col min="11775" max="11775" width="11.5703125" style="87" customWidth="1"/>
    <col min="11776" max="11776" width="12.28515625" style="87" customWidth="1"/>
    <col min="11777" max="11777" width="26.140625" style="87" customWidth="1"/>
    <col min="11778" max="12027" width="11.42578125" style="87"/>
    <col min="12028" max="12028" width="21.140625" style="87" customWidth="1"/>
    <col min="12029" max="12029" width="14.140625" style="87" customWidth="1"/>
    <col min="12030" max="12030" width="12" style="87" customWidth="1"/>
    <col min="12031" max="12031" width="11.5703125" style="87" customWidth="1"/>
    <col min="12032" max="12032" width="12.28515625" style="87" customWidth="1"/>
    <col min="12033" max="12033" width="26.140625" style="87" customWidth="1"/>
    <col min="12034" max="12283" width="11.42578125" style="87"/>
    <col min="12284" max="12284" width="21.140625" style="87" customWidth="1"/>
    <col min="12285" max="12285" width="14.140625" style="87" customWidth="1"/>
    <col min="12286" max="12286" width="12" style="87" customWidth="1"/>
    <col min="12287" max="12287" width="11.5703125" style="87" customWidth="1"/>
    <col min="12288" max="12288" width="12.28515625" style="87" customWidth="1"/>
    <col min="12289" max="12289" width="26.140625" style="87" customWidth="1"/>
    <col min="12290" max="12539" width="11.42578125" style="87"/>
    <col min="12540" max="12540" width="21.140625" style="87" customWidth="1"/>
    <col min="12541" max="12541" width="14.140625" style="87" customWidth="1"/>
    <col min="12542" max="12542" width="12" style="87" customWidth="1"/>
    <col min="12543" max="12543" width="11.5703125" style="87" customWidth="1"/>
    <col min="12544" max="12544" width="12.28515625" style="87" customWidth="1"/>
    <col min="12545" max="12545" width="26.140625" style="87" customWidth="1"/>
    <col min="12546" max="12795" width="11.42578125" style="87"/>
    <col min="12796" max="12796" width="21.140625" style="87" customWidth="1"/>
    <col min="12797" max="12797" width="14.140625" style="87" customWidth="1"/>
    <col min="12798" max="12798" width="12" style="87" customWidth="1"/>
    <col min="12799" max="12799" width="11.5703125" style="87" customWidth="1"/>
    <col min="12800" max="12800" width="12.28515625" style="87" customWidth="1"/>
    <col min="12801" max="12801" width="26.140625" style="87" customWidth="1"/>
    <col min="12802" max="13051" width="11.42578125" style="87"/>
    <col min="13052" max="13052" width="21.140625" style="87" customWidth="1"/>
    <col min="13053" max="13053" width="14.140625" style="87" customWidth="1"/>
    <col min="13054" max="13054" width="12" style="87" customWidth="1"/>
    <col min="13055" max="13055" width="11.5703125" style="87" customWidth="1"/>
    <col min="13056" max="13056" width="12.28515625" style="87" customWidth="1"/>
    <col min="13057" max="13057" width="26.140625" style="87" customWidth="1"/>
    <col min="13058" max="13307" width="11.42578125" style="87"/>
    <col min="13308" max="13308" width="21.140625" style="87" customWidth="1"/>
    <col min="13309" max="13309" width="14.140625" style="87" customWidth="1"/>
    <col min="13310" max="13310" width="12" style="87" customWidth="1"/>
    <col min="13311" max="13311" width="11.5703125" style="87" customWidth="1"/>
    <col min="13312" max="13312" width="12.28515625" style="87" customWidth="1"/>
    <col min="13313" max="13313" width="26.140625" style="87" customWidth="1"/>
    <col min="13314" max="13563" width="11.42578125" style="87"/>
    <col min="13564" max="13564" width="21.140625" style="87" customWidth="1"/>
    <col min="13565" max="13565" width="14.140625" style="87" customWidth="1"/>
    <col min="13566" max="13566" width="12" style="87" customWidth="1"/>
    <col min="13567" max="13567" width="11.5703125" style="87" customWidth="1"/>
    <col min="13568" max="13568" width="12.28515625" style="87" customWidth="1"/>
    <col min="13569" max="13569" width="26.140625" style="87" customWidth="1"/>
    <col min="13570" max="13819" width="11.42578125" style="87"/>
    <col min="13820" max="13820" width="21.140625" style="87" customWidth="1"/>
    <col min="13821" max="13821" width="14.140625" style="87" customWidth="1"/>
    <col min="13822" max="13822" width="12" style="87" customWidth="1"/>
    <col min="13823" max="13823" width="11.5703125" style="87" customWidth="1"/>
    <col min="13824" max="13824" width="12.28515625" style="87" customWidth="1"/>
    <col min="13825" max="13825" width="26.140625" style="87" customWidth="1"/>
    <col min="13826" max="14075" width="11.42578125" style="87"/>
    <col min="14076" max="14076" width="21.140625" style="87" customWidth="1"/>
    <col min="14077" max="14077" width="14.140625" style="87" customWidth="1"/>
    <col min="14078" max="14078" width="12" style="87" customWidth="1"/>
    <col min="14079" max="14079" width="11.5703125" style="87" customWidth="1"/>
    <col min="14080" max="14080" width="12.28515625" style="87" customWidth="1"/>
    <col min="14081" max="14081" width="26.140625" style="87" customWidth="1"/>
    <col min="14082" max="14331" width="11.42578125" style="87"/>
    <col min="14332" max="14332" width="21.140625" style="87" customWidth="1"/>
    <col min="14333" max="14333" width="14.140625" style="87" customWidth="1"/>
    <col min="14334" max="14334" width="12" style="87" customWidth="1"/>
    <col min="14335" max="14335" width="11.5703125" style="87" customWidth="1"/>
    <col min="14336" max="14336" width="12.28515625" style="87" customWidth="1"/>
    <col min="14337" max="14337" width="26.140625" style="87" customWidth="1"/>
    <col min="14338" max="14587" width="11.42578125" style="87"/>
    <col min="14588" max="14588" width="21.140625" style="87" customWidth="1"/>
    <col min="14589" max="14589" width="14.140625" style="87" customWidth="1"/>
    <col min="14590" max="14590" width="12" style="87" customWidth="1"/>
    <col min="14591" max="14591" width="11.5703125" style="87" customWidth="1"/>
    <col min="14592" max="14592" width="12.28515625" style="87" customWidth="1"/>
    <col min="14593" max="14593" width="26.140625" style="87" customWidth="1"/>
    <col min="14594" max="14843" width="11.42578125" style="87"/>
    <col min="14844" max="14844" width="21.140625" style="87" customWidth="1"/>
    <col min="14845" max="14845" width="14.140625" style="87" customWidth="1"/>
    <col min="14846" max="14846" width="12" style="87" customWidth="1"/>
    <col min="14847" max="14847" width="11.5703125" style="87" customWidth="1"/>
    <col min="14848" max="14848" width="12.28515625" style="87" customWidth="1"/>
    <col min="14849" max="14849" width="26.140625" style="87" customWidth="1"/>
    <col min="14850" max="15099" width="11.42578125" style="87"/>
    <col min="15100" max="15100" width="21.140625" style="87" customWidth="1"/>
    <col min="15101" max="15101" width="14.140625" style="87" customWidth="1"/>
    <col min="15102" max="15102" width="12" style="87" customWidth="1"/>
    <col min="15103" max="15103" width="11.5703125" style="87" customWidth="1"/>
    <col min="15104" max="15104" width="12.28515625" style="87" customWidth="1"/>
    <col min="15105" max="15105" width="26.140625" style="87" customWidth="1"/>
    <col min="15106" max="15355" width="11.42578125" style="87"/>
    <col min="15356" max="15356" width="21.140625" style="87" customWidth="1"/>
    <col min="15357" max="15357" width="14.140625" style="87" customWidth="1"/>
    <col min="15358" max="15358" width="12" style="87" customWidth="1"/>
    <col min="15359" max="15359" width="11.5703125" style="87" customWidth="1"/>
    <col min="15360" max="15360" width="12.28515625" style="87" customWidth="1"/>
    <col min="15361" max="15361" width="26.140625" style="87" customWidth="1"/>
    <col min="15362" max="15611" width="11.42578125" style="87"/>
    <col min="15612" max="15612" width="21.140625" style="87" customWidth="1"/>
    <col min="15613" max="15613" width="14.140625" style="87" customWidth="1"/>
    <col min="15614" max="15614" width="12" style="87" customWidth="1"/>
    <col min="15615" max="15615" width="11.5703125" style="87" customWidth="1"/>
    <col min="15616" max="15616" width="12.28515625" style="87" customWidth="1"/>
    <col min="15617" max="15617" width="26.140625" style="87" customWidth="1"/>
    <col min="15618" max="15867" width="11.42578125" style="87"/>
    <col min="15868" max="15868" width="21.140625" style="87" customWidth="1"/>
    <col min="15869" max="15869" width="14.140625" style="87" customWidth="1"/>
    <col min="15870" max="15870" width="12" style="87" customWidth="1"/>
    <col min="15871" max="15871" width="11.5703125" style="87" customWidth="1"/>
    <col min="15872" max="15872" width="12.28515625" style="87" customWidth="1"/>
    <col min="15873" max="15873" width="26.140625" style="87" customWidth="1"/>
    <col min="15874" max="16123" width="11.42578125" style="87"/>
    <col min="16124" max="16124" width="21.140625" style="87" customWidth="1"/>
    <col min="16125" max="16125" width="14.140625" style="87" customWidth="1"/>
    <col min="16126" max="16126" width="12" style="87" customWidth="1"/>
    <col min="16127" max="16127" width="11.5703125" style="87" customWidth="1"/>
    <col min="16128" max="16128" width="12.28515625" style="87" customWidth="1"/>
    <col min="16129" max="16129" width="26.140625" style="87" customWidth="1"/>
    <col min="16130" max="16384" width="11.42578125" style="87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88"/>
      <c r="B4" s="488"/>
      <c r="C4" s="488"/>
      <c r="D4" s="488"/>
    </row>
    <row r="5" spans="1:4" x14ac:dyDescent="0.2">
      <c r="A5" s="157"/>
      <c r="B5" s="157"/>
      <c r="C5" s="157"/>
      <c r="D5" s="157"/>
    </row>
    <row r="6" spans="1:4" ht="17.25" customHeight="1" x14ac:dyDescent="0.2">
      <c r="A6" s="489" t="s">
        <v>106</v>
      </c>
      <c r="B6" s="489"/>
      <c r="C6" s="489"/>
      <c r="D6" s="489"/>
    </row>
    <row r="7" spans="1:4" ht="8.25" customHeight="1" x14ac:dyDescent="0.2">
      <c r="A7" s="159"/>
      <c r="B7" s="159"/>
      <c r="C7" s="159"/>
      <c r="D7" s="159"/>
    </row>
    <row r="8" spans="1:4" ht="21" customHeight="1" x14ac:dyDescent="0.2">
      <c r="A8" s="96"/>
      <c r="B8" s="96"/>
      <c r="C8" s="96"/>
      <c r="D8" s="96"/>
    </row>
    <row r="9" spans="1:4" ht="21" customHeight="1" x14ac:dyDescent="0.2">
      <c r="A9" s="160" t="s">
        <v>144</v>
      </c>
      <c r="B9" s="161">
        <f>D15</f>
        <v>1.244846389147493</v>
      </c>
      <c r="C9" s="96"/>
      <c r="D9" s="96"/>
    </row>
    <row r="10" spans="1:4" ht="15" customHeight="1" x14ac:dyDescent="0.2">
      <c r="A10" s="96"/>
      <c r="B10" s="96"/>
      <c r="C10" s="90"/>
      <c r="D10" s="90"/>
    </row>
    <row r="11" spans="1:4" ht="24" customHeight="1" x14ac:dyDescent="0.2">
      <c r="A11" s="556" t="s">
        <v>5</v>
      </c>
      <c r="B11" s="501" t="s">
        <v>111</v>
      </c>
      <c r="C11" s="556" t="s">
        <v>7</v>
      </c>
      <c r="D11" s="168"/>
    </row>
    <row r="12" spans="1:4" ht="24" customHeight="1" x14ac:dyDescent="0.2">
      <c r="A12" s="557"/>
      <c r="B12" s="503"/>
      <c r="C12" s="557"/>
      <c r="D12" s="168" t="s">
        <v>9</v>
      </c>
    </row>
    <row r="13" spans="1:4" ht="10.5" customHeight="1" x14ac:dyDescent="0.2">
      <c r="A13" s="96"/>
      <c r="B13" s="96"/>
      <c r="C13" s="90"/>
      <c r="D13" s="90"/>
    </row>
    <row r="14" spans="1:4" ht="46.5" customHeight="1" x14ac:dyDescent="0.2">
      <c r="A14" s="91" t="s">
        <v>11</v>
      </c>
      <c r="B14" s="121" t="s">
        <v>112</v>
      </c>
      <c r="C14" s="121" t="s">
        <v>113</v>
      </c>
      <c r="D14" s="91" t="s">
        <v>114</v>
      </c>
    </row>
    <row r="15" spans="1:4" ht="15.75" customHeight="1" x14ac:dyDescent="0.2">
      <c r="A15" s="97" t="s">
        <v>13</v>
      </c>
      <c r="B15" s="120">
        <f>SUM(B16:B47)</f>
        <v>9360</v>
      </c>
      <c r="C15" s="120">
        <f>SUM(C16:C47)</f>
        <v>7519</v>
      </c>
      <c r="D15" s="166">
        <f>IF(C15=0,0,(B15/C15))</f>
        <v>1.244846389147493</v>
      </c>
    </row>
    <row r="16" spans="1:4" ht="12" customHeight="1" x14ac:dyDescent="0.2">
      <c r="A16" s="110" t="s">
        <v>14</v>
      </c>
      <c r="B16" s="169">
        <v>146</v>
      </c>
      <c r="C16" s="170">
        <v>106</v>
      </c>
      <c r="D16" s="167">
        <v>1.1496062992125984</v>
      </c>
    </row>
    <row r="17" spans="1:4" ht="12" customHeight="1" x14ac:dyDescent="0.2">
      <c r="A17" s="110" t="s">
        <v>15</v>
      </c>
      <c r="B17" s="169">
        <v>203</v>
      </c>
      <c r="C17" s="170">
        <v>113</v>
      </c>
      <c r="D17" s="167">
        <v>1.0913978494623655</v>
      </c>
    </row>
    <row r="18" spans="1:4" ht="12" customHeight="1" x14ac:dyDescent="0.2">
      <c r="A18" s="110" t="s">
        <v>16</v>
      </c>
      <c r="B18" s="169">
        <v>59</v>
      </c>
      <c r="C18" s="170">
        <v>46</v>
      </c>
      <c r="D18" s="167">
        <v>0.85507246376811596</v>
      </c>
    </row>
    <row r="19" spans="1:4" ht="12" customHeight="1" x14ac:dyDescent="0.2">
      <c r="A19" s="110" t="s">
        <v>17</v>
      </c>
      <c r="B19" s="169">
        <v>71</v>
      </c>
      <c r="C19" s="170">
        <v>63</v>
      </c>
      <c r="D19" s="167">
        <v>1.0142857142857142</v>
      </c>
    </row>
    <row r="20" spans="1:4" ht="12" customHeight="1" x14ac:dyDescent="0.2">
      <c r="A20" s="110" t="s">
        <v>18</v>
      </c>
      <c r="B20" s="169">
        <v>234</v>
      </c>
      <c r="C20" s="170">
        <v>133</v>
      </c>
      <c r="D20" s="167">
        <v>1.17</v>
      </c>
    </row>
    <row r="21" spans="1:4" ht="12" customHeight="1" x14ac:dyDescent="0.2">
      <c r="A21" s="110" t="s">
        <v>19</v>
      </c>
      <c r="B21" s="169">
        <v>234</v>
      </c>
      <c r="C21" s="170">
        <v>180</v>
      </c>
      <c r="D21" s="167">
        <v>1.56</v>
      </c>
    </row>
    <row r="22" spans="1:4" ht="12" customHeight="1" x14ac:dyDescent="0.2">
      <c r="A22" s="110" t="s">
        <v>20</v>
      </c>
      <c r="B22" s="169">
        <v>234</v>
      </c>
      <c r="C22" s="170">
        <v>144</v>
      </c>
      <c r="D22" s="167">
        <v>1.2446808510638299</v>
      </c>
    </row>
    <row r="23" spans="1:4" ht="12" customHeight="1" x14ac:dyDescent="0.2">
      <c r="A23" s="110" t="s">
        <v>21</v>
      </c>
      <c r="B23" s="169">
        <v>81</v>
      </c>
      <c r="C23" s="170">
        <v>88</v>
      </c>
      <c r="D23" s="167">
        <v>0.88043478260869568</v>
      </c>
    </row>
    <row r="24" spans="1:4" ht="12" customHeight="1" x14ac:dyDescent="0.2">
      <c r="A24" s="110" t="s">
        <v>22</v>
      </c>
      <c r="B24" s="169">
        <v>1373</v>
      </c>
      <c r="C24" s="170">
        <v>908</v>
      </c>
      <c r="D24" s="167">
        <v>0.88043478260869568</v>
      </c>
    </row>
    <row r="25" spans="1:4" ht="12" customHeight="1" x14ac:dyDescent="0.2">
      <c r="A25" s="110" t="s">
        <v>23</v>
      </c>
      <c r="B25" s="169">
        <v>78</v>
      </c>
      <c r="C25" s="170">
        <v>98</v>
      </c>
      <c r="D25" s="167">
        <v>0.7289719626168224</v>
      </c>
    </row>
    <row r="26" spans="1:4" ht="12" customHeight="1" x14ac:dyDescent="0.2">
      <c r="A26" s="110" t="s">
        <v>24</v>
      </c>
      <c r="B26" s="169">
        <v>445</v>
      </c>
      <c r="C26" s="170">
        <v>491</v>
      </c>
      <c r="D26" s="167">
        <v>0.94080338266384778</v>
      </c>
    </row>
    <row r="27" spans="1:4" ht="12" customHeight="1" x14ac:dyDescent="0.2">
      <c r="A27" s="110" t="s">
        <v>25</v>
      </c>
      <c r="B27" s="169">
        <v>232</v>
      </c>
      <c r="C27" s="170">
        <v>224</v>
      </c>
      <c r="D27" s="167">
        <v>1</v>
      </c>
    </row>
    <row r="28" spans="1:4" ht="12" customHeight="1" x14ac:dyDescent="0.2">
      <c r="A28" s="110" t="s">
        <v>26</v>
      </c>
      <c r="B28" s="169">
        <v>168</v>
      </c>
      <c r="C28" s="170">
        <v>101</v>
      </c>
      <c r="D28" s="167">
        <v>1.9310344827586208</v>
      </c>
    </row>
    <row r="29" spans="1:4" ht="12" customHeight="1" x14ac:dyDescent="0.2">
      <c r="A29" s="110" t="s">
        <v>27</v>
      </c>
      <c r="B29" s="169">
        <v>503</v>
      </c>
      <c r="C29" s="170">
        <v>430</v>
      </c>
      <c r="D29" s="167">
        <v>1.1919431279620853</v>
      </c>
    </row>
    <row r="30" spans="1:4" ht="12" customHeight="1" x14ac:dyDescent="0.2">
      <c r="A30" s="110" t="s">
        <v>28</v>
      </c>
      <c r="B30" s="169">
        <v>1300</v>
      </c>
      <c r="C30" s="170">
        <v>1184</v>
      </c>
      <c r="D30" s="167">
        <v>0.90340514246004167</v>
      </c>
    </row>
    <row r="31" spans="1:4" ht="12" customHeight="1" x14ac:dyDescent="0.2">
      <c r="A31" s="110" t="s">
        <v>29</v>
      </c>
      <c r="B31" s="169">
        <v>355</v>
      </c>
      <c r="C31" s="170">
        <v>282</v>
      </c>
      <c r="D31" s="167">
        <v>1.2815884476534296</v>
      </c>
    </row>
    <row r="32" spans="1:4" ht="12" customHeight="1" x14ac:dyDescent="0.2">
      <c r="A32" s="110" t="s">
        <v>30</v>
      </c>
      <c r="B32" s="169">
        <v>136</v>
      </c>
      <c r="C32" s="170">
        <v>123</v>
      </c>
      <c r="D32" s="167">
        <v>1.096774193548387</v>
      </c>
    </row>
    <row r="33" spans="1:4" ht="12" customHeight="1" x14ac:dyDescent="0.2">
      <c r="A33" s="110" t="s">
        <v>31</v>
      </c>
      <c r="B33" s="169">
        <v>131</v>
      </c>
      <c r="C33" s="170">
        <v>93</v>
      </c>
      <c r="D33" s="167">
        <v>1.5263157894736843</v>
      </c>
    </row>
    <row r="34" spans="1:4" ht="12" customHeight="1" x14ac:dyDescent="0.2">
      <c r="A34" s="110" t="s">
        <v>32</v>
      </c>
      <c r="B34" s="169">
        <v>355</v>
      </c>
      <c r="C34" s="170">
        <v>337</v>
      </c>
      <c r="D34" s="167">
        <v>0.87009803921568629</v>
      </c>
    </row>
    <row r="35" spans="1:4" ht="12" customHeight="1" x14ac:dyDescent="0.2">
      <c r="A35" s="110" t="s">
        <v>33</v>
      </c>
      <c r="B35" s="169">
        <v>196</v>
      </c>
      <c r="C35" s="170">
        <v>139</v>
      </c>
      <c r="D35" s="167">
        <v>0.87009803921568629</v>
      </c>
    </row>
    <row r="36" spans="1:4" ht="12" customHeight="1" x14ac:dyDescent="0.2">
      <c r="A36" s="110" t="s">
        <v>34</v>
      </c>
      <c r="B36" s="169">
        <v>262</v>
      </c>
      <c r="C36" s="170">
        <v>235</v>
      </c>
      <c r="D36" s="167">
        <v>0.98127340823970033</v>
      </c>
    </row>
    <row r="37" spans="1:4" ht="12" customHeight="1" x14ac:dyDescent="0.2">
      <c r="A37" s="110" t="s">
        <v>35</v>
      </c>
      <c r="B37" s="169">
        <v>107</v>
      </c>
      <c r="C37" s="170">
        <v>78</v>
      </c>
      <c r="D37" s="167">
        <v>0.97272727272727277</v>
      </c>
    </row>
    <row r="38" spans="1:4" ht="12" customHeight="1" x14ac:dyDescent="0.2">
      <c r="A38" s="110" t="s">
        <v>36</v>
      </c>
      <c r="B38" s="169">
        <v>259</v>
      </c>
      <c r="C38" s="173">
        <v>238</v>
      </c>
      <c r="D38" s="167">
        <v>0.88395904436860073</v>
      </c>
    </row>
    <row r="39" spans="1:4" ht="12" customHeight="1" x14ac:dyDescent="0.2">
      <c r="A39" s="110" t="s">
        <v>37</v>
      </c>
      <c r="B39" s="169">
        <v>145</v>
      </c>
      <c r="C39" s="170">
        <v>155</v>
      </c>
      <c r="D39" s="167">
        <v>0.73979591836734693</v>
      </c>
    </row>
    <row r="40" spans="1:4" ht="12" customHeight="1" x14ac:dyDescent="0.2">
      <c r="A40" s="110" t="s">
        <v>38</v>
      </c>
      <c r="B40" s="169">
        <v>470</v>
      </c>
      <c r="C40" s="170">
        <v>218</v>
      </c>
      <c r="D40" s="167">
        <v>1.5614617940199336</v>
      </c>
    </row>
    <row r="41" spans="1:4" ht="12" customHeight="1" x14ac:dyDescent="0.2">
      <c r="A41" s="110" t="s">
        <v>39</v>
      </c>
      <c r="B41" s="169">
        <v>405</v>
      </c>
      <c r="C41" s="170">
        <v>328</v>
      </c>
      <c r="D41" s="167">
        <v>1.1505681818181819</v>
      </c>
    </row>
    <row r="42" spans="1:4" ht="12" customHeight="1" x14ac:dyDescent="0.2">
      <c r="A42" s="110" t="s">
        <v>40</v>
      </c>
      <c r="B42" s="169">
        <v>187</v>
      </c>
      <c r="C42" s="173">
        <v>127</v>
      </c>
      <c r="D42" s="167">
        <v>1.5714285714285714</v>
      </c>
    </row>
    <row r="43" spans="1:4" ht="12" customHeight="1" x14ac:dyDescent="0.2">
      <c r="A43" s="110" t="s">
        <v>41</v>
      </c>
      <c r="B43" s="169">
        <v>291</v>
      </c>
      <c r="C43" s="173">
        <v>280</v>
      </c>
      <c r="D43" s="167">
        <v>1.3923444976076556</v>
      </c>
    </row>
    <row r="44" spans="1:4" ht="12" customHeight="1" x14ac:dyDescent="0.2">
      <c r="A44" s="110" t="s">
        <v>42</v>
      </c>
      <c r="B44" s="169">
        <v>73</v>
      </c>
      <c r="C44" s="170">
        <v>94</v>
      </c>
      <c r="D44" s="167">
        <v>2.7037037037037037</v>
      </c>
    </row>
    <row r="45" spans="1:4" ht="12" customHeight="1" x14ac:dyDescent="0.2">
      <c r="A45" s="110" t="s">
        <v>43</v>
      </c>
      <c r="B45" s="169">
        <v>397</v>
      </c>
      <c r="C45" s="170">
        <v>293</v>
      </c>
      <c r="D45" s="167">
        <v>1.0876712328767124</v>
      </c>
    </row>
    <row r="46" spans="1:4" ht="12" customHeight="1" x14ac:dyDescent="0.2">
      <c r="A46" s="110" t="s">
        <v>44</v>
      </c>
      <c r="B46" s="169">
        <v>154</v>
      </c>
      <c r="C46" s="170">
        <v>127</v>
      </c>
      <c r="D46" s="167">
        <v>1.4666666666666666</v>
      </c>
    </row>
    <row r="47" spans="1:4" ht="12" customHeight="1" x14ac:dyDescent="0.2">
      <c r="A47" s="110" t="s">
        <v>45</v>
      </c>
      <c r="B47" s="169">
        <v>76</v>
      </c>
      <c r="C47" s="170">
        <v>63</v>
      </c>
      <c r="D47" s="167">
        <v>0.96202531645569622</v>
      </c>
    </row>
    <row r="48" spans="1:4" x14ac:dyDescent="0.2">
      <c r="A48" s="162"/>
      <c r="B48" s="158"/>
      <c r="C48" s="158"/>
      <c r="D48" s="167">
        <v>0.96202531645569622</v>
      </c>
    </row>
    <row r="49" spans="1:4" x14ac:dyDescent="0.2">
      <c r="A49" s="382"/>
      <c r="B49" s="383">
        <f>B24+B35</f>
        <v>1569</v>
      </c>
      <c r="C49" s="383">
        <f>C24+C35</f>
        <v>1047</v>
      </c>
      <c r="D49" s="167">
        <v>0.96202531645569622</v>
      </c>
    </row>
    <row r="50" spans="1:4" x14ac:dyDescent="0.2">
      <c r="A50" s="384"/>
      <c r="B50" s="385"/>
      <c r="C50" s="385"/>
      <c r="D50" s="386"/>
    </row>
    <row r="51" spans="1:4" x14ac:dyDescent="0.2">
      <c r="A51" s="384"/>
      <c r="B51" s="385"/>
      <c r="C51" s="385"/>
      <c r="D51" s="386"/>
    </row>
    <row r="52" spans="1:4" x14ac:dyDescent="0.2">
      <c r="A52" s="384"/>
      <c r="B52" s="385"/>
      <c r="C52" s="385"/>
      <c r="D52" s="386"/>
    </row>
    <row r="53" spans="1:4" x14ac:dyDescent="0.2">
      <c r="A53" s="384"/>
      <c r="B53" s="385"/>
      <c r="C53" s="385"/>
      <c r="D53" s="386"/>
    </row>
    <row r="54" spans="1:4" x14ac:dyDescent="0.2">
      <c r="A54" s="384"/>
      <c r="B54" s="385"/>
      <c r="C54" s="385"/>
      <c r="D54" s="386"/>
    </row>
    <row r="55" spans="1:4" x14ac:dyDescent="0.2">
      <c r="A55" s="384"/>
      <c r="B55" s="385"/>
      <c r="C55" s="385"/>
      <c r="D55" s="386"/>
    </row>
    <row r="56" spans="1:4" x14ac:dyDescent="0.2">
      <c r="A56" s="384"/>
      <c r="B56" s="385"/>
      <c r="C56" s="385"/>
      <c r="D56" s="386"/>
    </row>
    <row r="57" spans="1:4" x14ac:dyDescent="0.2">
      <c r="A57" s="387"/>
      <c r="B57" s="388"/>
      <c r="C57" s="388"/>
      <c r="D57" s="389"/>
    </row>
  </sheetData>
  <sheetProtection selectLockedCells="1"/>
  <sortState ref="A16:D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3"/>
  <sheetViews>
    <sheetView topLeftCell="A8" zoomScaleNormal="100" zoomScaleSheetLayoutView="84" workbookViewId="0">
      <selection activeCell="J25" sqref="J25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2" max="252" width="7.85546875" customWidth="1"/>
    <col min="253" max="253" width="12.5703125" customWidth="1"/>
    <col min="254" max="254" width="7.28515625" customWidth="1"/>
    <col min="255" max="259" width="6.7109375" customWidth="1"/>
    <col min="260" max="260" width="7.28515625" customWidth="1"/>
    <col min="261" max="263" width="9" customWidth="1"/>
    <col min="264" max="264" width="11.28515625" customWidth="1"/>
    <col min="508" max="508" width="7.85546875" customWidth="1"/>
    <col min="509" max="509" width="12.5703125" customWidth="1"/>
    <col min="510" max="510" width="7.28515625" customWidth="1"/>
    <col min="511" max="515" width="6.7109375" customWidth="1"/>
    <col min="516" max="516" width="7.28515625" customWidth="1"/>
    <col min="517" max="519" width="9" customWidth="1"/>
    <col min="520" max="520" width="11.28515625" customWidth="1"/>
    <col min="764" max="764" width="7.85546875" customWidth="1"/>
    <col min="765" max="765" width="12.5703125" customWidth="1"/>
    <col min="766" max="766" width="7.28515625" customWidth="1"/>
    <col min="767" max="771" width="6.7109375" customWidth="1"/>
    <col min="772" max="772" width="7.28515625" customWidth="1"/>
    <col min="773" max="775" width="9" customWidth="1"/>
    <col min="776" max="776" width="11.28515625" customWidth="1"/>
    <col min="1020" max="1020" width="7.85546875" customWidth="1"/>
    <col min="1021" max="1021" width="12.5703125" customWidth="1"/>
    <col min="1022" max="1022" width="7.28515625" customWidth="1"/>
    <col min="1023" max="1027" width="6.7109375" customWidth="1"/>
    <col min="1028" max="1028" width="7.28515625" customWidth="1"/>
    <col min="1029" max="1031" width="9" customWidth="1"/>
    <col min="1032" max="1032" width="11.28515625" customWidth="1"/>
    <col min="1276" max="1276" width="7.85546875" customWidth="1"/>
    <col min="1277" max="1277" width="12.5703125" customWidth="1"/>
    <col min="1278" max="1278" width="7.28515625" customWidth="1"/>
    <col min="1279" max="1283" width="6.7109375" customWidth="1"/>
    <col min="1284" max="1284" width="7.28515625" customWidth="1"/>
    <col min="1285" max="1287" width="9" customWidth="1"/>
    <col min="1288" max="1288" width="11.28515625" customWidth="1"/>
    <col min="1532" max="1532" width="7.85546875" customWidth="1"/>
    <col min="1533" max="1533" width="12.5703125" customWidth="1"/>
    <col min="1534" max="1534" width="7.28515625" customWidth="1"/>
    <col min="1535" max="1539" width="6.7109375" customWidth="1"/>
    <col min="1540" max="1540" width="7.28515625" customWidth="1"/>
    <col min="1541" max="1543" width="9" customWidth="1"/>
    <col min="1544" max="1544" width="11.28515625" customWidth="1"/>
    <col min="1788" max="1788" width="7.85546875" customWidth="1"/>
    <col min="1789" max="1789" width="12.5703125" customWidth="1"/>
    <col min="1790" max="1790" width="7.28515625" customWidth="1"/>
    <col min="1791" max="1795" width="6.7109375" customWidth="1"/>
    <col min="1796" max="1796" width="7.28515625" customWidth="1"/>
    <col min="1797" max="1799" width="9" customWidth="1"/>
    <col min="1800" max="1800" width="11.28515625" customWidth="1"/>
    <col min="2044" max="2044" width="7.85546875" customWidth="1"/>
    <col min="2045" max="2045" width="12.5703125" customWidth="1"/>
    <col min="2046" max="2046" width="7.28515625" customWidth="1"/>
    <col min="2047" max="2051" width="6.7109375" customWidth="1"/>
    <col min="2052" max="2052" width="7.28515625" customWidth="1"/>
    <col min="2053" max="2055" width="9" customWidth="1"/>
    <col min="2056" max="2056" width="11.28515625" customWidth="1"/>
    <col min="2300" max="2300" width="7.85546875" customWidth="1"/>
    <col min="2301" max="2301" width="12.5703125" customWidth="1"/>
    <col min="2302" max="2302" width="7.28515625" customWidth="1"/>
    <col min="2303" max="2307" width="6.7109375" customWidth="1"/>
    <col min="2308" max="2308" width="7.28515625" customWidth="1"/>
    <col min="2309" max="2311" width="9" customWidth="1"/>
    <col min="2312" max="2312" width="11.28515625" customWidth="1"/>
    <col min="2556" max="2556" width="7.85546875" customWidth="1"/>
    <col min="2557" max="2557" width="12.5703125" customWidth="1"/>
    <col min="2558" max="2558" width="7.28515625" customWidth="1"/>
    <col min="2559" max="2563" width="6.7109375" customWidth="1"/>
    <col min="2564" max="2564" width="7.28515625" customWidth="1"/>
    <col min="2565" max="2567" width="9" customWidth="1"/>
    <col min="2568" max="2568" width="11.28515625" customWidth="1"/>
    <col min="2812" max="2812" width="7.85546875" customWidth="1"/>
    <col min="2813" max="2813" width="12.5703125" customWidth="1"/>
    <col min="2814" max="2814" width="7.28515625" customWidth="1"/>
    <col min="2815" max="2819" width="6.7109375" customWidth="1"/>
    <col min="2820" max="2820" width="7.28515625" customWidth="1"/>
    <col min="2821" max="2823" width="9" customWidth="1"/>
    <col min="2824" max="2824" width="11.28515625" customWidth="1"/>
    <col min="3068" max="3068" width="7.85546875" customWidth="1"/>
    <col min="3069" max="3069" width="12.5703125" customWidth="1"/>
    <col min="3070" max="3070" width="7.28515625" customWidth="1"/>
    <col min="3071" max="3075" width="6.7109375" customWidth="1"/>
    <col min="3076" max="3076" width="7.28515625" customWidth="1"/>
    <col min="3077" max="3079" width="9" customWidth="1"/>
    <col min="3080" max="3080" width="11.28515625" customWidth="1"/>
    <col min="3324" max="3324" width="7.85546875" customWidth="1"/>
    <col min="3325" max="3325" width="12.5703125" customWidth="1"/>
    <col min="3326" max="3326" width="7.28515625" customWidth="1"/>
    <col min="3327" max="3331" width="6.7109375" customWidth="1"/>
    <col min="3332" max="3332" width="7.28515625" customWidth="1"/>
    <col min="3333" max="3335" width="9" customWidth="1"/>
    <col min="3336" max="3336" width="11.28515625" customWidth="1"/>
    <col min="3580" max="3580" width="7.85546875" customWidth="1"/>
    <col min="3581" max="3581" width="12.5703125" customWidth="1"/>
    <col min="3582" max="3582" width="7.28515625" customWidth="1"/>
    <col min="3583" max="3587" width="6.7109375" customWidth="1"/>
    <col min="3588" max="3588" width="7.28515625" customWidth="1"/>
    <col min="3589" max="3591" width="9" customWidth="1"/>
    <col min="3592" max="3592" width="11.28515625" customWidth="1"/>
    <col min="3836" max="3836" width="7.85546875" customWidth="1"/>
    <col min="3837" max="3837" width="12.5703125" customWidth="1"/>
    <col min="3838" max="3838" width="7.28515625" customWidth="1"/>
    <col min="3839" max="3843" width="6.7109375" customWidth="1"/>
    <col min="3844" max="3844" width="7.28515625" customWidth="1"/>
    <col min="3845" max="3847" width="9" customWidth="1"/>
    <col min="3848" max="3848" width="11.28515625" customWidth="1"/>
    <col min="4092" max="4092" width="7.85546875" customWidth="1"/>
    <col min="4093" max="4093" width="12.5703125" customWidth="1"/>
    <col min="4094" max="4094" width="7.28515625" customWidth="1"/>
    <col min="4095" max="4099" width="6.7109375" customWidth="1"/>
    <col min="4100" max="4100" width="7.28515625" customWidth="1"/>
    <col min="4101" max="4103" width="9" customWidth="1"/>
    <col min="4104" max="4104" width="11.28515625" customWidth="1"/>
    <col min="4348" max="4348" width="7.85546875" customWidth="1"/>
    <col min="4349" max="4349" width="12.5703125" customWidth="1"/>
    <col min="4350" max="4350" width="7.28515625" customWidth="1"/>
    <col min="4351" max="4355" width="6.7109375" customWidth="1"/>
    <col min="4356" max="4356" width="7.28515625" customWidth="1"/>
    <col min="4357" max="4359" width="9" customWidth="1"/>
    <col min="4360" max="4360" width="11.28515625" customWidth="1"/>
    <col min="4604" max="4604" width="7.85546875" customWidth="1"/>
    <col min="4605" max="4605" width="12.5703125" customWidth="1"/>
    <col min="4606" max="4606" width="7.28515625" customWidth="1"/>
    <col min="4607" max="4611" width="6.7109375" customWidth="1"/>
    <col min="4612" max="4612" width="7.28515625" customWidth="1"/>
    <col min="4613" max="4615" width="9" customWidth="1"/>
    <col min="4616" max="4616" width="11.28515625" customWidth="1"/>
    <col min="4860" max="4860" width="7.85546875" customWidth="1"/>
    <col min="4861" max="4861" width="12.5703125" customWidth="1"/>
    <col min="4862" max="4862" width="7.28515625" customWidth="1"/>
    <col min="4863" max="4867" width="6.7109375" customWidth="1"/>
    <col min="4868" max="4868" width="7.28515625" customWidth="1"/>
    <col min="4869" max="4871" width="9" customWidth="1"/>
    <col min="4872" max="4872" width="11.28515625" customWidth="1"/>
    <col min="5116" max="5116" width="7.85546875" customWidth="1"/>
    <col min="5117" max="5117" width="12.5703125" customWidth="1"/>
    <col min="5118" max="5118" width="7.28515625" customWidth="1"/>
    <col min="5119" max="5123" width="6.7109375" customWidth="1"/>
    <col min="5124" max="5124" width="7.28515625" customWidth="1"/>
    <col min="5125" max="5127" width="9" customWidth="1"/>
    <col min="5128" max="5128" width="11.28515625" customWidth="1"/>
    <col min="5372" max="5372" width="7.85546875" customWidth="1"/>
    <col min="5373" max="5373" width="12.5703125" customWidth="1"/>
    <col min="5374" max="5374" width="7.28515625" customWidth="1"/>
    <col min="5375" max="5379" width="6.7109375" customWidth="1"/>
    <col min="5380" max="5380" width="7.28515625" customWidth="1"/>
    <col min="5381" max="5383" width="9" customWidth="1"/>
    <col min="5384" max="5384" width="11.28515625" customWidth="1"/>
    <col min="5628" max="5628" width="7.85546875" customWidth="1"/>
    <col min="5629" max="5629" width="12.5703125" customWidth="1"/>
    <col min="5630" max="5630" width="7.28515625" customWidth="1"/>
    <col min="5631" max="5635" width="6.7109375" customWidth="1"/>
    <col min="5636" max="5636" width="7.28515625" customWidth="1"/>
    <col min="5637" max="5639" width="9" customWidth="1"/>
    <col min="5640" max="5640" width="11.28515625" customWidth="1"/>
    <col min="5884" max="5884" width="7.85546875" customWidth="1"/>
    <col min="5885" max="5885" width="12.5703125" customWidth="1"/>
    <col min="5886" max="5886" width="7.28515625" customWidth="1"/>
    <col min="5887" max="5891" width="6.7109375" customWidth="1"/>
    <col min="5892" max="5892" width="7.28515625" customWidth="1"/>
    <col min="5893" max="5895" width="9" customWidth="1"/>
    <col min="5896" max="5896" width="11.28515625" customWidth="1"/>
    <col min="6140" max="6140" width="7.85546875" customWidth="1"/>
    <col min="6141" max="6141" width="12.5703125" customWidth="1"/>
    <col min="6142" max="6142" width="7.28515625" customWidth="1"/>
    <col min="6143" max="6147" width="6.7109375" customWidth="1"/>
    <col min="6148" max="6148" width="7.28515625" customWidth="1"/>
    <col min="6149" max="6151" width="9" customWidth="1"/>
    <col min="6152" max="6152" width="11.28515625" customWidth="1"/>
    <col min="6396" max="6396" width="7.85546875" customWidth="1"/>
    <col min="6397" max="6397" width="12.5703125" customWidth="1"/>
    <col min="6398" max="6398" width="7.28515625" customWidth="1"/>
    <col min="6399" max="6403" width="6.7109375" customWidth="1"/>
    <col min="6404" max="6404" width="7.28515625" customWidth="1"/>
    <col min="6405" max="6407" width="9" customWidth="1"/>
    <col min="6408" max="6408" width="11.28515625" customWidth="1"/>
    <col min="6652" max="6652" width="7.85546875" customWidth="1"/>
    <col min="6653" max="6653" width="12.5703125" customWidth="1"/>
    <col min="6654" max="6654" width="7.28515625" customWidth="1"/>
    <col min="6655" max="6659" width="6.7109375" customWidth="1"/>
    <col min="6660" max="6660" width="7.28515625" customWidth="1"/>
    <col min="6661" max="6663" width="9" customWidth="1"/>
    <col min="6664" max="6664" width="11.28515625" customWidth="1"/>
    <col min="6908" max="6908" width="7.85546875" customWidth="1"/>
    <col min="6909" max="6909" width="12.5703125" customWidth="1"/>
    <col min="6910" max="6910" width="7.28515625" customWidth="1"/>
    <col min="6911" max="6915" width="6.7109375" customWidth="1"/>
    <col min="6916" max="6916" width="7.28515625" customWidth="1"/>
    <col min="6917" max="6919" width="9" customWidth="1"/>
    <col min="6920" max="6920" width="11.28515625" customWidth="1"/>
    <col min="7164" max="7164" width="7.85546875" customWidth="1"/>
    <col min="7165" max="7165" width="12.5703125" customWidth="1"/>
    <col min="7166" max="7166" width="7.28515625" customWidth="1"/>
    <col min="7167" max="7171" width="6.7109375" customWidth="1"/>
    <col min="7172" max="7172" width="7.28515625" customWidth="1"/>
    <col min="7173" max="7175" width="9" customWidth="1"/>
    <col min="7176" max="7176" width="11.28515625" customWidth="1"/>
    <col min="7420" max="7420" width="7.85546875" customWidth="1"/>
    <col min="7421" max="7421" width="12.5703125" customWidth="1"/>
    <col min="7422" max="7422" width="7.28515625" customWidth="1"/>
    <col min="7423" max="7427" width="6.7109375" customWidth="1"/>
    <col min="7428" max="7428" width="7.28515625" customWidth="1"/>
    <col min="7429" max="7431" width="9" customWidth="1"/>
    <col min="7432" max="7432" width="11.28515625" customWidth="1"/>
    <col min="7676" max="7676" width="7.85546875" customWidth="1"/>
    <col min="7677" max="7677" width="12.5703125" customWidth="1"/>
    <col min="7678" max="7678" width="7.28515625" customWidth="1"/>
    <col min="7679" max="7683" width="6.7109375" customWidth="1"/>
    <col min="7684" max="7684" width="7.28515625" customWidth="1"/>
    <col min="7685" max="7687" width="9" customWidth="1"/>
    <col min="7688" max="7688" width="11.28515625" customWidth="1"/>
    <col min="7932" max="7932" width="7.85546875" customWidth="1"/>
    <col min="7933" max="7933" width="12.5703125" customWidth="1"/>
    <col min="7934" max="7934" width="7.28515625" customWidth="1"/>
    <col min="7935" max="7939" width="6.7109375" customWidth="1"/>
    <col min="7940" max="7940" width="7.28515625" customWidth="1"/>
    <col min="7941" max="7943" width="9" customWidth="1"/>
    <col min="7944" max="7944" width="11.28515625" customWidth="1"/>
    <col min="8188" max="8188" width="7.85546875" customWidth="1"/>
    <col min="8189" max="8189" width="12.5703125" customWidth="1"/>
    <col min="8190" max="8190" width="7.28515625" customWidth="1"/>
    <col min="8191" max="8195" width="6.7109375" customWidth="1"/>
    <col min="8196" max="8196" width="7.28515625" customWidth="1"/>
    <col min="8197" max="8199" width="9" customWidth="1"/>
    <col min="8200" max="8200" width="11.28515625" customWidth="1"/>
    <col min="8444" max="8444" width="7.85546875" customWidth="1"/>
    <col min="8445" max="8445" width="12.5703125" customWidth="1"/>
    <col min="8446" max="8446" width="7.28515625" customWidth="1"/>
    <col min="8447" max="8451" width="6.7109375" customWidth="1"/>
    <col min="8452" max="8452" width="7.28515625" customWidth="1"/>
    <col min="8453" max="8455" width="9" customWidth="1"/>
    <col min="8456" max="8456" width="11.28515625" customWidth="1"/>
    <col min="8700" max="8700" width="7.85546875" customWidth="1"/>
    <col min="8701" max="8701" width="12.5703125" customWidth="1"/>
    <col min="8702" max="8702" width="7.28515625" customWidth="1"/>
    <col min="8703" max="8707" width="6.7109375" customWidth="1"/>
    <col min="8708" max="8708" width="7.28515625" customWidth="1"/>
    <col min="8709" max="8711" width="9" customWidth="1"/>
    <col min="8712" max="8712" width="11.28515625" customWidth="1"/>
    <col min="8956" max="8956" width="7.85546875" customWidth="1"/>
    <col min="8957" max="8957" width="12.5703125" customWidth="1"/>
    <col min="8958" max="8958" width="7.28515625" customWidth="1"/>
    <col min="8959" max="8963" width="6.7109375" customWidth="1"/>
    <col min="8964" max="8964" width="7.28515625" customWidth="1"/>
    <col min="8965" max="8967" width="9" customWidth="1"/>
    <col min="8968" max="8968" width="11.28515625" customWidth="1"/>
    <col min="9212" max="9212" width="7.85546875" customWidth="1"/>
    <col min="9213" max="9213" width="12.5703125" customWidth="1"/>
    <col min="9214" max="9214" width="7.28515625" customWidth="1"/>
    <col min="9215" max="9219" width="6.7109375" customWidth="1"/>
    <col min="9220" max="9220" width="7.28515625" customWidth="1"/>
    <col min="9221" max="9223" width="9" customWidth="1"/>
    <col min="9224" max="9224" width="11.28515625" customWidth="1"/>
    <col min="9468" max="9468" width="7.85546875" customWidth="1"/>
    <col min="9469" max="9469" width="12.5703125" customWidth="1"/>
    <col min="9470" max="9470" width="7.28515625" customWidth="1"/>
    <col min="9471" max="9475" width="6.7109375" customWidth="1"/>
    <col min="9476" max="9476" width="7.28515625" customWidth="1"/>
    <col min="9477" max="9479" width="9" customWidth="1"/>
    <col min="9480" max="9480" width="11.28515625" customWidth="1"/>
    <col min="9724" max="9724" width="7.85546875" customWidth="1"/>
    <col min="9725" max="9725" width="12.5703125" customWidth="1"/>
    <col min="9726" max="9726" width="7.28515625" customWidth="1"/>
    <col min="9727" max="9731" width="6.7109375" customWidth="1"/>
    <col min="9732" max="9732" width="7.28515625" customWidth="1"/>
    <col min="9733" max="9735" width="9" customWidth="1"/>
    <col min="9736" max="9736" width="11.28515625" customWidth="1"/>
    <col min="9980" max="9980" width="7.85546875" customWidth="1"/>
    <col min="9981" max="9981" width="12.5703125" customWidth="1"/>
    <col min="9982" max="9982" width="7.28515625" customWidth="1"/>
    <col min="9983" max="9987" width="6.7109375" customWidth="1"/>
    <col min="9988" max="9988" width="7.28515625" customWidth="1"/>
    <col min="9989" max="9991" width="9" customWidth="1"/>
    <col min="9992" max="9992" width="11.28515625" customWidth="1"/>
    <col min="10236" max="10236" width="7.85546875" customWidth="1"/>
    <col min="10237" max="10237" width="12.5703125" customWidth="1"/>
    <col min="10238" max="10238" width="7.28515625" customWidth="1"/>
    <col min="10239" max="10243" width="6.7109375" customWidth="1"/>
    <col min="10244" max="10244" width="7.28515625" customWidth="1"/>
    <col min="10245" max="10247" width="9" customWidth="1"/>
    <col min="10248" max="10248" width="11.28515625" customWidth="1"/>
    <col min="10492" max="10492" width="7.85546875" customWidth="1"/>
    <col min="10493" max="10493" width="12.5703125" customWidth="1"/>
    <col min="10494" max="10494" width="7.28515625" customWidth="1"/>
    <col min="10495" max="10499" width="6.7109375" customWidth="1"/>
    <col min="10500" max="10500" width="7.28515625" customWidth="1"/>
    <col min="10501" max="10503" width="9" customWidth="1"/>
    <col min="10504" max="10504" width="11.28515625" customWidth="1"/>
    <col min="10748" max="10748" width="7.85546875" customWidth="1"/>
    <col min="10749" max="10749" width="12.5703125" customWidth="1"/>
    <col min="10750" max="10750" width="7.28515625" customWidth="1"/>
    <col min="10751" max="10755" width="6.7109375" customWidth="1"/>
    <col min="10756" max="10756" width="7.28515625" customWidth="1"/>
    <col min="10757" max="10759" width="9" customWidth="1"/>
    <col min="10760" max="10760" width="11.28515625" customWidth="1"/>
    <col min="11004" max="11004" width="7.85546875" customWidth="1"/>
    <col min="11005" max="11005" width="12.5703125" customWidth="1"/>
    <col min="11006" max="11006" width="7.28515625" customWidth="1"/>
    <col min="11007" max="11011" width="6.7109375" customWidth="1"/>
    <col min="11012" max="11012" width="7.28515625" customWidth="1"/>
    <col min="11013" max="11015" width="9" customWidth="1"/>
    <col min="11016" max="11016" width="11.28515625" customWidth="1"/>
    <col min="11260" max="11260" width="7.85546875" customWidth="1"/>
    <col min="11261" max="11261" width="12.5703125" customWidth="1"/>
    <col min="11262" max="11262" width="7.28515625" customWidth="1"/>
    <col min="11263" max="11267" width="6.7109375" customWidth="1"/>
    <col min="11268" max="11268" width="7.28515625" customWidth="1"/>
    <col min="11269" max="11271" width="9" customWidth="1"/>
    <col min="11272" max="11272" width="11.28515625" customWidth="1"/>
    <col min="11516" max="11516" width="7.85546875" customWidth="1"/>
    <col min="11517" max="11517" width="12.5703125" customWidth="1"/>
    <col min="11518" max="11518" width="7.28515625" customWidth="1"/>
    <col min="11519" max="11523" width="6.7109375" customWidth="1"/>
    <col min="11524" max="11524" width="7.28515625" customWidth="1"/>
    <col min="11525" max="11527" width="9" customWidth="1"/>
    <col min="11528" max="11528" width="11.28515625" customWidth="1"/>
    <col min="11772" max="11772" width="7.85546875" customWidth="1"/>
    <col min="11773" max="11773" width="12.5703125" customWidth="1"/>
    <col min="11774" max="11774" width="7.28515625" customWidth="1"/>
    <col min="11775" max="11779" width="6.7109375" customWidth="1"/>
    <col min="11780" max="11780" width="7.28515625" customWidth="1"/>
    <col min="11781" max="11783" width="9" customWidth="1"/>
    <col min="11784" max="11784" width="11.28515625" customWidth="1"/>
    <col min="12028" max="12028" width="7.85546875" customWidth="1"/>
    <col min="12029" max="12029" width="12.5703125" customWidth="1"/>
    <col min="12030" max="12030" width="7.28515625" customWidth="1"/>
    <col min="12031" max="12035" width="6.7109375" customWidth="1"/>
    <col min="12036" max="12036" width="7.28515625" customWidth="1"/>
    <col min="12037" max="12039" width="9" customWidth="1"/>
    <col min="12040" max="12040" width="11.28515625" customWidth="1"/>
    <col min="12284" max="12284" width="7.85546875" customWidth="1"/>
    <col min="12285" max="12285" width="12.5703125" customWidth="1"/>
    <col min="12286" max="12286" width="7.28515625" customWidth="1"/>
    <col min="12287" max="12291" width="6.7109375" customWidth="1"/>
    <col min="12292" max="12292" width="7.28515625" customWidth="1"/>
    <col min="12293" max="12295" width="9" customWidth="1"/>
    <col min="12296" max="12296" width="11.28515625" customWidth="1"/>
    <col min="12540" max="12540" width="7.85546875" customWidth="1"/>
    <col min="12541" max="12541" width="12.5703125" customWidth="1"/>
    <col min="12542" max="12542" width="7.28515625" customWidth="1"/>
    <col min="12543" max="12547" width="6.7109375" customWidth="1"/>
    <col min="12548" max="12548" width="7.28515625" customWidth="1"/>
    <col min="12549" max="12551" width="9" customWidth="1"/>
    <col min="12552" max="12552" width="11.28515625" customWidth="1"/>
    <col min="12796" max="12796" width="7.85546875" customWidth="1"/>
    <col min="12797" max="12797" width="12.5703125" customWidth="1"/>
    <col min="12798" max="12798" width="7.28515625" customWidth="1"/>
    <col min="12799" max="12803" width="6.7109375" customWidth="1"/>
    <col min="12804" max="12804" width="7.28515625" customWidth="1"/>
    <col min="12805" max="12807" width="9" customWidth="1"/>
    <col min="12808" max="12808" width="11.28515625" customWidth="1"/>
    <col min="13052" max="13052" width="7.85546875" customWidth="1"/>
    <col min="13053" max="13053" width="12.5703125" customWidth="1"/>
    <col min="13054" max="13054" width="7.28515625" customWidth="1"/>
    <col min="13055" max="13059" width="6.7109375" customWidth="1"/>
    <col min="13060" max="13060" width="7.28515625" customWidth="1"/>
    <col min="13061" max="13063" width="9" customWidth="1"/>
    <col min="13064" max="13064" width="11.28515625" customWidth="1"/>
    <col min="13308" max="13308" width="7.85546875" customWidth="1"/>
    <col min="13309" max="13309" width="12.5703125" customWidth="1"/>
    <col min="13310" max="13310" width="7.28515625" customWidth="1"/>
    <col min="13311" max="13315" width="6.7109375" customWidth="1"/>
    <col min="13316" max="13316" width="7.28515625" customWidth="1"/>
    <col min="13317" max="13319" width="9" customWidth="1"/>
    <col min="13320" max="13320" width="11.28515625" customWidth="1"/>
    <col min="13564" max="13564" width="7.85546875" customWidth="1"/>
    <col min="13565" max="13565" width="12.5703125" customWidth="1"/>
    <col min="13566" max="13566" width="7.28515625" customWidth="1"/>
    <col min="13567" max="13571" width="6.7109375" customWidth="1"/>
    <col min="13572" max="13572" width="7.28515625" customWidth="1"/>
    <col min="13573" max="13575" width="9" customWidth="1"/>
    <col min="13576" max="13576" width="11.28515625" customWidth="1"/>
    <col min="13820" max="13820" width="7.85546875" customWidth="1"/>
    <col min="13821" max="13821" width="12.5703125" customWidth="1"/>
    <col min="13822" max="13822" width="7.28515625" customWidth="1"/>
    <col min="13823" max="13827" width="6.7109375" customWidth="1"/>
    <col min="13828" max="13828" width="7.28515625" customWidth="1"/>
    <col min="13829" max="13831" width="9" customWidth="1"/>
    <col min="13832" max="13832" width="11.28515625" customWidth="1"/>
    <col min="14076" max="14076" width="7.85546875" customWidth="1"/>
    <col min="14077" max="14077" width="12.5703125" customWidth="1"/>
    <col min="14078" max="14078" width="7.28515625" customWidth="1"/>
    <col min="14079" max="14083" width="6.7109375" customWidth="1"/>
    <col min="14084" max="14084" width="7.28515625" customWidth="1"/>
    <col min="14085" max="14087" width="9" customWidth="1"/>
    <col min="14088" max="14088" width="11.28515625" customWidth="1"/>
    <col min="14332" max="14332" width="7.85546875" customWidth="1"/>
    <col min="14333" max="14333" width="12.5703125" customWidth="1"/>
    <col min="14334" max="14334" width="7.28515625" customWidth="1"/>
    <col min="14335" max="14339" width="6.7109375" customWidth="1"/>
    <col min="14340" max="14340" width="7.28515625" customWidth="1"/>
    <col min="14341" max="14343" width="9" customWidth="1"/>
    <col min="14344" max="14344" width="11.28515625" customWidth="1"/>
    <col min="14588" max="14588" width="7.85546875" customWidth="1"/>
    <col min="14589" max="14589" width="12.5703125" customWidth="1"/>
    <col min="14590" max="14590" width="7.28515625" customWidth="1"/>
    <col min="14591" max="14595" width="6.7109375" customWidth="1"/>
    <col min="14596" max="14596" width="7.28515625" customWidth="1"/>
    <col min="14597" max="14599" width="9" customWidth="1"/>
    <col min="14600" max="14600" width="11.28515625" customWidth="1"/>
    <col min="14844" max="14844" width="7.85546875" customWidth="1"/>
    <col min="14845" max="14845" width="12.5703125" customWidth="1"/>
    <col min="14846" max="14846" width="7.28515625" customWidth="1"/>
    <col min="14847" max="14851" width="6.7109375" customWidth="1"/>
    <col min="14852" max="14852" width="7.28515625" customWidth="1"/>
    <col min="14853" max="14855" width="9" customWidth="1"/>
    <col min="14856" max="14856" width="11.28515625" customWidth="1"/>
    <col min="15100" max="15100" width="7.85546875" customWidth="1"/>
    <col min="15101" max="15101" width="12.5703125" customWidth="1"/>
    <col min="15102" max="15102" width="7.28515625" customWidth="1"/>
    <col min="15103" max="15107" width="6.7109375" customWidth="1"/>
    <col min="15108" max="15108" width="7.28515625" customWidth="1"/>
    <col min="15109" max="15111" width="9" customWidth="1"/>
    <col min="15112" max="15112" width="11.28515625" customWidth="1"/>
    <col min="15356" max="15356" width="7.85546875" customWidth="1"/>
    <col min="15357" max="15357" width="12.5703125" customWidth="1"/>
    <col min="15358" max="15358" width="7.28515625" customWidth="1"/>
    <col min="15359" max="15363" width="6.7109375" customWidth="1"/>
    <col min="15364" max="15364" width="7.28515625" customWidth="1"/>
    <col min="15365" max="15367" width="9" customWidth="1"/>
    <col min="15368" max="15368" width="11.28515625" customWidth="1"/>
    <col min="15612" max="15612" width="7.85546875" customWidth="1"/>
    <col min="15613" max="15613" width="12.5703125" customWidth="1"/>
    <col min="15614" max="15614" width="7.28515625" customWidth="1"/>
    <col min="15615" max="15619" width="6.7109375" customWidth="1"/>
    <col min="15620" max="15620" width="7.28515625" customWidth="1"/>
    <col min="15621" max="15623" width="9" customWidth="1"/>
    <col min="15624" max="15624" width="11.28515625" customWidth="1"/>
    <col min="15868" max="15868" width="7.85546875" customWidth="1"/>
    <col min="15869" max="15869" width="12.5703125" customWidth="1"/>
    <col min="15870" max="15870" width="7.28515625" customWidth="1"/>
    <col min="15871" max="15875" width="6.7109375" customWidth="1"/>
    <col min="15876" max="15876" width="7.28515625" customWidth="1"/>
    <col min="15877" max="15879" width="9" customWidth="1"/>
    <col min="15880" max="15880" width="11.28515625" customWidth="1"/>
    <col min="16124" max="16124" width="7.85546875" customWidth="1"/>
    <col min="16125" max="16125" width="12.5703125" customWidth="1"/>
    <col min="16126" max="16126" width="7.28515625" customWidth="1"/>
    <col min="16127" max="16131" width="6.7109375" customWidth="1"/>
    <col min="16132" max="16132" width="7.28515625" customWidth="1"/>
    <col min="16133" max="16135" width="9" customWidth="1"/>
    <col min="16136" max="16136" width="11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90" customFormat="1" ht="15" customHeight="1" x14ac:dyDescent="0.25">
      <c r="A5" s="289" t="s">
        <v>247</v>
      </c>
    </row>
    <row r="6" spans="1:10" s="290" customFormat="1" ht="15" customHeight="1" x14ac:dyDescent="0.25">
      <c r="A6" s="291"/>
      <c r="B6" s="292"/>
      <c r="C6" s="292"/>
      <c r="D6" s="292"/>
      <c r="E6" s="292"/>
      <c r="F6" s="292"/>
      <c r="G6" s="292"/>
      <c r="H6" s="292"/>
    </row>
    <row r="7" spans="1:10" ht="21.95" customHeight="1" x14ac:dyDescent="0.25">
      <c r="A7" s="495" t="s">
        <v>47</v>
      </c>
      <c r="B7" s="495"/>
      <c r="C7" s="495"/>
      <c r="D7" s="495"/>
      <c r="E7" s="495"/>
      <c r="F7" s="495"/>
      <c r="G7" s="495"/>
      <c r="H7" s="495"/>
    </row>
    <row r="8" spans="1:10" ht="6.75" customHeight="1" x14ac:dyDescent="0.25">
      <c r="A8" s="269"/>
      <c r="B8" s="269"/>
      <c r="C8" s="269"/>
      <c r="D8" s="269"/>
      <c r="E8" s="269"/>
      <c r="F8" s="269"/>
      <c r="G8" s="269"/>
      <c r="H8" s="269"/>
    </row>
    <row r="9" spans="1:10" ht="21.95" customHeight="1" x14ac:dyDescent="0.25">
      <c r="A9" s="304" t="s">
        <v>48</v>
      </c>
      <c r="B9" s="304" t="s">
        <v>166</v>
      </c>
      <c r="C9" s="269"/>
      <c r="D9" s="269"/>
      <c r="E9" s="269"/>
      <c r="F9" s="269"/>
      <c r="G9" s="269"/>
      <c r="H9" s="269"/>
    </row>
    <row r="10" spans="1:10" ht="15.95" customHeight="1" x14ac:dyDescent="0.25">
      <c r="A10" s="336">
        <v>2010</v>
      </c>
      <c r="B10" s="381">
        <v>199329</v>
      </c>
      <c r="C10" s="269"/>
      <c r="D10" s="269"/>
      <c r="E10" s="269"/>
      <c r="F10" s="269"/>
      <c r="G10" s="269"/>
      <c r="H10" s="269"/>
    </row>
    <row r="11" spans="1:10" ht="15.95" customHeight="1" x14ac:dyDescent="0.25">
      <c r="A11" s="336">
        <v>2011</v>
      </c>
      <c r="B11" s="381">
        <v>292866</v>
      </c>
      <c r="C11" s="269"/>
      <c r="D11" s="269"/>
      <c r="E11" s="269"/>
      <c r="F11" s="269"/>
      <c r="G11" s="269"/>
      <c r="H11" s="269"/>
    </row>
    <row r="12" spans="1:10" ht="15.95" customHeight="1" x14ac:dyDescent="0.25">
      <c r="A12" s="336">
        <v>2012</v>
      </c>
      <c r="B12" s="381">
        <v>414566</v>
      </c>
      <c r="C12" s="269"/>
      <c r="D12" s="269"/>
      <c r="E12" s="269"/>
      <c r="F12" s="269"/>
      <c r="G12" s="269"/>
      <c r="H12" s="269"/>
    </row>
    <row r="13" spans="1:10" ht="15.95" customHeight="1" x14ac:dyDescent="0.25">
      <c r="A13" s="336">
        <v>2013</v>
      </c>
      <c r="B13" s="381">
        <v>321889</v>
      </c>
      <c r="C13" s="269"/>
      <c r="D13" s="269"/>
      <c r="E13" s="269"/>
      <c r="F13" s="269"/>
      <c r="G13" s="269"/>
      <c r="H13" s="269"/>
    </row>
    <row r="14" spans="1:10" ht="15.95" customHeight="1" x14ac:dyDescent="0.25">
      <c r="A14" s="336">
        <v>2014</v>
      </c>
      <c r="B14" s="381">
        <v>226675</v>
      </c>
      <c r="C14" s="400"/>
      <c r="D14" s="269"/>
      <c r="E14" s="269"/>
      <c r="F14" s="269"/>
      <c r="G14" s="269"/>
      <c r="H14" s="269"/>
    </row>
    <row r="15" spans="1:10" ht="15.95" customHeight="1" x14ac:dyDescent="0.25">
      <c r="A15" s="338">
        <v>2015</v>
      </c>
      <c r="B15" s="401">
        <v>146615</v>
      </c>
      <c r="C15" s="400"/>
      <c r="D15" s="400"/>
      <c r="E15" s="269"/>
      <c r="F15" s="269"/>
      <c r="G15" s="269"/>
      <c r="H15" s="269"/>
    </row>
    <row r="16" spans="1:10" ht="17.25" customHeight="1" x14ac:dyDescent="0.25">
      <c r="A16" s="304" t="s">
        <v>312</v>
      </c>
      <c r="B16" s="402">
        <f>B15/B14-1</f>
        <v>-0.35319289731995152</v>
      </c>
      <c r="C16" s="400"/>
      <c r="D16" s="269"/>
      <c r="E16" s="269"/>
      <c r="F16" s="269"/>
      <c r="G16" s="269"/>
      <c r="H16" s="269"/>
      <c r="J16" s="127"/>
    </row>
    <row r="17" spans="1:11" ht="8.25" customHeight="1" x14ac:dyDescent="0.25">
      <c r="A17" s="269"/>
      <c r="B17" s="269"/>
      <c r="C17" s="269"/>
      <c r="D17" s="269"/>
      <c r="E17" s="269"/>
      <c r="F17" s="269"/>
      <c r="G17" s="269"/>
      <c r="H17" s="269"/>
      <c r="K17" s="127"/>
    </row>
    <row r="18" spans="1:11" ht="42" customHeight="1" x14ac:dyDescent="0.25">
      <c r="A18" s="304" t="s">
        <v>49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04" t="s">
        <v>304</v>
      </c>
      <c r="H18" s="304" t="s">
        <v>265</v>
      </c>
    </row>
    <row r="19" spans="1:11" ht="14.1" customHeight="1" x14ac:dyDescent="0.25">
      <c r="A19" s="307" t="s">
        <v>14</v>
      </c>
      <c r="B19" s="316">
        <v>1523</v>
      </c>
      <c r="C19" s="316">
        <v>3884</v>
      </c>
      <c r="D19" s="316">
        <v>6562</v>
      </c>
      <c r="E19" s="316">
        <v>5889</v>
      </c>
      <c r="F19" s="316">
        <v>3707</v>
      </c>
      <c r="G19" s="316">
        <v>2738</v>
      </c>
      <c r="H19" s="318">
        <f>Tabla77[[#This Row],[2015]]/Tabla77[[#This Row],[2014]]-1</f>
        <v>-0.261397356352846</v>
      </c>
    </row>
    <row r="20" spans="1:11" ht="14.1" customHeight="1" x14ac:dyDescent="0.25">
      <c r="A20" s="307" t="s">
        <v>15</v>
      </c>
      <c r="B20" s="316">
        <v>5014</v>
      </c>
      <c r="C20" s="316">
        <v>13226</v>
      </c>
      <c r="D20" s="316">
        <v>20418</v>
      </c>
      <c r="E20" s="316">
        <v>11950</v>
      </c>
      <c r="F20" s="316">
        <v>5889</v>
      </c>
      <c r="G20" s="316">
        <v>2365</v>
      </c>
      <c r="H20" s="318">
        <f>Tabla77[[#This Row],[2015]]/Tabla77[[#This Row],[2014]]-1</f>
        <v>-0.59840380370181689</v>
      </c>
    </row>
    <row r="21" spans="1:11" ht="14.1" customHeight="1" x14ac:dyDescent="0.25">
      <c r="A21" s="307" t="s">
        <v>16</v>
      </c>
      <c r="B21" s="316">
        <v>703</v>
      </c>
      <c r="C21" s="316">
        <v>1484</v>
      </c>
      <c r="D21" s="316">
        <v>3026</v>
      </c>
      <c r="E21" s="316">
        <v>2477</v>
      </c>
      <c r="F21" s="316">
        <v>1164</v>
      </c>
      <c r="G21" s="316">
        <v>707</v>
      </c>
      <c r="H21" s="318">
        <f>Tabla77[[#This Row],[2015]]/Tabla77[[#This Row],[2014]]-1</f>
        <v>-0.3926116838487973</v>
      </c>
    </row>
    <row r="22" spans="1:11" ht="14.1" customHeight="1" x14ac:dyDescent="0.25">
      <c r="A22" s="307" t="s">
        <v>17</v>
      </c>
      <c r="B22" s="316">
        <v>1228</v>
      </c>
      <c r="C22" s="316">
        <v>3735</v>
      </c>
      <c r="D22" s="316">
        <v>2299</v>
      </c>
      <c r="E22" s="316">
        <v>2177</v>
      </c>
      <c r="F22" s="316">
        <v>1325</v>
      </c>
      <c r="G22" s="316">
        <v>421</v>
      </c>
      <c r="H22" s="318">
        <f>Tabla77[[#This Row],[2015]]/Tabla77[[#This Row],[2014]]-1</f>
        <v>-0.68226415094339621</v>
      </c>
    </row>
    <row r="23" spans="1:11" ht="14.1" customHeight="1" x14ac:dyDescent="0.25">
      <c r="A23" s="307" t="s">
        <v>18</v>
      </c>
      <c r="B23" s="316">
        <v>3564</v>
      </c>
      <c r="C23" s="316">
        <v>4931</v>
      </c>
      <c r="D23" s="316">
        <v>5593</v>
      </c>
      <c r="E23" s="316">
        <v>5222</v>
      </c>
      <c r="F23" s="316">
        <v>4291</v>
      </c>
      <c r="G23" s="316">
        <v>4628</v>
      </c>
      <c r="H23" s="318">
        <f>Tabla77[[#This Row],[2015]]/Tabla77[[#This Row],[2014]]-1</f>
        <v>7.8536471684921949E-2</v>
      </c>
    </row>
    <row r="24" spans="1:11" ht="14.1" customHeight="1" x14ac:dyDescent="0.25">
      <c r="A24" s="307" t="s">
        <v>19</v>
      </c>
      <c r="B24" s="316">
        <v>12072</v>
      </c>
      <c r="C24" s="316">
        <v>13379</v>
      </c>
      <c r="D24" s="316">
        <v>17438</v>
      </c>
      <c r="E24" s="316">
        <v>11054</v>
      </c>
      <c r="F24" s="316">
        <v>5796</v>
      </c>
      <c r="G24" s="316">
        <v>2680</v>
      </c>
      <c r="H24" s="318">
        <f>Tabla77[[#This Row],[2015]]/Tabla77[[#This Row],[2014]]-1</f>
        <v>-0.53761214630779852</v>
      </c>
    </row>
    <row r="25" spans="1:11" ht="14.1" customHeight="1" x14ac:dyDescent="0.25">
      <c r="A25" s="307" t="s">
        <v>20</v>
      </c>
      <c r="B25" s="316">
        <v>2308</v>
      </c>
      <c r="C25" s="316">
        <v>7942</v>
      </c>
      <c r="D25" s="316">
        <v>13884</v>
      </c>
      <c r="E25" s="316">
        <v>12186</v>
      </c>
      <c r="F25" s="316">
        <v>5638</v>
      </c>
      <c r="G25" s="316">
        <v>500</v>
      </c>
      <c r="H25" s="318">
        <f>Tabla77[[#This Row],[2015]]/Tabla77[[#This Row],[2014]]-1</f>
        <v>-0.91131606952820143</v>
      </c>
    </row>
    <row r="26" spans="1:11" ht="14.1" customHeight="1" x14ac:dyDescent="0.25">
      <c r="A26" s="307" t="s">
        <v>21</v>
      </c>
      <c r="B26" s="316">
        <v>1028</v>
      </c>
      <c r="C26" s="316">
        <v>2770</v>
      </c>
      <c r="D26" s="316">
        <v>4285</v>
      </c>
      <c r="E26" s="316">
        <v>3260</v>
      </c>
      <c r="F26" s="316">
        <v>1997</v>
      </c>
      <c r="G26" s="316">
        <v>578</v>
      </c>
      <c r="H26" s="318">
        <f>Tabla77[[#This Row],[2015]]/Tabla77[[#This Row],[2014]]-1</f>
        <v>-0.71056584877315976</v>
      </c>
    </row>
    <row r="27" spans="1:11" ht="14.1" customHeight="1" x14ac:dyDescent="0.25">
      <c r="A27" s="307" t="s">
        <v>23</v>
      </c>
      <c r="B27" s="316">
        <v>1840</v>
      </c>
      <c r="C27" s="316">
        <v>5103</v>
      </c>
      <c r="D27" s="316">
        <v>9014</v>
      </c>
      <c r="E27" s="316">
        <v>7093</v>
      </c>
      <c r="F27" s="316">
        <v>2625</v>
      </c>
      <c r="G27" s="316">
        <v>717</v>
      </c>
      <c r="H27" s="318">
        <f>Tabla77[[#This Row],[2015]]/Tabla77[[#This Row],[2014]]-1</f>
        <v>-0.72685714285714287</v>
      </c>
    </row>
    <row r="28" spans="1:11" ht="14.1" customHeight="1" x14ac:dyDescent="0.25">
      <c r="A28" s="307" t="s">
        <v>24</v>
      </c>
      <c r="B28" s="316">
        <v>27335</v>
      </c>
      <c r="C28" s="316">
        <v>36626</v>
      </c>
      <c r="D28" s="316">
        <v>33636</v>
      </c>
      <c r="E28" s="316">
        <v>22717</v>
      </c>
      <c r="F28" s="316">
        <v>22282</v>
      </c>
      <c r="G28" s="316">
        <v>30302</v>
      </c>
      <c r="H28" s="318">
        <f>Tabla77[[#This Row],[2015]]/Tabla77[[#This Row],[2014]]-1</f>
        <v>0.35993178350237853</v>
      </c>
    </row>
    <row r="29" spans="1:11" ht="14.1" customHeight="1" x14ac:dyDescent="0.25">
      <c r="A29" s="307" t="s">
        <v>25</v>
      </c>
      <c r="B29" s="316">
        <v>4983</v>
      </c>
      <c r="C29" s="316">
        <v>4478</v>
      </c>
      <c r="D29" s="316">
        <v>4454</v>
      </c>
      <c r="E29" s="316">
        <v>4631</v>
      </c>
      <c r="F29" s="316">
        <v>2933</v>
      </c>
      <c r="G29" s="316">
        <v>1571</v>
      </c>
      <c r="H29" s="318">
        <f>Tabla77[[#This Row],[2015]]/Tabla77[[#This Row],[2014]]-1</f>
        <v>-0.4643709512444596</v>
      </c>
    </row>
    <row r="30" spans="1:11" ht="14.1" customHeight="1" x14ac:dyDescent="0.25">
      <c r="A30" s="307" t="s">
        <v>26</v>
      </c>
      <c r="B30" s="316">
        <v>1785</v>
      </c>
      <c r="C30" s="316">
        <v>2171</v>
      </c>
      <c r="D30" s="316">
        <v>2053</v>
      </c>
      <c r="E30" s="316">
        <v>2670</v>
      </c>
      <c r="F30" s="316">
        <v>2003</v>
      </c>
      <c r="G30" s="316">
        <v>599</v>
      </c>
      <c r="H30" s="318">
        <f>Tabla77[[#This Row],[2015]]/Tabla77[[#This Row],[2014]]-1</f>
        <v>-0.70094857713429848</v>
      </c>
    </row>
    <row r="31" spans="1:11" ht="14.1" customHeight="1" x14ac:dyDescent="0.25">
      <c r="A31" s="307" t="s">
        <v>27</v>
      </c>
      <c r="B31" s="316">
        <v>10132</v>
      </c>
      <c r="C31" s="316">
        <v>19587</v>
      </c>
      <c r="D31" s="316">
        <v>34114</v>
      </c>
      <c r="E31" s="316">
        <v>23920</v>
      </c>
      <c r="F31" s="316">
        <v>13630</v>
      </c>
      <c r="G31" s="316">
        <v>4643</v>
      </c>
      <c r="H31" s="318">
        <f>Tabla77[[#This Row],[2015]]/Tabla77[[#This Row],[2014]]-1</f>
        <v>-0.65935436537050629</v>
      </c>
    </row>
    <row r="32" spans="1:11" ht="14.1" customHeight="1" x14ac:dyDescent="0.25">
      <c r="A32" s="307" t="s">
        <v>28</v>
      </c>
      <c r="B32" s="316">
        <v>30670</v>
      </c>
      <c r="C32" s="316">
        <v>36472</v>
      </c>
      <c r="D32" s="316">
        <v>44732</v>
      </c>
      <c r="E32" s="316">
        <v>36420</v>
      </c>
      <c r="F32" s="316">
        <v>25771</v>
      </c>
      <c r="G32" s="316">
        <v>17410</v>
      </c>
      <c r="H32" s="318">
        <f>Tabla77[[#This Row],[2015]]/Tabla77[[#This Row],[2014]]-1</f>
        <v>-0.32443444181444259</v>
      </c>
    </row>
    <row r="33" spans="1:8" ht="14.1" customHeight="1" x14ac:dyDescent="0.25">
      <c r="A33" s="307" t="s">
        <v>29</v>
      </c>
      <c r="B33" s="316">
        <v>3724</v>
      </c>
      <c r="C33" s="316">
        <v>4145</v>
      </c>
      <c r="D33" s="316">
        <v>7674</v>
      </c>
      <c r="E33" s="316">
        <v>6714</v>
      </c>
      <c r="F33" s="316">
        <v>4341</v>
      </c>
      <c r="G33" s="316">
        <v>1758</v>
      </c>
      <c r="H33" s="318">
        <f>Tabla77[[#This Row],[2015]]/Tabla77[[#This Row],[2014]]-1</f>
        <v>-0.59502418797512102</v>
      </c>
    </row>
    <row r="34" spans="1:8" ht="14.1" customHeight="1" x14ac:dyDescent="0.25">
      <c r="A34" s="307" t="s">
        <v>30</v>
      </c>
      <c r="B34" s="316">
        <v>3737</v>
      </c>
      <c r="C34" s="316">
        <v>3820</v>
      </c>
      <c r="D34" s="316">
        <v>5342</v>
      </c>
      <c r="E34" s="316">
        <v>4512</v>
      </c>
      <c r="F34" s="316">
        <v>2026</v>
      </c>
      <c r="G34" s="316">
        <v>3377</v>
      </c>
      <c r="H34" s="318">
        <f>Tabla77[[#This Row],[2015]]/Tabla77[[#This Row],[2014]]-1</f>
        <v>0.66683119447186567</v>
      </c>
    </row>
    <row r="35" spans="1:8" ht="14.1" customHeight="1" x14ac:dyDescent="0.25">
      <c r="A35" s="307" t="s">
        <v>31</v>
      </c>
      <c r="B35" s="316">
        <v>718</v>
      </c>
      <c r="C35" s="316">
        <v>1463</v>
      </c>
      <c r="D35" s="316">
        <v>2019</v>
      </c>
      <c r="E35" s="316">
        <v>1860</v>
      </c>
      <c r="F35" s="316">
        <v>978</v>
      </c>
      <c r="G35" s="316">
        <v>289</v>
      </c>
      <c r="H35" s="318">
        <f>Tabla77[[#This Row],[2015]]/Tabla77[[#This Row],[2014]]-1</f>
        <v>-0.70449897750511248</v>
      </c>
    </row>
    <row r="36" spans="1:8" ht="14.1" customHeight="1" x14ac:dyDescent="0.25">
      <c r="A36" s="307" t="s">
        <v>32</v>
      </c>
      <c r="B36" s="316">
        <v>27747</v>
      </c>
      <c r="C36" s="316">
        <v>37602</v>
      </c>
      <c r="D36" s="316">
        <v>57312</v>
      </c>
      <c r="E36" s="316">
        <v>44762</v>
      </c>
      <c r="F36" s="316">
        <v>42589</v>
      </c>
      <c r="G36" s="316">
        <v>32438</v>
      </c>
      <c r="H36" s="318">
        <f>Tabla77[[#This Row],[2015]]/Tabla77[[#This Row],[2014]]-1</f>
        <v>-0.23834793021672263</v>
      </c>
    </row>
    <row r="37" spans="1:8" ht="14.1" customHeight="1" x14ac:dyDescent="0.25">
      <c r="A37" s="307" t="s">
        <v>34</v>
      </c>
      <c r="B37" s="316">
        <v>6917</v>
      </c>
      <c r="C37" s="316">
        <v>5827</v>
      </c>
      <c r="D37" s="316">
        <v>9486</v>
      </c>
      <c r="E37" s="316">
        <v>7054</v>
      </c>
      <c r="F37" s="316">
        <v>4857</v>
      </c>
      <c r="G37" s="316">
        <v>2966</v>
      </c>
      <c r="H37" s="318">
        <f>Tabla77[[#This Row],[2015]]/Tabla77[[#This Row],[2014]]-1</f>
        <v>-0.38933498044060122</v>
      </c>
    </row>
    <row r="38" spans="1:8" ht="14.1" customHeight="1" x14ac:dyDescent="0.25">
      <c r="A38" s="307" t="s">
        <v>35</v>
      </c>
      <c r="B38" s="316">
        <v>646</v>
      </c>
      <c r="C38" s="316">
        <v>2394</v>
      </c>
      <c r="D38" s="316">
        <v>6562</v>
      </c>
      <c r="E38" s="316">
        <v>4856</v>
      </c>
      <c r="F38" s="316">
        <v>1933</v>
      </c>
      <c r="G38" s="316">
        <v>297</v>
      </c>
      <c r="H38" s="318">
        <f>Tabla77[[#This Row],[2015]]/Tabla77[[#This Row],[2014]]-1</f>
        <v>-0.84635281945162966</v>
      </c>
    </row>
    <row r="39" spans="1:8" ht="14.1" customHeight="1" x14ac:dyDescent="0.25">
      <c r="A39" s="307" t="s">
        <v>36</v>
      </c>
      <c r="B39" s="316">
        <v>986</v>
      </c>
      <c r="C39" s="316">
        <v>3554</v>
      </c>
      <c r="D39" s="316">
        <v>12368</v>
      </c>
      <c r="E39" s="316">
        <v>8547</v>
      </c>
      <c r="F39" s="316">
        <v>4110</v>
      </c>
      <c r="G39" s="316">
        <v>140</v>
      </c>
      <c r="H39" s="318">
        <f>Tabla77[[#This Row],[2015]]/Tabla77[[#This Row],[2014]]-1</f>
        <v>-0.96593673965936744</v>
      </c>
    </row>
    <row r="40" spans="1:8" ht="14.1" customHeight="1" x14ac:dyDescent="0.25">
      <c r="A40" s="307" t="s">
        <v>37</v>
      </c>
      <c r="B40" s="316">
        <v>2965</v>
      </c>
      <c r="C40" s="316">
        <v>7404</v>
      </c>
      <c r="D40" s="316">
        <v>10960</v>
      </c>
      <c r="E40" s="316">
        <v>8025</v>
      </c>
      <c r="F40" s="316">
        <v>6288</v>
      </c>
      <c r="G40" s="316">
        <v>2880</v>
      </c>
      <c r="H40" s="318">
        <f>Tabla77[[#This Row],[2015]]/Tabla77[[#This Row],[2014]]-1</f>
        <v>-0.5419847328244275</v>
      </c>
    </row>
    <row r="41" spans="1:8" ht="14.1" customHeight="1" x14ac:dyDescent="0.25">
      <c r="A41" s="307" t="s">
        <v>38</v>
      </c>
      <c r="B41" s="316">
        <v>1788</v>
      </c>
      <c r="C41" s="316">
        <v>4765</v>
      </c>
      <c r="D41" s="316">
        <v>11683</v>
      </c>
      <c r="E41" s="316">
        <v>7312</v>
      </c>
      <c r="F41" s="316">
        <v>3570</v>
      </c>
      <c r="G41" s="316">
        <v>774</v>
      </c>
      <c r="H41" s="318">
        <f>Tabla77[[#This Row],[2015]]/Tabla77[[#This Row],[2014]]-1</f>
        <v>-0.78319327731092436</v>
      </c>
    </row>
    <row r="42" spans="1:8" ht="14.1" customHeight="1" x14ac:dyDescent="0.25">
      <c r="A42" s="307" t="s">
        <v>39</v>
      </c>
      <c r="B42" s="316">
        <v>4816</v>
      </c>
      <c r="C42" s="316">
        <v>11008</v>
      </c>
      <c r="D42" s="316">
        <v>15401</v>
      </c>
      <c r="E42" s="316">
        <v>11874</v>
      </c>
      <c r="F42" s="316">
        <v>10087</v>
      </c>
      <c r="G42" s="316">
        <v>5816</v>
      </c>
      <c r="H42" s="318">
        <f>Tabla77[[#This Row],[2015]]/Tabla77[[#This Row],[2014]]-1</f>
        <v>-0.42341627837811047</v>
      </c>
    </row>
    <row r="43" spans="1:8" ht="14.1" customHeight="1" x14ac:dyDescent="0.25">
      <c r="A43" s="307" t="s">
        <v>40</v>
      </c>
      <c r="B43" s="316">
        <v>1856</v>
      </c>
      <c r="C43" s="316">
        <v>2020</v>
      </c>
      <c r="D43" s="316">
        <v>4008</v>
      </c>
      <c r="E43" s="316">
        <v>3145</v>
      </c>
      <c r="F43" s="316">
        <v>1647</v>
      </c>
      <c r="G43" s="316">
        <v>682</v>
      </c>
      <c r="H43" s="318">
        <f>Tabla77[[#This Row],[2015]]/Tabla77[[#This Row],[2014]]-1</f>
        <v>-0.58591378263509419</v>
      </c>
    </row>
    <row r="44" spans="1:8" ht="14.1" customHeight="1" x14ac:dyDescent="0.25">
      <c r="A44" s="307" t="s">
        <v>41</v>
      </c>
      <c r="B44" s="316">
        <v>7390</v>
      </c>
      <c r="C44" s="316">
        <v>13298</v>
      </c>
      <c r="D44" s="316">
        <v>20257</v>
      </c>
      <c r="E44" s="316">
        <v>16612</v>
      </c>
      <c r="F44" s="316">
        <v>11238</v>
      </c>
      <c r="G44" s="316">
        <v>5910</v>
      </c>
      <c r="H44" s="318">
        <f>Tabla77[[#This Row],[2015]]/Tabla77[[#This Row],[2014]]-1</f>
        <v>-0.47410571276027758</v>
      </c>
    </row>
    <row r="45" spans="1:8" ht="14.1" customHeight="1" x14ac:dyDescent="0.25">
      <c r="A45" s="307" t="s">
        <v>42</v>
      </c>
      <c r="B45" s="316">
        <v>1270</v>
      </c>
      <c r="C45" s="316">
        <v>1427</v>
      </c>
      <c r="D45" s="316">
        <v>2039</v>
      </c>
      <c r="E45" s="316">
        <v>1385</v>
      </c>
      <c r="F45" s="316">
        <v>740</v>
      </c>
      <c r="G45" s="316">
        <v>19</v>
      </c>
      <c r="H45" s="318">
        <f>Tabla77[[#This Row],[2015]]/Tabla77[[#This Row],[2014]]-1</f>
        <v>-0.97432432432432436</v>
      </c>
    </row>
    <row r="46" spans="1:8" ht="14.1" customHeight="1" x14ac:dyDescent="0.25">
      <c r="A46" s="307" t="s">
        <v>43</v>
      </c>
      <c r="B46" s="316">
        <v>4667</v>
      </c>
      <c r="C46" s="316">
        <v>7847</v>
      </c>
      <c r="D46" s="316">
        <v>14349</v>
      </c>
      <c r="E46" s="316">
        <v>10384</v>
      </c>
      <c r="F46" s="316">
        <v>7761</v>
      </c>
      <c r="G46" s="316">
        <v>4165</v>
      </c>
      <c r="H46" s="318">
        <f>Tabla77[[#This Row],[2015]]/Tabla77[[#This Row],[2014]]-1</f>
        <v>-0.46334235278958902</v>
      </c>
    </row>
    <row r="47" spans="1:8" ht="14.1" customHeight="1" x14ac:dyDescent="0.25">
      <c r="A47" s="307" t="s">
        <v>44</v>
      </c>
      <c r="B47" s="316">
        <v>1578</v>
      </c>
      <c r="C47" s="316">
        <v>4516</v>
      </c>
      <c r="D47" s="316">
        <v>7244</v>
      </c>
      <c r="E47" s="316">
        <v>7791</v>
      </c>
      <c r="F47" s="316">
        <v>5669</v>
      </c>
      <c r="G47" s="316">
        <v>2172</v>
      </c>
      <c r="H47" s="318">
        <f>Tabla77[[#This Row],[2015]]/Tabla77[[#This Row],[2014]]-1</f>
        <v>-0.61686364438172525</v>
      </c>
    </row>
    <row r="48" spans="1:8" ht="14.1" customHeight="1" x14ac:dyDescent="0.25">
      <c r="A48" s="307" t="s">
        <v>45</v>
      </c>
      <c r="B48" s="316">
        <v>978</v>
      </c>
      <c r="C48" s="316">
        <v>2159</v>
      </c>
      <c r="D48" s="316">
        <v>2900</v>
      </c>
      <c r="E48" s="316">
        <v>2125</v>
      </c>
      <c r="F48" s="316">
        <v>2318</v>
      </c>
      <c r="G48" s="316">
        <v>1767</v>
      </c>
      <c r="H48" s="318">
        <f>Tabla77[[#This Row],[2015]]/Tabla77[[#This Row],[2014]]-1</f>
        <v>-0.23770491803278693</v>
      </c>
    </row>
    <row r="49" spans="1:8" ht="13.5" customHeight="1" x14ac:dyDescent="0.25">
      <c r="A49" s="327" t="s">
        <v>275</v>
      </c>
      <c r="B49" s="345">
        <v>175968</v>
      </c>
      <c r="C49" s="345">
        <v>269037</v>
      </c>
      <c r="D49" s="345">
        <v>391112</v>
      </c>
      <c r="E49" s="345">
        <v>298624</v>
      </c>
      <c r="F49" s="345">
        <v>209203</v>
      </c>
      <c r="G49" s="345">
        <v>135309</v>
      </c>
      <c r="H49" s="403">
        <f>Tabla77[[#This Row],[2015]]/Tabla77[[#This Row],[2014]]-1</f>
        <v>-0.3532167320736318</v>
      </c>
    </row>
    <row r="50" spans="1:8" x14ac:dyDescent="0.25">
      <c r="A50" s="307" t="s">
        <v>22</v>
      </c>
      <c r="B50" s="316">
        <v>21226</v>
      </c>
      <c r="C50" s="316">
        <v>21218</v>
      </c>
      <c r="D50" s="316">
        <v>21291</v>
      </c>
      <c r="E50" s="316">
        <v>20448</v>
      </c>
      <c r="F50" s="316">
        <v>15276</v>
      </c>
      <c r="G50" s="316">
        <v>8979</v>
      </c>
      <c r="H50" s="318">
        <f>Tabla77[[#This Row],[2015]]/Tabla77[[#This Row],[2014]]-1</f>
        <v>-0.41221523959151607</v>
      </c>
    </row>
    <row r="51" spans="1:8" x14ac:dyDescent="0.25">
      <c r="A51" s="307" t="s">
        <v>33</v>
      </c>
      <c r="B51" s="316">
        <v>2135</v>
      </c>
      <c r="C51" s="316">
        <v>2611</v>
      </c>
      <c r="D51" s="316">
        <v>2163</v>
      </c>
      <c r="E51" s="316">
        <v>2817</v>
      </c>
      <c r="F51" s="316">
        <v>2196</v>
      </c>
      <c r="G51" s="316">
        <v>2327</v>
      </c>
      <c r="H51" s="318">
        <f>Tabla77[[#This Row],[2015]]/Tabla77[[#This Row],[2014]]-1</f>
        <v>5.9653916211293234E-2</v>
      </c>
    </row>
    <row r="52" spans="1:8" x14ac:dyDescent="0.25">
      <c r="A52" s="330" t="s">
        <v>276</v>
      </c>
      <c r="B52" s="343">
        <v>23361</v>
      </c>
      <c r="C52" s="343">
        <v>23829</v>
      </c>
      <c r="D52" s="343">
        <v>23454</v>
      </c>
      <c r="E52" s="343">
        <v>23265</v>
      </c>
      <c r="F52" s="343">
        <v>17472</v>
      </c>
      <c r="G52" s="343">
        <v>11306</v>
      </c>
      <c r="H52" s="403">
        <f>Tabla77[[#This Row],[2015]]/Tabla77[[#This Row],[2014]]-1</f>
        <v>-0.35290750915750912</v>
      </c>
    </row>
    <row r="53" spans="1:8" ht="15.75" x14ac:dyDescent="0.25">
      <c r="A53" s="203"/>
      <c r="B53" s="203"/>
      <c r="C53" s="203"/>
      <c r="D53" s="203"/>
      <c r="E53" s="203"/>
      <c r="F53" s="203"/>
      <c r="G53" s="203"/>
      <c r="H53" s="203"/>
    </row>
    <row r="54" spans="1:8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8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8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8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8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8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8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8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8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8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8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58"/>
  <sheetViews>
    <sheetView view="pageBreakPreview" topLeftCell="A14" zoomScaleSheetLayoutView="100" workbookViewId="0">
      <selection activeCell="B27" sqref="B27"/>
    </sheetView>
  </sheetViews>
  <sheetFormatPr baseColWidth="10" defaultRowHeight="15" x14ac:dyDescent="0.25"/>
  <cols>
    <col min="1" max="1" width="21.140625" style="36" customWidth="1"/>
    <col min="2" max="3" width="15" style="36" customWidth="1"/>
    <col min="4" max="5" width="13.5703125" style="3" customWidth="1"/>
    <col min="6" max="6" width="16.7109375" style="3" customWidth="1"/>
    <col min="7" max="7" width="11.85546875" style="3" bestFit="1" customWidth="1"/>
    <col min="8" max="16384" width="11.42578125" style="3"/>
  </cols>
  <sheetData>
    <row r="1" spans="1:10" x14ac:dyDescent="0.25">
      <c r="A1" s="1"/>
      <c r="B1" s="2"/>
      <c r="C1" s="2"/>
      <c r="D1" s="1"/>
      <c r="E1" s="1"/>
      <c r="F1" s="1"/>
    </row>
    <row r="2" spans="1:10" x14ac:dyDescent="0.25">
      <c r="A2" s="1"/>
      <c r="B2" s="2"/>
      <c r="C2" s="2"/>
      <c r="D2" s="1"/>
      <c r="E2" s="1"/>
      <c r="F2" s="1"/>
    </row>
    <row r="3" spans="1:10" x14ac:dyDescent="0.25">
      <c r="A3" s="1"/>
      <c r="B3" s="4"/>
      <c r="C3" s="4"/>
      <c r="D3" s="5"/>
      <c r="E3" s="6"/>
      <c r="F3" s="5"/>
    </row>
    <row r="4" spans="1:10" x14ac:dyDescent="0.25">
      <c r="A4" s="488"/>
      <c r="B4" s="488"/>
      <c r="C4" s="488"/>
      <c r="D4" s="488"/>
      <c r="E4" s="488"/>
      <c r="F4" s="488"/>
    </row>
    <row r="5" spans="1:10" x14ac:dyDescent="0.25">
      <c r="A5" s="7"/>
      <c r="B5" s="7"/>
      <c r="C5" s="7"/>
      <c r="D5" s="7"/>
      <c r="E5" s="7"/>
      <c r="F5" s="7"/>
    </row>
    <row r="6" spans="1:10" ht="17.25" customHeight="1" x14ac:dyDescent="0.25">
      <c r="A6" s="567" t="s">
        <v>0</v>
      </c>
      <c r="B6" s="567"/>
      <c r="C6" s="567"/>
      <c r="D6" s="567"/>
      <c r="E6" s="567"/>
      <c r="F6" s="567"/>
    </row>
    <row r="7" spans="1:10" ht="8.25" customHeight="1" x14ac:dyDescent="0.25">
      <c r="A7" s="8"/>
      <c r="B7" s="8"/>
      <c r="C7" s="8"/>
      <c r="D7" s="8"/>
      <c r="E7" s="8"/>
      <c r="F7" s="8"/>
    </row>
    <row r="8" spans="1:10" s="11" customFormat="1" ht="17.25" customHeight="1" x14ac:dyDescent="0.2">
      <c r="A8" s="9"/>
      <c r="B8" s="9"/>
      <c r="C8" s="8"/>
      <c r="D8" s="515" t="s">
        <v>1</v>
      </c>
      <c r="E8" s="515"/>
      <c r="F8" s="10">
        <v>189156</v>
      </c>
    </row>
    <row r="9" spans="1:10" s="11" customFormat="1" ht="17.25" customHeight="1" x14ac:dyDescent="0.2">
      <c r="A9" s="9"/>
      <c r="B9" s="9"/>
      <c r="C9" s="8"/>
      <c r="D9" s="515" t="s">
        <v>2</v>
      </c>
      <c r="E9" s="515"/>
      <c r="F9" s="10">
        <f>D17</f>
        <v>0</v>
      </c>
      <c r="H9" s="12"/>
      <c r="I9" s="12"/>
      <c r="J9" s="12"/>
    </row>
    <row r="10" spans="1:10" s="11" customFormat="1" ht="17.25" customHeight="1" x14ac:dyDescent="0.2">
      <c r="A10" s="13" t="s">
        <v>220</v>
      </c>
      <c r="B10" s="14">
        <f>B17</f>
        <v>226675</v>
      </c>
      <c r="C10" s="8"/>
      <c r="D10" s="515" t="s">
        <v>3</v>
      </c>
      <c r="E10" s="515"/>
      <c r="F10" s="15">
        <f>F9/F8*100</f>
        <v>0</v>
      </c>
    </row>
    <row r="11" spans="1:10" s="11" customFormat="1" ht="13.5" customHeight="1" x14ac:dyDescent="0.2">
      <c r="A11" s="16"/>
      <c r="B11" s="16"/>
      <c r="C11" s="16"/>
      <c r="D11" s="515" t="s">
        <v>4</v>
      </c>
      <c r="E11" s="515"/>
      <c r="F11" s="17">
        <f>F9-F8</f>
        <v>-189156</v>
      </c>
    </row>
    <row r="12" spans="1:10" x14ac:dyDescent="0.25">
      <c r="A12" s="16"/>
      <c r="B12" s="16"/>
      <c r="C12" s="16"/>
      <c r="D12" s="9"/>
      <c r="E12" s="9"/>
      <c r="F12" s="9"/>
    </row>
    <row r="13" spans="1:10" x14ac:dyDescent="0.25">
      <c r="A13" s="511" t="s">
        <v>5</v>
      </c>
      <c r="B13" s="492" t="s">
        <v>6</v>
      </c>
      <c r="C13" s="509"/>
      <c r="D13" s="511" t="s">
        <v>7</v>
      </c>
      <c r="E13" s="18" t="s">
        <v>8</v>
      </c>
      <c r="F13" s="19" t="s">
        <v>9</v>
      </c>
    </row>
    <row r="14" spans="1:10" x14ac:dyDescent="0.25">
      <c r="A14" s="512"/>
      <c r="B14" s="493"/>
      <c r="C14" s="510"/>
      <c r="D14" s="512"/>
      <c r="E14" s="18" t="s">
        <v>10</v>
      </c>
      <c r="F14" s="18" t="s">
        <v>9</v>
      </c>
    </row>
    <row r="15" spans="1:10" ht="10.5" customHeight="1" x14ac:dyDescent="0.25">
      <c r="A15" s="9"/>
      <c r="B15" s="9"/>
      <c r="C15" s="9"/>
      <c r="D15" s="16"/>
      <c r="E15" s="16"/>
      <c r="F15" s="16"/>
    </row>
    <row r="16" spans="1:10" ht="36.75" customHeight="1" x14ac:dyDescent="0.25">
      <c r="A16" s="20" t="s">
        <v>11</v>
      </c>
      <c r="B16" s="20" t="s">
        <v>12</v>
      </c>
      <c r="C16" s="20" t="s">
        <v>219</v>
      </c>
      <c r="D16" s="20"/>
      <c r="E16" s="20"/>
      <c r="F16" s="21"/>
    </row>
    <row r="17" spans="1:11" ht="15" customHeight="1" x14ac:dyDescent="0.25">
      <c r="A17" s="22" t="s">
        <v>13</v>
      </c>
      <c r="B17" s="23">
        <f>SUM(B18:B49)</f>
        <v>226675</v>
      </c>
      <c r="C17" s="23">
        <f>SUM(C18:C49)</f>
        <v>0</v>
      </c>
      <c r="D17" s="23"/>
      <c r="E17" s="23"/>
      <c r="F17" s="24"/>
      <c r="G17" s="183">
        <f>D17-E17</f>
        <v>0</v>
      </c>
      <c r="J17" s="3" t="s">
        <v>42</v>
      </c>
      <c r="K17" s="185">
        <v>4.9111045339096798E-3</v>
      </c>
    </row>
    <row r="18" spans="1:11" ht="12.75" customHeight="1" x14ac:dyDescent="0.25">
      <c r="A18" s="25" t="s">
        <v>14</v>
      </c>
      <c r="B18" s="26">
        <v>3707</v>
      </c>
      <c r="C18" s="26"/>
      <c r="D18" s="27"/>
      <c r="E18" s="28"/>
      <c r="F18" s="29"/>
      <c r="G18" s="182" t="e">
        <f>D18/$D$17</f>
        <v>#DIV/0!</v>
      </c>
      <c r="J18" s="3" t="s">
        <v>31</v>
      </c>
      <c r="K18" s="185">
        <v>5.0350006538961885E-3</v>
      </c>
    </row>
    <row r="19" spans="1:11" ht="12.75" customHeight="1" x14ac:dyDescent="0.25">
      <c r="A19" s="25" t="s">
        <v>15</v>
      </c>
      <c r="B19" s="26">
        <v>5889</v>
      </c>
      <c r="C19" s="26"/>
      <c r="D19" s="27"/>
      <c r="E19" s="28"/>
      <c r="F19" s="29"/>
      <c r="G19" s="182" t="e">
        <f t="shared" ref="G19:G49" si="0">D19/$D$17</f>
        <v>#DIV/0!</v>
      </c>
      <c r="J19" s="3" t="s">
        <v>16</v>
      </c>
      <c r="K19" s="185">
        <v>5.1072733905549858E-3</v>
      </c>
    </row>
    <row r="20" spans="1:11" ht="12.75" customHeight="1" x14ac:dyDescent="0.25">
      <c r="A20" s="25" t="s">
        <v>16</v>
      </c>
      <c r="B20" s="26">
        <v>1164</v>
      </c>
      <c r="C20" s="26"/>
      <c r="D20" s="27"/>
      <c r="E20" s="28"/>
      <c r="F20" s="29"/>
      <c r="G20" s="182" t="e">
        <f t="shared" si="0"/>
        <v>#DIV/0!</v>
      </c>
      <c r="J20" s="3" t="s">
        <v>40</v>
      </c>
      <c r="K20" s="185">
        <v>6.9519489547985652E-3</v>
      </c>
    </row>
    <row r="21" spans="1:11" ht="12.75" customHeight="1" x14ac:dyDescent="0.25">
      <c r="A21" s="25" t="s">
        <v>17</v>
      </c>
      <c r="B21" s="26">
        <v>1325</v>
      </c>
      <c r="C21" s="26"/>
      <c r="D21" s="27"/>
      <c r="E21" s="28"/>
      <c r="F21" s="29"/>
      <c r="G21" s="182" t="e">
        <f t="shared" si="0"/>
        <v>#DIV/0!</v>
      </c>
      <c r="J21" s="3" t="s">
        <v>45</v>
      </c>
      <c r="K21" s="185">
        <v>7.4303256403020308E-3</v>
      </c>
    </row>
    <row r="22" spans="1:11" ht="12.75" customHeight="1" x14ac:dyDescent="0.25">
      <c r="A22" s="25" t="s">
        <v>18</v>
      </c>
      <c r="B22" s="26">
        <v>4291</v>
      </c>
      <c r="C22" s="26"/>
      <c r="D22" s="27"/>
      <c r="E22" s="28"/>
      <c r="F22" s="29"/>
      <c r="G22" s="182" t="e">
        <f t="shared" si="0"/>
        <v>#DIV/0!</v>
      </c>
      <c r="J22" s="3" t="s">
        <v>26</v>
      </c>
      <c r="K22" s="185">
        <v>7.4716243469642009E-3</v>
      </c>
    </row>
    <row r="23" spans="1:11" ht="12.75" customHeight="1" x14ac:dyDescent="0.25">
      <c r="A23" s="25" t="s">
        <v>19</v>
      </c>
      <c r="B23" s="26">
        <v>5796</v>
      </c>
      <c r="C23" s="26"/>
      <c r="D23" s="27"/>
      <c r="E23" s="28"/>
      <c r="F23" s="29"/>
      <c r="G23" s="182" t="e">
        <f t="shared" si="0"/>
        <v>#DIV/0!</v>
      </c>
      <c r="J23" s="3" t="s">
        <v>35</v>
      </c>
      <c r="K23" s="185">
        <v>8.2390919791028548E-3</v>
      </c>
    </row>
    <row r="24" spans="1:11" ht="12.75" customHeight="1" x14ac:dyDescent="0.25">
      <c r="A24" s="25" t="s">
        <v>20</v>
      </c>
      <c r="B24" s="26">
        <v>5638</v>
      </c>
      <c r="C24" s="26"/>
      <c r="D24" s="27"/>
      <c r="E24" s="28"/>
      <c r="F24" s="29"/>
      <c r="G24" s="182" t="e">
        <f t="shared" si="0"/>
        <v>#DIV/0!</v>
      </c>
      <c r="J24" s="3" t="s">
        <v>33</v>
      </c>
      <c r="K24" s="185">
        <v>8.9859102579104237E-3</v>
      </c>
    </row>
    <row r="25" spans="1:11" ht="12.75" customHeight="1" x14ac:dyDescent="0.25">
      <c r="A25" s="25" t="s">
        <v>21</v>
      </c>
      <c r="B25" s="26">
        <v>1997</v>
      </c>
      <c r="C25" s="26"/>
      <c r="D25" s="27"/>
      <c r="E25" s="28"/>
      <c r="F25" s="29"/>
      <c r="G25" s="182" t="e">
        <f t="shared" si="0"/>
        <v>#DIV/0!</v>
      </c>
      <c r="J25" s="3" t="s">
        <v>21</v>
      </c>
      <c r="K25" s="185">
        <v>9.5331181211841722E-3</v>
      </c>
    </row>
    <row r="26" spans="1:11" ht="12.75" customHeight="1" x14ac:dyDescent="0.25">
      <c r="A26" s="25" t="s">
        <v>22</v>
      </c>
      <c r="B26" s="26">
        <v>15276</v>
      </c>
      <c r="C26" s="26"/>
      <c r="D26" s="27"/>
      <c r="E26" s="28"/>
      <c r="F26" s="29"/>
      <c r="G26" s="182" t="e">
        <f t="shared" si="0"/>
        <v>#DIV/0!</v>
      </c>
      <c r="J26" s="3" t="s">
        <v>36</v>
      </c>
      <c r="K26" s="185">
        <v>1.2231300289779258E-2</v>
      </c>
    </row>
    <row r="27" spans="1:11" ht="12.75" customHeight="1" x14ac:dyDescent="0.25">
      <c r="A27" s="25" t="s">
        <v>23</v>
      </c>
      <c r="B27" s="26">
        <v>2625</v>
      </c>
      <c r="C27" s="26"/>
      <c r="D27" s="27"/>
      <c r="E27" s="28"/>
      <c r="F27" s="29"/>
      <c r="G27" s="182" t="e">
        <f t="shared" si="0"/>
        <v>#DIV/0!</v>
      </c>
      <c r="J27" s="3" t="s">
        <v>17</v>
      </c>
      <c r="K27" s="185">
        <v>1.2854222448600319E-2</v>
      </c>
    </row>
    <row r="28" spans="1:11" ht="12.75" customHeight="1" x14ac:dyDescent="0.25">
      <c r="A28" s="25" t="s">
        <v>24</v>
      </c>
      <c r="B28" s="26">
        <v>22282</v>
      </c>
      <c r="C28" s="26"/>
      <c r="D28" s="27"/>
      <c r="E28" s="28"/>
      <c r="F28" s="29"/>
      <c r="G28" s="182" t="e">
        <f t="shared" si="0"/>
        <v>#DIV/0!</v>
      </c>
      <c r="J28" s="3" t="s">
        <v>30</v>
      </c>
      <c r="K28" s="185">
        <v>1.3146754954124019E-2</v>
      </c>
    </row>
    <row r="29" spans="1:11" ht="12.75" customHeight="1" x14ac:dyDescent="0.25">
      <c r="A29" s="25" t="s">
        <v>25</v>
      </c>
      <c r="B29" s="26">
        <v>2933</v>
      </c>
      <c r="C29" s="26"/>
      <c r="D29" s="27"/>
      <c r="E29" s="28"/>
      <c r="F29" s="29"/>
      <c r="G29" s="182" t="e">
        <f t="shared" si="0"/>
        <v>#DIV/0!</v>
      </c>
      <c r="J29" s="3" t="s">
        <v>14</v>
      </c>
      <c r="K29" s="186">
        <v>1.3367014722988926E-2</v>
      </c>
    </row>
    <row r="30" spans="1:11" ht="12.75" customHeight="1" x14ac:dyDescent="0.25">
      <c r="A30" s="25" t="s">
        <v>26</v>
      </c>
      <c r="B30" s="26">
        <v>2003</v>
      </c>
      <c r="C30" s="26"/>
      <c r="D30" s="27"/>
      <c r="E30" s="28"/>
      <c r="F30" s="29"/>
      <c r="G30" s="182" t="e">
        <f t="shared" si="0"/>
        <v>#DIV/0!</v>
      </c>
      <c r="J30" s="3" t="s">
        <v>29</v>
      </c>
      <c r="K30" s="185">
        <v>1.4265261592891116E-2</v>
      </c>
    </row>
    <row r="31" spans="1:11" ht="12.75" customHeight="1" x14ac:dyDescent="0.25">
      <c r="A31" s="25" t="s">
        <v>27</v>
      </c>
      <c r="B31" s="26">
        <v>13630</v>
      </c>
      <c r="C31" s="26"/>
      <c r="D31" s="27"/>
      <c r="E31" s="28"/>
      <c r="F31" s="29"/>
      <c r="G31" s="182" t="e">
        <f t="shared" si="0"/>
        <v>#DIV/0!</v>
      </c>
      <c r="J31" s="3" t="s">
        <v>25</v>
      </c>
      <c r="K31" s="185">
        <v>1.5411300702766325E-2</v>
      </c>
    </row>
    <row r="32" spans="1:11" ht="12.75" customHeight="1" x14ac:dyDescent="0.25">
      <c r="A32" s="25" t="s">
        <v>28</v>
      </c>
      <c r="B32" s="26">
        <v>25771</v>
      </c>
      <c r="C32" s="26"/>
      <c r="D32" s="27"/>
      <c r="E32" s="28"/>
      <c r="F32" s="29"/>
      <c r="G32" s="182" t="e">
        <f t="shared" si="0"/>
        <v>#DIV/0!</v>
      </c>
      <c r="J32" s="3" t="s">
        <v>44</v>
      </c>
      <c r="K32" s="185">
        <v>1.5542079940529863E-2</v>
      </c>
    </row>
    <row r="33" spans="1:11" ht="12.75" customHeight="1" x14ac:dyDescent="0.25">
      <c r="A33" s="25" t="s">
        <v>29</v>
      </c>
      <c r="B33" s="26">
        <v>4341</v>
      </c>
      <c r="C33" s="26"/>
      <c r="D33" s="27"/>
      <c r="E33" s="28"/>
      <c r="F33" s="29"/>
      <c r="G33" s="182" t="e">
        <f t="shared" si="0"/>
        <v>#DIV/0!</v>
      </c>
      <c r="J33" s="3" t="s">
        <v>38</v>
      </c>
      <c r="K33" s="185">
        <v>1.6399028103769885E-2</v>
      </c>
    </row>
    <row r="34" spans="1:11" ht="12.75" customHeight="1" x14ac:dyDescent="0.25">
      <c r="A34" s="25" t="s">
        <v>30</v>
      </c>
      <c r="B34" s="26">
        <v>2026</v>
      </c>
      <c r="C34" s="26"/>
      <c r="D34" s="27"/>
      <c r="E34" s="28"/>
      <c r="F34" s="29"/>
      <c r="G34" s="182" t="e">
        <f t="shared" si="0"/>
        <v>#DIV/0!</v>
      </c>
      <c r="J34" s="3" t="s">
        <v>18</v>
      </c>
      <c r="K34" s="185">
        <v>1.6970326879263233E-2</v>
      </c>
    </row>
    <row r="35" spans="1:11" ht="12.75" customHeight="1" x14ac:dyDescent="0.25">
      <c r="A35" s="25" t="s">
        <v>31</v>
      </c>
      <c r="B35" s="26">
        <v>978</v>
      </c>
      <c r="C35" s="26"/>
      <c r="D35" s="27"/>
      <c r="E35" s="28"/>
      <c r="F35" s="29"/>
      <c r="G35" s="182" t="e">
        <f t="shared" si="0"/>
        <v>#DIV/0!</v>
      </c>
      <c r="J35" s="3" t="s">
        <v>23</v>
      </c>
      <c r="K35" s="185">
        <v>1.7562275008087665E-2</v>
      </c>
    </row>
    <row r="36" spans="1:11" ht="12.75" customHeight="1" x14ac:dyDescent="0.25">
      <c r="A36" s="25" t="s">
        <v>32</v>
      </c>
      <c r="B36" s="26">
        <v>42589</v>
      </c>
      <c r="C36" s="26"/>
      <c r="D36" s="27"/>
      <c r="E36" s="28"/>
      <c r="F36" s="29"/>
      <c r="G36" s="182" t="e">
        <f t="shared" si="0"/>
        <v>#DIV/0!</v>
      </c>
      <c r="J36" s="3" t="s">
        <v>34</v>
      </c>
      <c r="K36" s="185">
        <v>2.0053963643371902E-2</v>
      </c>
    </row>
    <row r="37" spans="1:11" ht="12.75" customHeight="1" x14ac:dyDescent="0.25">
      <c r="A37" s="25" t="s">
        <v>33</v>
      </c>
      <c r="B37" s="26">
        <v>2196</v>
      </c>
      <c r="C37" s="26"/>
      <c r="D37" s="27"/>
      <c r="E37" s="28"/>
      <c r="F37" s="29"/>
      <c r="G37" s="182" t="e">
        <f t="shared" si="0"/>
        <v>#DIV/0!</v>
      </c>
      <c r="J37" s="3" t="s">
        <v>37</v>
      </c>
      <c r="K37" s="185">
        <v>2.5233509770585683E-2</v>
      </c>
    </row>
    <row r="38" spans="1:11" ht="12.75" customHeight="1" x14ac:dyDescent="0.25">
      <c r="A38" s="25" t="s">
        <v>34</v>
      </c>
      <c r="B38" s="26">
        <v>4857</v>
      </c>
      <c r="C38" s="26"/>
      <c r="D38" s="27"/>
      <c r="E38" s="28"/>
      <c r="F38" s="29"/>
      <c r="G38" s="182" t="e">
        <f t="shared" si="0"/>
        <v>#DIV/0!</v>
      </c>
      <c r="J38" s="3" t="s">
        <v>43</v>
      </c>
      <c r="K38" s="185">
        <v>2.7005912598170468E-2</v>
      </c>
    </row>
    <row r="39" spans="1:11" ht="12.75" customHeight="1" x14ac:dyDescent="0.25">
      <c r="A39" s="25" t="s">
        <v>35</v>
      </c>
      <c r="B39" s="26">
        <v>1933</v>
      </c>
      <c r="C39" s="26"/>
      <c r="D39" s="27"/>
      <c r="E39" s="28"/>
      <c r="F39" s="29"/>
      <c r="G39" s="182" t="e">
        <f t="shared" si="0"/>
        <v>#DIV/0!</v>
      </c>
      <c r="J39" s="3" t="s">
        <v>20</v>
      </c>
      <c r="K39" s="185">
        <v>2.733286069257931E-2</v>
      </c>
    </row>
    <row r="40" spans="1:11" ht="12.75" customHeight="1" x14ac:dyDescent="0.25">
      <c r="A40" s="25" t="s">
        <v>36</v>
      </c>
      <c r="B40" s="26">
        <v>4110</v>
      </c>
      <c r="C40" s="26"/>
      <c r="D40" s="27"/>
      <c r="E40" s="28"/>
      <c r="F40" s="29"/>
      <c r="G40" s="182" t="e">
        <f t="shared" si="0"/>
        <v>#DIV/0!</v>
      </c>
      <c r="J40" s="3" t="s">
        <v>39</v>
      </c>
      <c r="K40" s="185">
        <v>3.7870914009209611E-2</v>
      </c>
    </row>
    <row r="41" spans="1:11" ht="12.75" customHeight="1" x14ac:dyDescent="0.25">
      <c r="A41" s="25" t="s">
        <v>37</v>
      </c>
      <c r="B41" s="26">
        <v>6288</v>
      </c>
      <c r="C41" s="26"/>
      <c r="D41" s="27"/>
      <c r="E41" s="28"/>
      <c r="F41" s="29"/>
      <c r="G41" s="182" t="e">
        <f t="shared" si="0"/>
        <v>#DIV/0!</v>
      </c>
      <c r="J41" s="3" t="s">
        <v>15</v>
      </c>
      <c r="K41" s="185">
        <v>4.5552473448373175E-2</v>
      </c>
    </row>
    <row r="42" spans="1:11" ht="12.75" customHeight="1" x14ac:dyDescent="0.25">
      <c r="A42" s="25" t="s">
        <v>38</v>
      </c>
      <c r="B42" s="26">
        <v>3570</v>
      </c>
      <c r="C42" s="26"/>
      <c r="D42" s="27"/>
      <c r="E42" s="28"/>
      <c r="F42" s="29"/>
      <c r="G42" s="182" t="e">
        <f t="shared" si="0"/>
        <v>#DIV/0!</v>
      </c>
      <c r="J42" s="3" t="s">
        <v>41</v>
      </c>
      <c r="K42" s="185">
        <v>4.5765850099461054E-2</v>
      </c>
    </row>
    <row r="43" spans="1:11" ht="12.75" customHeight="1" x14ac:dyDescent="0.25">
      <c r="A43" s="25" t="s">
        <v>39</v>
      </c>
      <c r="B43" s="26">
        <v>10087</v>
      </c>
      <c r="C43" s="26"/>
      <c r="D43" s="27"/>
      <c r="E43" s="28"/>
      <c r="F43" s="29"/>
      <c r="G43" s="182" t="e">
        <f t="shared" si="0"/>
        <v>#DIV/0!</v>
      </c>
      <c r="J43" s="3" t="s">
        <v>19</v>
      </c>
      <c r="K43" s="185">
        <v>4.6044616369430698E-2</v>
      </c>
    </row>
    <row r="44" spans="1:11" ht="12.75" customHeight="1" x14ac:dyDescent="0.25">
      <c r="A44" s="25" t="s">
        <v>40</v>
      </c>
      <c r="B44" s="26">
        <v>1647</v>
      </c>
      <c r="C44" s="26"/>
      <c r="D44" s="27"/>
      <c r="E44" s="28"/>
      <c r="F44" s="29"/>
      <c r="G44" s="182" t="e">
        <f t="shared" si="0"/>
        <v>#DIV/0!</v>
      </c>
      <c r="J44" s="3" t="s">
        <v>27</v>
      </c>
      <c r="K44" s="185">
        <v>6.7409813949326491E-2</v>
      </c>
    </row>
    <row r="45" spans="1:11" ht="12.75" customHeight="1" x14ac:dyDescent="0.25">
      <c r="A45" s="25" t="s">
        <v>41</v>
      </c>
      <c r="B45" s="26">
        <v>11238</v>
      </c>
      <c r="C45" s="26"/>
      <c r="D45" s="27"/>
      <c r="E45" s="28"/>
      <c r="F45" s="29"/>
      <c r="G45" s="182" t="e">
        <f t="shared" si="0"/>
        <v>#DIV/0!</v>
      </c>
      <c r="J45" s="3" t="s">
        <v>22</v>
      </c>
      <c r="K45" s="185">
        <v>7.3022996496493048E-2</v>
      </c>
    </row>
    <row r="46" spans="1:11" ht="12.75" customHeight="1" x14ac:dyDescent="0.25">
      <c r="A46" s="25" t="s">
        <v>42</v>
      </c>
      <c r="B46" s="26">
        <v>740</v>
      </c>
      <c r="C46" s="26"/>
      <c r="D46" s="27"/>
      <c r="E46" s="28"/>
      <c r="F46" s="29"/>
      <c r="G46" s="182" t="e">
        <f t="shared" si="0"/>
        <v>#DIV/0!</v>
      </c>
      <c r="J46" s="3" t="s">
        <v>28</v>
      </c>
      <c r="K46" s="185">
        <v>0.11783209322494717</v>
      </c>
    </row>
    <row r="47" spans="1:11" ht="12.75" customHeight="1" x14ac:dyDescent="0.25">
      <c r="A47" s="25" t="s">
        <v>43</v>
      </c>
      <c r="B47" s="26">
        <v>7761</v>
      </c>
      <c r="C47" s="26"/>
      <c r="D47" s="27"/>
      <c r="E47" s="28"/>
      <c r="F47" s="29"/>
      <c r="G47" s="182" t="e">
        <f t="shared" si="0"/>
        <v>#DIV/0!</v>
      </c>
      <c r="J47" s="3" t="s">
        <v>24</v>
      </c>
      <c r="K47" s="185">
        <v>0.12605053585071893</v>
      </c>
    </row>
    <row r="48" spans="1:11" ht="12.75" customHeight="1" x14ac:dyDescent="0.25">
      <c r="A48" s="25" t="s">
        <v>44</v>
      </c>
      <c r="B48" s="26">
        <v>5669</v>
      </c>
      <c r="C48" s="26"/>
      <c r="D48" s="27"/>
      <c r="E48" s="28"/>
      <c r="F48" s="29"/>
      <c r="G48" s="182" t="e">
        <f t="shared" si="0"/>
        <v>#DIV/0!</v>
      </c>
      <c r="J48" s="3" t="s">
        <v>32</v>
      </c>
      <c r="K48" s="185">
        <v>0.12940949732590876</v>
      </c>
    </row>
    <row r="49" spans="1:7" ht="12.75" customHeight="1" x14ac:dyDescent="0.25">
      <c r="A49" s="25" t="s">
        <v>45</v>
      </c>
      <c r="B49" s="26">
        <v>2318</v>
      </c>
      <c r="C49" s="26"/>
      <c r="D49" s="27"/>
      <c r="E49" s="28"/>
      <c r="F49" s="29"/>
      <c r="G49" s="182" t="e">
        <f t="shared" si="0"/>
        <v>#DIV/0!</v>
      </c>
    </row>
    <row r="50" spans="1:7" s="35" customFormat="1" x14ac:dyDescent="0.25">
      <c r="A50" s="30" t="s">
        <v>46</v>
      </c>
      <c r="B50" s="31"/>
      <c r="C50" s="31"/>
      <c r="D50" s="32"/>
      <c r="E50" s="33"/>
      <c r="F50" s="34"/>
    </row>
    <row r="51" spans="1:7" x14ac:dyDescent="0.25">
      <c r="A51" s="558" t="s">
        <v>129</v>
      </c>
      <c r="B51" s="559"/>
      <c r="C51" s="559"/>
      <c r="D51" s="559"/>
      <c r="E51" s="559"/>
      <c r="F51" s="560"/>
    </row>
    <row r="52" spans="1:7" x14ac:dyDescent="0.25">
      <c r="A52" s="561"/>
      <c r="B52" s="562"/>
      <c r="C52" s="562"/>
      <c r="D52" s="562"/>
      <c r="E52" s="562"/>
      <c r="F52" s="563"/>
    </row>
    <row r="53" spans="1:7" x14ac:dyDescent="0.25">
      <c r="A53" s="561"/>
      <c r="B53" s="562"/>
      <c r="C53" s="562"/>
      <c r="D53" s="562"/>
      <c r="E53" s="562"/>
      <c r="F53" s="563"/>
    </row>
    <row r="54" spans="1:7" x14ac:dyDescent="0.25">
      <c r="A54" s="561"/>
      <c r="B54" s="562"/>
      <c r="C54" s="562"/>
      <c r="D54" s="562"/>
      <c r="E54" s="562"/>
      <c r="F54" s="563"/>
    </row>
    <row r="55" spans="1:7" x14ac:dyDescent="0.25">
      <c r="A55" s="561"/>
      <c r="B55" s="562"/>
      <c r="C55" s="562"/>
      <c r="D55" s="562"/>
      <c r="E55" s="562"/>
      <c r="F55" s="563"/>
    </row>
    <row r="56" spans="1:7" x14ac:dyDescent="0.25">
      <c r="A56" s="561"/>
      <c r="B56" s="562"/>
      <c r="C56" s="562"/>
      <c r="D56" s="562"/>
      <c r="E56" s="562"/>
      <c r="F56" s="563"/>
    </row>
    <row r="57" spans="1:7" x14ac:dyDescent="0.25">
      <c r="A57" s="561"/>
      <c r="B57" s="562"/>
      <c r="C57" s="562"/>
      <c r="D57" s="562"/>
      <c r="E57" s="562"/>
      <c r="F57" s="563"/>
    </row>
    <row r="58" spans="1:7" x14ac:dyDescent="0.25">
      <c r="A58" s="564"/>
      <c r="B58" s="565"/>
      <c r="C58" s="565"/>
      <c r="D58" s="565"/>
      <c r="E58" s="565"/>
      <c r="F58" s="566"/>
    </row>
  </sheetData>
  <sheetProtection selectLockedCells="1"/>
  <sortState ref="J17:K48">
    <sortCondition ref="K17:K48"/>
  </sortState>
  <mergeCells count="10">
    <mergeCell ref="A13:A14"/>
    <mergeCell ref="B13:C14"/>
    <mergeCell ref="D13:D14"/>
    <mergeCell ref="A51:F58"/>
    <mergeCell ref="A4:F4"/>
    <mergeCell ref="A6:F6"/>
    <mergeCell ref="D8:E8"/>
    <mergeCell ref="D9:E9"/>
    <mergeCell ref="D10:E10"/>
    <mergeCell ref="D11:E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0"/>
  <sheetViews>
    <sheetView topLeftCell="A29" zoomScaleNormal="100" zoomScaleSheetLayoutView="90" workbookViewId="0">
      <selection activeCell="K41" sqref="K41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7.5703125" customWidth="1"/>
    <col min="254" max="254" width="13.28515625" customWidth="1"/>
    <col min="255" max="255" width="8.85546875" customWidth="1"/>
    <col min="256" max="260" width="7.140625" customWidth="1"/>
    <col min="261" max="261" width="8.7109375" customWidth="1"/>
    <col min="509" max="509" width="7.5703125" customWidth="1"/>
    <col min="510" max="510" width="13.28515625" customWidth="1"/>
    <col min="511" max="511" width="8.85546875" customWidth="1"/>
    <col min="512" max="516" width="7.140625" customWidth="1"/>
    <col min="517" max="517" width="8.7109375" customWidth="1"/>
    <col min="765" max="765" width="7.5703125" customWidth="1"/>
    <col min="766" max="766" width="13.28515625" customWidth="1"/>
    <col min="767" max="767" width="8.85546875" customWidth="1"/>
    <col min="768" max="772" width="7.140625" customWidth="1"/>
    <col min="773" max="773" width="8.7109375" customWidth="1"/>
    <col min="1021" max="1021" width="7.5703125" customWidth="1"/>
    <col min="1022" max="1022" width="13.28515625" customWidth="1"/>
    <col min="1023" max="1023" width="8.85546875" customWidth="1"/>
    <col min="1024" max="1028" width="7.140625" customWidth="1"/>
    <col min="1029" max="1029" width="8.7109375" customWidth="1"/>
    <col min="1277" max="1277" width="7.5703125" customWidth="1"/>
    <col min="1278" max="1278" width="13.28515625" customWidth="1"/>
    <col min="1279" max="1279" width="8.85546875" customWidth="1"/>
    <col min="1280" max="1284" width="7.140625" customWidth="1"/>
    <col min="1285" max="1285" width="8.7109375" customWidth="1"/>
    <col min="1533" max="1533" width="7.5703125" customWidth="1"/>
    <col min="1534" max="1534" width="13.28515625" customWidth="1"/>
    <col min="1535" max="1535" width="8.85546875" customWidth="1"/>
    <col min="1536" max="1540" width="7.140625" customWidth="1"/>
    <col min="1541" max="1541" width="8.7109375" customWidth="1"/>
    <col min="1789" max="1789" width="7.5703125" customWidth="1"/>
    <col min="1790" max="1790" width="13.28515625" customWidth="1"/>
    <col min="1791" max="1791" width="8.85546875" customWidth="1"/>
    <col min="1792" max="1796" width="7.140625" customWidth="1"/>
    <col min="1797" max="1797" width="8.7109375" customWidth="1"/>
    <col min="2045" max="2045" width="7.5703125" customWidth="1"/>
    <col min="2046" max="2046" width="13.28515625" customWidth="1"/>
    <col min="2047" max="2047" width="8.85546875" customWidth="1"/>
    <col min="2048" max="2052" width="7.140625" customWidth="1"/>
    <col min="2053" max="2053" width="8.7109375" customWidth="1"/>
    <col min="2301" max="2301" width="7.5703125" customWidth="1"/>
    <col min="2302" max="2302" width="13.28515625" customWidth="1"/>
    <col min="2303" max="2303" width="8.85546875" customWidth="1"/>
    <col min="2304" max="2308" width="7.140625" customWidth="1"/>
    <col min="2309" max="2309" width="8.7109375" customWidth="1"/>
    <col min="2557" max="2557" width="7.5703125" customWidth="1"/>
    <col min="2558" max="2558" width="13.28515625" customWidth="1"/>
    <col min="2559" max="2559" width="8.85546875" customWidth="1"/>
    <col min="2560" max="2564" width="7.140625" customWidth="1"/>
    <col min="2565" max="2565" width="8.7109375" customWidth="1"/>
    <col min="2813" max="2813" width="7.5703125" customWidth="1"/>
    <col min="2814" max="2814" width="13.28515625" customWidth="1"/>
    <col min="2815" max="2815" width="8.85546875" customWidth="1"/>
    <col min="2816" max="2820" width="7.140625" customWidth="1"/>
    <col min="2821" max="2821" width="8.7109375" customWidth="1"/>
    <col min="3069" max="3069" width="7.5703125" customWidth="1"/>
    <col min="3070" max="3070" width="13.28515625" customWidth="1"/>
    <col min="3071" max="3071" width="8.85546875" customWidth="1"/>
    <col min="3072" max="3076" width="7.140625" customWidth="1"/>
    <col min="3077" max="3077" width="8.7109375" customWidth="1"/>
    <col min="3325" max="3325" width="7.5703125" customWidth="1"/>
    <col min="3326" max="3326" width="13.28515625" customWidth="1"/>
    <col min="3327" max="3327" width="8.85546875" customWidth="1"/>
    <col min="3328" max="3332" width="7.140625" customWidth="1"/>
    <col min="3333" max="3333" width="8.7109375" customWidth="1"/>
    <col min="3581" max="3581" width="7.5703125" customWidth="1"/>
    <col min="3582" max="3582" width="13.28515625" customWidth="1"/>
    <col min="3583" max="3583" width="8.85546875" customWidth="1"/>
    <col min="3584" max="3588" width="7.140625" customWidth="1"/>
    <col min="3589" max="3589" width="8.7109375" customWidth="1"/>
    <col min="3837" max="3837" width="7.5703125" customWidth="1"/>
    <col min="3838" max="3838" width="13.28515625" customWidth="1"/>
    <col min="3839" max="3839" width="8.85546875" customWidth="1"/>
    <col min="3840" max="3844" width="7.140625" customWidth="1"/>
    <col min="3845" max="3845" width="8.7109375" customWidth="1"/>
    <col min="4093" max="4093" width="7.5703125" customWidth="1"/>
    <col min="4094" max="4094" width="13.28515625" customWidth="1"/>
    <col min="4095" max="4095" width="8.85546875" customWidth="1"/>
    <col min="4096" max="4100" width="7.140625" customWidth="1"/>
    <col min="4101" max="4101" width="8.7109375" customWidth="1"/>
    <col min="4349" max="4349" width="7.5703125" customWidth="1"/>
    <col min="4350" max="4350" width="13.28515625" customWidth="1"/>
    <col min="4351" max="4351" width="8.85546875" customWidth="1"/>
    <col min="4352" max="4356" width="7.140625" customWidth="1"/>
    <col min="4357" max="4357" width="8.7109375" customWidth="1"/>
    <col min="4605" max="4605" width="7.5703125" customWidth="1"/>
    <col min="4606" max="4606" width="13.28515625" customWidth="1"/>
    <col min="4607" max="4607" width="8.85546875" customWidth="1"/>
    <col min="4608" max="4612" width="7.140625" customWidth="1"/>
    <col min="4613" max="4613" width="8.7109375" customWidth="1"/>
    <col min="4861" max="4861" width="7.5703125" customWidth="1"/>
    <col min="4862" max="4862" width="13.28515625" customWidth="1"/>
    <col min="4863" max="4863" width="8.85546875" customWidth="1"/>
    <col min="4864" max="4868" width="7.140625" customWidth="1"/>
    <col min="4869" max="4869" width="8.7109375" customWidth="1"/>
    <col min="5117" max="5117" width="7.5703125" customWidth="1"/>
    <col min="5118" max="5118" width="13.28515625" customWidth="1"/>
    <col min="5119" max="5119" width="8.85546875" customWidth="1"/>
    <col min="5120" max="5124" width="7.140625" customWidth="1"/>
    <col min="5125" max="5125" width="8.7109375" customWidth="1"/>
    <col min="5373" max="5373" width="7.5703125" customWidth="1"/>
    <col min="5374" max="5374" width="13.28515625" customWidth="1"/>
    <col min="5375" max="5375" width="8.85546875" customWidth="1"/>
    <col min="5376" max="5380" width="7.140625" customWidth="1"/>
    <col min="5381" max="5381" width="8.7109375" customWidth="1"/>
    <col min="5629" max="5629" width="7.5703125" customWidth="1"/>
    <col min="5630" max="5630" width="13.28515625" customWidth="1"/>
    <col min="5631" max="5631" width="8.85546875" customWidth="1"/>
    <col min="5632" max="5636" width="7.140625" customWidth="1"/>
    <col min="5637" max="5637" width="8.7109375" customWidth="1"/>
    <col min="5885" max="5885" width="7.5703125" customWidth="1"/>
    <col min="5886" max="5886" width="13.28515625" customWidth="1"/>
    <col min="5887" max="5887" width="8.85546875" customWidth="1"/>
    <col min="5888" max="5892" width="7.140625" customWidth="1"/>
    <col min="5893" max="5893" width="8.7109375" customWidth="1"/>
    <col min="6141" max="6141" width="7.5703125" customWidth="1"/>
    <col min="6142" max="6142" width="13.28515625" customWidth="1"/>
    <col min="6143" max="6143" width="8.85546875" customWidth="1"/>
    <col min="6144" max="6148" width="7.140625" customWidth="1"/>
    <col min="6149" max="6149" width="8.7109375" customWidth="1"/>
    <col min="6397" max="6397" width="7.5703125" customWidth="1"/>
    <col min="6398" max="6398" width="13.28515625" customWidth="1"/>
    <col min="6399" max="6399" width="8.85546875" customWidth="1"/>
    <col min="6400" max="6404" width="7.140625" customWidth="1"/>
    <col min="6405" max="6405" width="8.7109375" customWidth="1"/>
    <col min="6653" max="6653" width="7.5703125" customWidth="1"/>
    <col min="6654" max="6654" width="13.28515625" customWidth="1"/>
    <col min="6655" max="6655" width="8.85546875" customWidth="1"/>
    <col min="6656" max="6660" width="7.140625" customWidth="1"/>
    <col min="6661" max="6661" width="8.7109375" customWidth="1"/>
    <col min="6909" max="6909" width="7.5703125" customWidth="1"/>
    <col min="6910" max="6910" width="13.28515625" customWidth="1"/>
    <col min="6911" max="6911" width="8.85546875" customWidth="1"/>
    <col min="6912" max="6916" width="7.140625" customWidth="1"/>
    <col min="6917" max="6917" width="8.7109375" customWidth="1"/>
    <col min="7165" max="7165" width="7.5703125" customWidth="1"/>
    <col min="7166" max="7166" width="13.28515625" customWidth="1"/>
    <col min="7167" max="7167" width="8.85546875" customWidth="1"/>
    <col min="7168" max="7172" width="7.140625" customWidth="1"/>
    <col min="7173" max="7173" width="8.7109375" customWidth="1"/>
    <col min="7421" max="7421" width="7.5703125" customWidth="1"/>
    <col min="7422" max="7422" width="13.28515625" customWidth="1"/>
    <col min="7423" max="7423" width="8.85546875" customWidth="1"/>
    <col min="7424" max="7428" width="7.140625" customWidth="1"/>
    <col min="7429" max="7429" width="8.7109375" customWidth="1"/>
    <col min="7677" max="7677" width="7.5703125" customWidth="1"/>
    <col min="7678" max="7678" width="13.28515625" customWidth="1"/>
    <col min="7679" max="7679" width="8.85546875" customWidth="1"/>
    <col min="7680" max="7684" width="7.140625" customWidth="1"/>
    <col min="7685" max="7685" width="8.7109375" customWidth="1"/>
    <col min="7933" max="7933" width="7.5703125" customWidth="1"/>
    <col min="7934" max="7934" width="13.28515625" customWidth="1"/>
    <col min="7935" max="7935" width="8.85546875" customWidth="1"/>
    <col min="7936" max="7940" width="7.140625" customWidth="1"/>
    <col min="7941" max="7941" width="8.7109375" customWidth="1"/>
    <col min="8189" max="8189" width="7.5703125" customWidth="1"/>
    <col min="8190" max="8190" width="13.28515625" customWidth="1"/>
    <col min="8191" max="8191" width="8.85546875" customWidth="1"/>
    <col min="8192" max="8196" width="7.140625" customWidth="1"/>
    <col min="8197" max="8197" width="8.7109375" customWidth="1"/>
    <col min="8445" max="8445" width="7.5703125" customWidth="1"/>
    <col min="8446" max="8446" width="13.28515625" customWidth="1"/>
    <col min="8447" max="8447" width="8.85546875" customWidth="1"/>
    <col min="8448" max="8452" width="7.140625" customWidth="1"/>
    <col min="8453" max="8453" width="8.7109375" customWidth="1"/>
    <col min="8701" max="8701" width="7.5703125" customWidth="1"/>
    <col min="8702" max="8702" width="13.28515625" customWidth="1"/>
    <col min="8703" max="8703" width="8.85546875" customWidth="1"/>
    <col min="8704" max="8708" width="7.140625" customWidth="1"/>
    <col min="8709" max="8709" width="8.7109375" customWidth="1"/>
    <col min="8957" max="8957" width="7.5703125" customWidth="1"/>
    <col min="8958" max="8958" width="13.28515625" customWidth="1"/>
    <col min="8959" max="8959" width="8.85546875" customWidth="1"/>
    <col min="8960" max="8964" width="7.140625" customWidth="1"/>
    <col min="8965" max="8965" width="8.7109375" customWidth="1"/>
    <col min="9213" max="9213" width="7.5703125" customWidth="1"/>
    <col min="9214" max="9214" width="13.28515625" customWidth="1"/>
    <col min="9215" max="9215" width="8.85546875" customWidth="1"/>
    <col min="9216" max="9220" width="7.140625" customWidth="1"/>
    <col min="9221" max="9221" width="8.7109375" customWidth="1"/>
    <col min="9469" max="9469" width="7.5703125" customWidth="1"/>
    <col min="9470" max="9470" width="13.28515625" customWidth="1"/>
    <col min="9471" max="9471" width="8.85546875" customWidth="1"/>
    <col min="9472" max="9476" width="7.140625" customWidth="1"/>
    <col min="9477" max="9477" width="8.7109375" customWidth="1"/>
    <col min="9725" max="9725" width="7.5703125" customWidth="1"/>
    <col min="9726" max="9726" width="13.28515625" customWidth="1"/>
    <col min="9727" max="9727" width="8.85546875" customWidth="1"/>
    <col min="9728" max="9732" width="7.140625" customWidth="1"/>
    <col min="9733" max="9733" width="8.7109375" customWidth="1"/>
    <col min="9981" max="9981" width="7.5703125" customWidth="1"/>
    <col min="9982" max="9982" width="13.28515625" customWidth="1"/>
    <col min="9983" max="9983" width="8.85546875" customWidth="1"/>
    <col min="9984" max="9988" width="7.140625" customWidth="1"/>
    <col min="9989" max="9989" width="8.7109375" customWidth="1"/>
    <col min="10237" max="10237" width="7.5703125" customWidth="1"/>
    <col min="10238" max="10238" width="13.28515625" customWidth="1"/>
    <col min="10239" max="10239" width="8.85546875" customWidth="1"/>
    <col min="10240" max="10244" width="7.140625" customWidth="1"/>
    <col min="10245" max="10245" width="8.7109375" customWidth="1"/>
    <col min="10493" max="10493" width="7.5703125" customWidth="1"/>
    <col min="10494" max="10494" width="13.28515625" customWidth="1"/>
    <col min="10495" max="10495" width="8.85546875" customWidth="1"/>
    <col min="10496" max="10500" width="7.140625" customWidth="1"/>
    <col min="10501" max="10501" width="8.7109375" customWidth="1"/>
    <col min="10749" max="10749" width="7.5703125" customWidth="1"/>
    <col min="10750" max="10750" width="13.28515625" customWidth="1"/>
    <col min="10751" max="10751" width="8.85546875" customWidth="1"/>
    <col min="10752" max="10756" width="7.140625" customWidth="1"/>
    <col min="10757" max="10757" width="8.7109375" customWidth="1"/>
    <col min="11005" max="11005" width="7.5703125" customWidth="1"/>
    <col min="11006" max="11006" width="13.28515625" customWidth="1"/>
    <col min="11007" max="11007" width="8.85546875" customWidth="1"/>
    <col min="11008" max="11012" width="7.140625" customWidth="1"/>
    <col min="11013" max="11013" width="8.7109375" customWidth="1"/>
    <col min="11261" max="11261" width="7.5703125" customWidth="1"/>
    <col min="11262" max="11262" width="13.28515625" customWidth="1"/>
    <col min="11263" max="11263" width="8.85546875" customWidth="1"/>
    <col min="11264" max="11268" width="7.140625" customWidth="1"/>
    <col min="11269" max="11269" width="8.7109375" customWidth="1"/>
    <col min="11517" max="11517" width="7.5703125" customWidth="1"/>
    <col min="11518" max="11518" width="13.28515625" customWidth="1"/>
    <col min="11519" max="11519" width="8.85546875" customWidth="1"/>
    <col min="11520" max="11524" width="7.140625" customWidth="1"/>
    <col min="11525" max="11525" width="8.7109375" customWidth="1"/>
    <col min="11773" max="11773" width="7.5703125" customWidth="1"/>
    <col min="11774" max="11774" width="13.28515625" customWidth="1"/>
    <col min="11775" max="11775" width="8.85546875" customWidth="1"/>
    <col min="11776" max="11780" width="7.140625" customWidth="1"/>
    <col min="11781" max="11781" width="8.7109375" customWidth="1"/>
    <col min="12029" max="12029" width="7.5703125" customWidth="1"/>
    <col min="12030" max="12030" width="13.28515625" customWidth="1"/>
    <col min="12031" max="12031" width="8.85546875" customWidth="1"/>
    <col min="12032" max="12036" width="7.140625" customWidth="1"/>
    <col min="12037" max="12037" width="8.7109375" customWidth="1"/>
    <col min="12285" max="12285" width="7.5703125" customWidth="1"/>
    <col min="12286" max="12286" width="13.28515625" customWidth="1"/>
    <col min="12287" max="12287" width="8.85546875" customWidth="1"/>
    <col min="12288" max="12292" width="7.140625" customWidth="1"/>
    <col min="12293" max="12293" width="8.7109375" customWidth="1"/>
    <col min="12541" max="12541" width="7.5703125" customWidth="1"/>
    <col min="12542" max="12542" width="13.28515625" customWidth="1"/>
    <col min="12543" max="12543" width="8.85546875" customWidth="1"/>
    <col min="12544" max="12548" width="7.140625" customWidth="1"/>
    <col min="12549" max="12549" width="8.7109375" customWidth="1"/>
    <col min="12797" max="12797" width="7.5703125" customWidth="1"/>
    <col min="12798" max="12798" width="13.28515625" customWidth="1"/>
    <col min="12799" max="12799" width="8.85546875" customWidth="1"/>
    <col min="12800" max="12804" width="7.140625" customWidth="1"/>
    <col min="12805" max="12805" width="8.7109375" customWidth="1"/>
    <col min="13053" max="13053" width="7.5703125" customWidth="1"/>
    <col min="13054" max="13054" width="13.28515625" customWidth="1"/>
    <col min="13055" max="13055" width="8.85546875" customWidth="1"/>
    <col min="13056" max="13060" width="7.140625" customWidth="1"/>
    <col min="13061" max="13061" width="8.7109375" customWidth="1"/>
    <col min="13309" max="13309" width="7.5703125" customWidth="1"/>
    <col min="13310" max="13310" width="13.28515625" customWidth="1"/>
    <col min="13311" max="13311" width="8.85546875" customWidth="1"/>
    <col min="13312" max="13316" width="7.140625" customWidth="1"/>
    <col min="13317" max="13317" width="8.7109375" customWidth="1"/>
    <col min="13565" max="13565" width="7.5703125" customWidth="1"/>
    <col min="13566" max="13566" width="13.28515625" customWidth="1"/>
    <col min="13567" max="13567" width="8.85546875" customWidth="1"/>
    <col min="13568" max="13572" width="7.140625" customWidth="1"/>
    <col min="13573" max="13573" width="8.7109375" customWidth="1"/>
    <col min="13821" max="13821" width="7.5703125" customWidth="1"/>
    <col min="13822" max="13822" width="13.28515625" customWidth="1"/>
    <col min="13823" max="13823" width="8.85546875" customWidth="1"/>
    <col min="13824" max="13828" width="7.140625" customWidth="1"/>
    <col min="13829" max="13829" width="8.7109375" customWidth="1"/>
    <col min="14077" max="14077" width="7.5703125" customWidth="1"/>
    <col min="14078" max="14078" width="13.28515625" customWidth="1"/>
    <col min="14079" max="14079" width="8.85546875" customWidth="1"/>
    <col min="14080" max="14084" width="7.140625" customWidth="1"/>
    <col min="14085" max="14085" width="8.7109375" customWidth="1"/>
    <col min="14333" max="14333" width="7.5703125" customWidth="1"/>
    <col min="14334" max="14334" width="13.28515625" customWidth="1"/>
    <col min="14335" max="14335" width="8.85546875" customWidth="1"/>
    <col min="14336" max="14340" width="7.140625" customWidth="1"/>
    <col min="14341" max="14341" width="8.7109375" customWidth="1"/>
    <col min="14589" max="14589" width="7.5703125" customWidth="1"/>
    <col min="14590" max="14590" width="13.28515625" customWidth="1"/>
    <col min="14591" max="14591" width="8.85546875" customWidth="1"/>
    <col min="14592" max="14596" width="7.140625" customWidth="1"/>
    <col min="14597" max="14597" width="8.7109375" customWidth="1"/>
    <col min="14845" max="14845" width="7.5703125" customWidth="1"/>
    <col min="14846" max="14846" width="13.28515625" customWidth="1"/>
    <col min="14847" max="14847" width="8.85546875" customWidth="1"/>
    <col min="14848" max="14852" width="7.140625" customWidth="1"/>
    <col min="14853" max="14853" width="8.7109375" customWidth="1"/>
    <col min="15101" max="15101" width="7.5703125" customWidth="1"/>
    <col min="15102" max="15102" width="13.28515625" customWidth="1"/>
    <col min="15103" max="15103" width="8.85546875" customWidth="1"/>
    <col min="15104" max="15108" width="7.140625" customWidth="1"/>
    <col min="15109" max="15109" width="8.7109375" customWidth="1"/>
    <col min="15357" max="15357" width="7.5703125" customWidth="1"/>
    <col min="15358" max="15358" width="13.28515625" customWidth="1"/>
    <col min="15359" max="15359" width="8.85546875" customWidth="1"/>
    <col min="15360" max="15364" width="7.140625" customWidth="1"/>
    <col min="15365" max="15365" width="8.7109375" customWidth="1"/>
    <col min="15613" max="15613" width="7.5703125" customWidth="1"/>
    <col min="15614" max="15614" width="13.28515625" customWidth="1"/>
    <col min="15615" max="15615" width="8.85546875" customWidth="1"/>
    <col min="15616" max="15620" width="7.140625" customWidth="1"/>
    <col min="15621" max="15621" width="8.7109375" customWidth="1"/>
    <col min="15869" max="15869" width="7.5703125" customWidth="1"/>
    <col min="15870" max="15870" width="13.28515625" customWidth="1"/>
    <col min="15871" max="15871" width="8.85546875" customWidth="1"/>
    <col min="15872" max="15876" width="7.140625" customWidth="1"/>
    <col min="15877" max="15877" width="8.7109375" customWidth="1"/>
    <col min="16125" max="16125" width="7.5703125" customWidth="1"/>
    <col min="16126" max="16126" width="13.28515625" customWidth="1"/>
    <col min="16127" max="16127" width="8.85546875" customWidth="1"/>
    <col min="16128" max="16132" width="7.140625" customWidth="1"/>
    <col min="16133" max="16133" width="8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32" customFormat="1" ht="15" customHeight="1" x14ac:dyDescent="0.25">
      <c r="A5" s="286"/>
      <c r="B5" s="233"/>
      <c r="C5" s="233"/>
      <c r="D5" s="233"/>
      <c r="E5" s="233"/>
      <c r="F5" s="233"/>
      <c r="G5" s="233"/>
      <c r="H5" s="233"/>
      <c r="I5" s="233"/>
    </row>
    <row r="6" spans="1:9" s="232" customFormat="1" ht="15" customHeight="1" x14ac:dyDescent="0.25">
      <c r="A6" s="230"/>
      <c r="B6" s="233"/>
      <c r="C6" s="233"/>
      <c r="D6" s="233"/>
      <c r="E6" s="233"/>
      <c r="F6" s="233"/>
      <c r="G6" s="233"/>
      <c r="H6" s="233"/>
      <c r="I6" s="233"/>
    </row>
    <row r="7" spans="1:9" ht="21.95" customHeight="1" x14ac:dyDescent="0.25">
      <c r="A7" s="495" t="s">
        <v>225</v>
      </c>
      <c r="B7" s="495"/>
      <c r="C7" s="495"/>
      <c r="D7" s="495"/>
      <c r="E7" s="495"/>
      <c r="F7" s="495"/>
      <c r="G7" s="495"/>
      <c r="H7" s="495"/>
      <c r="I7" s="115"/>
    </row>
    <row r="8" spans="1:9" ht="6.75" customHeight="1" x14ac:dyDescent="0.25">
      <c r="A8" s="269"/>
      <c r="B8" s="269"/>
      <c r="C8" s="269"/>
      <c r="D8" s="269"/>
      <c r="E8" s="269"/>
      <c r="F8" s="269"/>
      <c r="G8" s="269"/>
      <c r="H8" s="269"/>
    </row>
    <row r="9" spans="1:9" ht="21.95" customHeight="1" x14ac:dyDescent="0.25">
      <c r="A9" s="304" t="s">
        <v>48</v>
      </c>
      <c r="B9" s="304" t="s">
        <v>166</v>
      </c>
      <c r="C9" s="269"/>
      <c r="D9" s="269"/>
      <c r="E9" s="269"/>
      <c r="F9" s="269"/>
      <c r="G9" s="269"/>
      <c r="H9" s="269"/>
    </row>
    <row r="10" spans="1:9" ht="15.95" customHeight="1" x14ac:dyDescent="0.25">
      <c r="A10" s="336">
        <v>2010</v>
      </c>
      <c r="B10" s="347">
        <v>2.9530423280423284</v>
      </c>
      <c r="C10" s="269"/>
      <c r="D10" s="269"/>
      <c r="E10" s="269"/>
      <c r="F10" s="269"/>
      <c r="G10" s="269"/>
      <c r="H10" s="269"/>
    </row>
    <row r="11" spans="1:9" ht="15.95" customHeight="1" x14ac:dyDescent="0.25">
      <c r="A11" s="336">
        <v>2011</v>
      </c>
      <c r="B11" s="347">
        <v>5.6593074878171628</v>
      </c>
      <c r="C11" s="363"/>
      <c r="D11" s="269"/>
      <c r="E11" s="269"/>
      <c r="F11" s="269"/>
      <c r="G11" s="269"/>
      <c r="H11" s="269"/>
    </row>
    <row r="12" spans="1:9" ht="15.95" customHeight="1" x14ac:dyDescent="0.25">
      <c r="A12" s="336">
        <v>2012</v>
      </c>
      <c r="B12" s="347">
        <v>2</v>
      </c>
      <c r="C12" s="269"/>
      <c r="D12" s="269"/>
      <c r="E12" s="269"/>
      <c r="F12" s="269"/>
      <c r="G12" s="269"/>
      <c r="H12" s="269"/>
    </row>
    <row r="13" spans="1:9" ht="15.95" customHeight="1" x14ac:dyDescent="0.25">
      <c r="A13" s="336">
        <v>2013</v>
      </c>
      <c r="B13" s="347">
        <v>9.6996678353939831</v>
      </c>
      <c r="C13" s="364"/>
      <c r="D13" s="269"/>
      <c r="E13" s="269"/>
      <c r="F13" s="269"/>
      <c r="G13" s="269"/>
      <c r="H13" s="269"/>
    </row>
    <row r="14" spans="1:9" ht="15.95" customHeight="1" x14ac:dyDescent="0.25">
      <c r="A14" s="336">
        <v>2014</v>
      </c>
      <c r="B14" s="347">
        <v>6.319448817071029</v>
      </c>
      <c r="C14" s="269"/>
      <c r="D14" s="269"/>
      <c r="E14" s="269"/>
      <c r="F14" s="269"/>
      <c r="G14" s="269"/>
      <c r="H14" s="269"/>
    </row>
    <row r="15" spans="1:9" ht="15.95" customHeight="1" x14ac:dyDescent="0.25">
      <c r="A15" s="338">
        <v>2015</v>
      </c>
      <c r="B15" s="348">
        <f>Becados_externos!D15</f>
        <v>3.451314677342209</v>
      </c>
      <c r="C15" s="269"/>
      <c r="D15" s="269"/>
      <c r="E15" s="269"/>
      <c r="F15" s="269"/>
      <c r="G15" s="269"/>
      <c r="H15" s="269"/>
    </row>
    <row r="16" spans="1:9" ht="17.25" customHeight="1" x14ac:dyDescent="0.25">
      <c r="A16" s="360" t="s">
        <v>300</v>
      </c>
      <c r="B16" s="365">
        <f>B15-B14</f>
        <v>-2.86813413972882</v>
      </c>
      <c r="C16" s="269"/>
      <c r="D16" s="269"/>
      <c r="E16" s="269"/>
      <c r="F16" s="269"/>
      <c r="G16" s="269"/>
      <c r="H16" s="269"/>
    </row>
    <row r="17" spans="1:10" ht="8.25" customHeight="1" x14ac:dyDescent="0.25">
      <c r="A17" s="269"/>
      <c r="B17" s="269"/>
      <c r="C17" s="269"/>
      <c r="D17" s="269"/>
      <c r="E17" s="269"/>
      <c r="F17" s="269"/>
      <c r="G17" s="269"/>
      <c r="H17" s="269"/>
    </row>
    <row r="18" spans="1:10" ht="42" customHeight="1" x14ac:dyDescent="0.25">
      <c r="A18" s="304" t="s">
        <v>49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15" t="s">
        <v>304</v>
      </c>
      <c r="H18" s="304" t="s">
        <v>272</v>
      </c>
    </row>
    <row r="19" spans="1:10" ht="14.1" customHeight="1" x14ac:dyDescent="0.25">
      <c r="A19" s="351" t="s">
        <v>14</v>
      </c>
      <c r="B19" s="352">
        <v>1.904308497976672</v>
      </c>
      <c r="C19" s="352">
        <v>3.1885882106146424</v>
      </c>
      <c r="D19" s="352">
        <v>3.3634126333059884</v>
      </c>
      <c r="E19" s="352">
        <v>11.536833192209992</v>
      </c>
      <c r="F19" s="352">
        <v>4.2535091450446618</v>
      </c>
      <c r="G19" s="366">
        <f>Becados_externos!D16</f>
        <v>7.5257289879931379</v>
      </c>
      <c r="H19" s="352">
        <f>Tabla12[[#This Row],[2015]]-Tabla12[[#This Row],[2014]]</f>
        <v>3.2722198429484761</v>
      </c>
    </row>
    <row r="20" spans="1:10" ht="14.1" customHeight="1" x14ac:dyDescent="0.25">
      <c r="A20" s="351" t="s">
        <v>15</v>
      </c>
      <c r="B20" s="352">
        <v>10.708096063382024</v>
      </c>
      <c r="C20" s="352">
        <v>2.0930510704461192</v>
      </c>
      <c r="D20" s="352">
        <v>7.1701720841300193E-2</v>
      </c>
      <c r="E20" s="352">
        <v>2.3097311624384704</v>
      </c>
      <c r="F20" s="352">
        <v>2.9637896825396823</v>
      </c>
      <c r="G20" s="366">
        <f>Becados_externos!D17</f>
        <v>0.44815891472868219</v>
      </c>
      <c r="H20" s="352">
        <f>Tabla12[[#This Row],[2015]]-Tabla12[[#This Row],[2014]]</f>
        <v>-2.5156307678110004</v>
      </c>
    </row>
    <row r="21" spans="1:10" ht="14.1" customHeight="1" x14ac:dyDescent="0.25">
      <c r="A21" s="351" t="s">
        <v>16</v>
      </c>
      <c r="B21" s="352">
        <v>5.7756696428571432</v>
      </c>
      <c r="C21" s="352">
        <v>8.870490833826139</v>
      </c>
      <c r="D21" s="352">
        <v>0</v>
      </c>
      <c r="E21" s="352">
        <v>12.536443148688047</v>
      </c>
      <c r="F21" s="352">
        <v>13.608562691131498</v>
      </c>
      <c r="G21" s="366">
        <f>Becados_externos!D18</f>
        <v>0</v>
      </c>
      <c r="H21" s="352">
        <f>Tabla12[[#This Row],[2015]]-Tabla12[[#This Row],[2014]]</f>
        <v>-13.608562691131498</v>
      </c>
    </row>
    <row r="22" spans="1:10" ht="14.1" customHeight="1" x14ac:dyDescent="0.25">
      <c r="A22" s="351" t="s">
        <v>17</v>
      </c>
      <c r="B22" s="352">
        <v>15.852904820766378</v>
      </c>
      <c r="C22" s="352">
        <v>13.310772701635646</v>
      </c>
      <c r="D22" s="352">
        <v>3.648068669527897</v>
      </c>
      <c r="E22" s="352">
        <v>38.860103626943001</v>
      </c>
      <c r="F22" s="352">
        <v>8.8633993743482797</v>
      </c>
      <c r="G22" s="366">
        <f>Becados_externos!D19</f>
        <v>4.4444444444444446</v>
      </c>
      <c r="H22" s="352">
        <f>Tabla12[[#This Row],[2015]]-Tabla12[[#This Row],[2014]]</f>
        <v>-4.4189549299038351</v>
      </c>
    </row>
    <row r="23" spans="1:10" ht="14.1" customHeight="1" x14ac:dyDescent="0.25">
      <c r="A23" s="351" t="s">
        <v>18</v>
      </c>
      <c r="B23" s="352">
        <v>0</v>
      </c>
      <c r="C23" s="352">
        <v>2.7300027300027303E-2</v>
      </c>
      <c r="D23" s="352">
        <v>0</v>
      </c>
      <c r="E23" s="352">
        <v>0.16422435573521982</v>
      </c>
      <c r="F23" s="352">
        <v>0.66128818939293743</v>
      </c>
      <c r="G23" s="366">
        <f>Becados_externos!D20</f>
        <v>0.61894510226049515</v>
      </c>
      <c r="H23" s="352">
        <f>Tabla12[[#This Row],[2015]]-Tabla12[[#This Row],[2014]]</f>
        <v>-4.2343087132442281E-2</v>
      </c>
      <c r="J23" s="128"/>
    </row>
    <row r="24" spans="1:10" ht="14.1" customHeight="1" x14ac:dyDescent="0.25">
      <c r="A24" s="351" t="s">
        <v>19</v>
      </c>
      <c r="B24" s="352">
        <v>11.78923426838514</v>
      </c>
      <c r="C24" s="352">
        <v>11.096909133162908</v>
      </c>
      <c r="D24" s="352">
        <v>4.671675922901013</v>
      </c>
      <c r="E24" s="352">
        <v>29.023368606701936</v>
      </c>
      <c r="F24" s="352">
        <v>21.607730263157894</v>
      </c>
      <c r="G24" s="366">
        <f>Becados_externos!D21</f>
        <v>3.6655683690280063</v>
      </c>
      <c r="H24" s="352">
        <f>Tabla12[[#This Row],[2015]]-Tabla12[[#This Row],[2014]]</f>
        <v>-17.942161894129889</v>
      </c>
      <c r="J24" s="127"/>
    </row>
    <row r="25" spans="1:10" ht="14.1" customHeight="1" x14ac:dyDescent="0.25">
      <c r="A25" s="351" t="s">
        <v>20</v>
      </c>
      <c r="B25" s="352">
        <v>1.0257441673370877</v>
      </c>
      <c r="C25" s="352">
        <v>0.54354695992921243</v>
      </c>
      <c r="D25" s="352">
        <v>1.2885639945483831</v>
      </c>
      <c r="E25" s="352">
        <v>14.206057533899379</v>
      </c>
      <c r="F25" s="352">
        <v>9.5604950745137671</v>
      </c>
      <c r="G25" s="366">
        <f>Becados_externos!D22</f>
        <v>0.47064096817570594</v>
      </c>
      <c r="H25" s="352">
        <f>Tabla12[[#This Row],[2015]]-Tabla12[[#This Row],[2014]]</f>
        <v>-9.0898541063380609</v>
      </c>
    </row>
    <row r="26" spans="1:10" ht="14.1" customHeight="1" x14ac:dyDescent="0.25">
      <c r="A26" s="351" t="s">
        <v>21</v>
      </c>
      <c r="B26" s="352">
        <v>14.294790343074967</v>
      </c>
      <c r="C26" s="352">
        <v>11.048158640226628</v>
      </c>
      <c r="D26" s="352">
        <v>1.3412017167381975</v>
      </c>
      <c r="E26" s="352">
        <v>14.763674986723313</v>
      </c>
      <c r="F26" s="352">
        <v>0.47219307450157399</v>
      </c>
      <c r="G26" s="366">
        <f>Becados_externos!D23</f>
        <v>3.1512605042016806</v>
      </c>
      <c r="H26" s="352">
        <f>Tabla12[[#This Row],[2015]]-Tabla12[[#This Row],[2014]]</f>
        <v>2.6790674297001065</v>
      </c>
    </row>
    <row r="27" spans="1:10" ht="14.1" customHeight="1" x14ac:dyDescent="0.25">
      <c r="A27" s="351" t="s">
        <v>23</v>
      </c>
      <c r="B27" s="352">
        <v>4.0214477211796247</v>
      </c>
      <c r="C27" s="352">
        <v>4.5957446808510642</v>
      </c>
      <c r="D27" s="352">
        <v>2.6404023470243088</v>
      </c>
      <c r="E27" s="352">
        <v>13.178615830915872</v>
      </c>
      <c r="F27" s="352">
        <v>2.899718082964156</v>
      </c>
      <c r="G27" s="366">
        <f>Becados_externos!D25</f>
        <v>7.1000855431993148</v>
      </c>
      <c r="H27" s="352">
        <f>Tabla12[[#This Row],[2015]]-Tabla12[[#This Row],[2014]]</f>
        <v>4.2003674602351584</v>
      </c>
    </row>
    <row r="28" spans="1:10" ht="14.1" customHeight="1" x14ac:dyDescent="0.25">
      <c r="A28" s="351" t="s">
        <v>24</v>
      </c>
      <c r="B28" s="352">
        <v>2.4068114776079379</v>
      </c>
      <c r="C28" s="352">
        <v>1.6540317022742934</v>
      </c>
      <c r="D28" s="352">
        <v>1.4020097478789337</v>
      </c>
      <c r="E28" s="352">
        <v>11.646608315098469</v>
      </c>
      <c r="F28" s="352">
        <v>4.7538487565555743</v>
      </c>
      <c r="G28" s="366">
        <f>Becados_externos!D26</f>
        <v>4.3739279588336188</v>
      </c>
      <c r="H28" s="352">
        <f>Tabla12[[#This Row],[2015]]-Tabla12[[#This Row],[2014]]</f>
        <v>-0.37992079772195542</v>
      </c>
    </row>
    <row r="29" spans="1:10" ht="14.1" customHeight="1" x14ac:dyDescent="0.25">
      <c r="A29" s="351" t="s">
        <v>25</v>
      </c>
      <c r="B29" s="352">
        <v>3.9910242025965701</v>
      </c>
      <c r="C29" s="352">
        <v>4.5114902016072183</v>
      </c>
      <c r="D29" s="352">
        <v>1.40485312899106</v>
      </c>
      <c r="E29" s="352">
        <v>17.695826186392225</v>
      </c>
      <c r="F29" s="352">
        <v>6.8367195610262499</v>
      </c>
      <c r="G29" s="366">
        <f>Becados_externos!D27</f>
        <v>17.937084089534181</v>
      </c>
      <c r="H29" s="352">
        <f>Tabla12[[#This Row],[2015]]-Tabla12[[#This Row],[2014]]</f>
        <v>11.100364528507932</v>
      </c>
    </row>
    <row r="30" spans="1:10" ht="14.1" customHeight="1" x14ac:dyDescent="0.25">
      <c r="A30" s="351" t="s">
        <v>26</v>
      </c>
      <c r="B30" s="352">
        <v>11.432306798373039</v>
      </c>
      <c r="C30" s="352">
        <v>8.9334055224688687</v>
      </c>
      <c r="D30" s="352">
        <v>2.3306233062330621</v>
      </c>
      <c r="E30" s="352">
        <v>6.2945973496432215</v>
      </c>
      <c r="F30" s="352">
        <v>1.8296169239565465</v>
      </c>
      <c r="G30" s="366">
        <f>Becados_externos!D28</f>
        <v>7.7295987072448158</v>
      </c>
      <c r="H30" s="352">
        <f>Tabla12[[#This Row],[2015]]-Tabla12[[#This Row],[2014]]</f>
        <v>5.8999817832882693</v>
      </c>
    </row>
    <row r="31" spans="1:10" ht="14.1" customHeight="1" x14ac:dyDescent="0.25">
      <c r="A31" s="351" t="s">
        <v>27</v>
      </c>
      <c r="B31" s="352">
        <v>4.6362388469457789</v>
      </c>
      <c r="C31" s="352">
        <v>5.7169141805756345</v>
      </c>
      <c r="D31" s="352">
        <v>3.7645226195884987</v>
      </c>
      <c r="E31" s="352">
        <v>16.273376402584155</v>
      </c>
      <c r="F31" s="352">
        <v>7.9471982758620694</v>
      </c>
      <c r="G31" s="366">
        <f>Becados_externos!D29</f>
        <v>4.1467086355549476</v>
      </c>
      <c r="H31" s="352">
        <f>Tabla12[[#This Row],[2015]]-Tabla12[[#This Row],[2014]]</f>
        <v>-3.8004896403071218</v>
      </c>
    </row>
    <row r="32" spans="1:10" ht="14.1" customHeight="1" x14ac:dyDescent="0.25">
      <c r="A32" s="351" t="s">
        <v>28</v>
      </c>
      <c r="B32" s="352">
        <v>0.51809293418002222</v>
      </c>
      <c r="C32" s="352">
        <v>1.8696592196025943</v>
      </c>
      <c r="D32" s="352">
        <v>1.3895514030321254</v>
      </c>
      <c r="E32" s="352">
        <v>8.5775072146272606</v>
      </c>
      <c r="F32" s="352">
        <v>16.787992977347667</v>
      </c>
      <c r="G32" s="366">
        <f>Becados_externos!D30</f>
        <v>1.9107075293227391</v>
      </c>
      <c r="H32" s="352">
        <f>Tabla12[[#This Row],[2015]]-Tabla12[[#This Row],[2014]]</f>
        <v>-14.877285448024928</v>
      </c>
    </row>
    <row r="33" spans="1:8" ht="14.1" customHeight="1" x14ac:dyDescent="0.25">
      <c r="A33" s="351" t="s">
        <v>29</v>
      </c>
      <c r="B33" s="352">
        <v>2.6494508258572984</v>
      </c>
      <c r="C33" s="352">
        <v>2.2367658023361776</v>
      </c>
      <c r="D33" s="352">
        <v>1.2202066216546004</v>
      </c>
      <c r="E33" s="352">
        <v>6.0387905479800121</v>
      </c>
      <c r="F33" s="352">
        <v>1.1644832605531297</v>
      </c>
      <c r="G33" s="366">
        <f>Becados_externos!D31</f>
        <v>4.34627079234484</v>
      </c>
      <c r="H33" s="352">
        <f>Tabla12[[#This Row],[2015]]-Tabla12[[#This Row],[2014]]</f>
        <v>3.1817875317917101</v>
      </c>
    </row>
    <row r="34" spans="1:8" ht="14.1" customHeight="1" x14ac:dyDescent="0.25">
      <c r="A34" s="351" t="s">
        <v>30</v>
      </c>
      <c r="B34" s="352">
        <v>8.851774530271399</v>
      </c>
      <c r="C34" s="352">
        <v>13.578780680918449</v>
      </c>
      <c r="D34" s="352">
        <v>0.15961691939345571</v>
      </c>
      <c r="E34" s="352">
        <v>13.807798849350094</v>
      </c>
      <c r="F34" s="352">
        <v>1.1071652391894715</v>
      </c>
      <c r="G34" s="366">
        <f>Becados_externos!D32</f>
        <v>11.132854968471406</v>
      </c>
      <c r="H34" s="352">
        <f>Tabla12[[#This Row],[2015]]-Tabla12[[#This Row],[2014]]</f>
        <v>10.025689729281934</v>
      </c>
    </row>
    <row r="35" spans="1:8" ht="14.1" customHeight="1" x14ac:dyDescent="0.25">
      <c r="A35" s="351" t="s">
        <v>31</v>
      </c>
      <c r="B35" s="352">
        <v>0.5442415730337079</v>
      </c>
      <c r="C35" s="352">
        <v>0.66028392208649722</v>
      </c>
      <c r="D35" s="352">
        <v>3.2862306933946768E-2</v>
      </c>
      <c r="E35" s="352">
        <v>4.2805400065854462</v>
      </c>
      <c r="F35" s="352">
        <v>1.6546018614270943</v>
      </c>
      <c r="G35" s="366">
        <f>Becados_externos!D33</f>
        <v>2.3186485591255379</v>
      </c>
      <c r="H35" s="352">
        <f>Tabla12[[#This Row],[2015]]-Tabla12[[#This Row],[2014]]</f>
        <v>0.6640466976984436</v>
      </c>
    </row>
    <row r="36" spans="1:8" ht="14.1" customHeight="1" x14ac:dyDescent="0.25">
      <c r="A36" s="351" t="s">
        <v>32</v>
      </c>
      <c r="B36" s="352">
        <v>2.4044301536262953</v>
      </c>
      <c r="C36" s="352">
        <v>8.4240725044011207</v>
      </c>
      <c r="D36" s="352">
        <v>9.5267138326421072</v>
      </c>
      <c r="E36" s="352">
        <v>23.64027688906986</v>
      </c>
      <c r="F36" s="352">
        <v>6.4374542794440384</v>
      </c>
      <c r="G36" s="366">
        <f>Becados_externos!D34</f>
        <v>10.548025928108427</v>
      </c>
      <c r="H36" s="352">
        <f>Tabla12[[#This Row],[2015]]-Tabla12[[#This Row],[2014]]</f>
        <v>4.1105716486643882</v>
      </c>
    </row>
    <row r="37" spans="1:8" ht="14.1" customHeight="1" x14ac:dyDescent="0.25">
      <c r="A37" s="351" t="s">
        <v>34</v>
      </c>
      <c r="B37" s="352">
        <v>0.43695380774032461</v>
      </c>
      <c r="C37" s="352">
        <v>1.0931806350858928</v>
      </c>
      <c r="D37" s="352">
        <v>0.49078127072556038</v>
      </c>
      <c r="E37" s="352">
        <v>7.7916723924694242</v>
      </c>
      <c r="F37" s="352">
        <v>2.9846582984658299</v>
      </c>
      <c r="G37" s="366">
        <f>Becados_externos!D36</f>
        <v>2.4270482603815937</v>
      </c>
      <c r="H37" s="352">
        <f>Tabla12[[#This Row],[2015]]-Tabla12[[#This Row],[2014]]</f>
        <v>-0.55761003808423615</v>
      </c>
    </row>
    <row r="38" spans="1:8" ht="14.1" customHeight="1" x14ac:dyDescent="0.25">
      <c r="A38" s="351" t="s">
        <v>35</v>
      </c>
      <c r="B38" s="352">
        <v>1.9563581640331076</v>
      </c>
      <c r="C38" s="352">
        <v>1.2010981468771447</v>
      </c>
      <c r="D38" s="352">
        <v>2.7538155275381553</v>
      </c>
      <c r="E38" s="352">
        <v>6.7928039702233249</v>
      </c>
      <c r="F38" s="352">
        <v>0.17431725740848344</v>
      </c>
      <c r="G38" s="366">
        <f>Becados_externos!D37</f>
        <v>1.4072372199885124</v>
      </c>
      <c r="H38" s="352">
        <f>Tabla12[[#This Row],[2015]]-Tabla12[[#This Row],[2014]]</f>
        <v>1.2329199625800289</v>
      </c>
    </row>
    <row r="39" spans="1:8" ht="14.1" customHeight="1" x14ac:dyDescent="0.25">
      <c r="A39" s="351" t="s">
        <v>36</v>
      </c>
      <c r="B39" s="352">
        <v>0.58248778654641109</v>
      </c>
      <c r="C39" s="352">
        <v>1.5042117930204573</v>
      </c>
      <c r="D39" s="352">
        <v>0.18422567645365573</v>
      </c>
      <c r="E39" s="352">
        <v>7.3571024335031128</v>
      </c>
      <c r="F39" s="352">
        <v>2.8451779775834463</v>
      </c>
      <c r="G39" s="366">
        <f>Becados_externos!D38</f>
        <v>0.69547938400397413</v>
      </c>
      <c r="H39" s="352">
        <f>Tabla12[[#This Row],[2015]]-Tabla12[[#This Row],[2014]]</f>
        <v>-2.1496985935794721</v>
      </c>
    </row>
    <row r="40" spans="1:8" ht="14.1" customHeight="1" x14ac:dyDescent="0.25">
      <c r="A40" s="351" t="s">
        <v>37</v>
      </c>
      <c r="B40" s="352">
        <v>2.3522550544323484</v>
      </c>
      <c r="C40" s="352">
        <v>4.0864944108484513</v>
      </c>
      <c r="D40" s="352">
        <v>3.1033223804308143</v>
      </c>
      <c r="E40" s="352">
        <v>13.23283082077052</v>
      </c>
      <c r="F40" s="352">
        <v>2.6105182926829267</v>
      </c>
      <c r="G40" s="366">
        <f>Becados_externos!D39</f>
        <v>3.7931034482758621</v>
      </c>
      <c r="H40" s="352">
        <f>Tabla12[[#This Row],[2015]]-Tabla12[[#This Row],[2014]]</f>
        <v>1.1825851555929354</v>
      </c>
    </row>
    <row r="41" spans="1:8" ht="14.1" customHeight="1" x14ac:dyDescent="0.25">
      <c r="A41" s="351" t="s">
        <v>38</v>
      </c>
      <c r="B41" s="352">
        <v>2.6964560862865947</v>
      </c>
      <c r="C41" s="352">
        <v>1.552863436123348</v>
      </c>
      <c r="D41" s="352">
        <v>0.97239648682559598</v>
      </c>
      <c r="E41" s="352">
        <v>4.1693531055233182</v>
      </c>
      <c r="F41" s="352">
        <v>3.7428243398392653</v>
      </c>
      <c r="G41" s="366">
        <f>Becados_externos!D40</f>
        <v>0.84646132142017405</v>
      </c>
      <c r="H41" s="352">
        <f>Tabla12[[#This Row],[2015]]-Tabla12[[#This Row],[2014]]</f>
        <v>-2.8963630184190912</v>
      </c>
    </row>
    <row r="42" spans="1:8" ht="14.1" customHeight="1" x14ac:dyDescent="0.25">
      <c r="A42" s="351" t="s">
        <v>39</v>
      </c>
      <c r="B42" s="352">
        <v>2.1080988625673482</v>
      </c>
      <c r="C42" s="352">
        <v>2.6220066686874812</v>
      </c>
      <c r="D42" s="352">
        <v>0.80407610859008039</v>
      </c>
      <c r="E42" s="352">
        <v>10.573643410852714</v>
      </c>
      <c r="F42" s="352">
        <v>10.01060124185976</v>
      </c>
      <c r="G42" s="366">
        <f>Becados_externos!D41</f>
        <v>1.7302762745656508</v>
      </c>
      <c r="H42" s="352">
        <f>Tabla12[[#This Row],[2015]]-Tabla12[[#This Row],[2014]]</f>
        <v>-8.2803249672941099</v>
      </c>
    </row>
    <row r="43" spans="1:8" ht="14.1" customHeight="1" x14ac:dyDescent="0.25">
      <c r="A43" s="351" t="s">
        <v>40</v>
      </c>
      <c r="B43" s="352">
        <v>0.13642564802182811</v>
      </c>
      <c r="C43" s="352">
        <v>0.23809523809523811</v>
      </c>
      <c r="D43" s="352">
        <v>0</v>
      </c>
      <c r="E43" s="352">
        <v>0.40352164343360231</v>
      </c>
      <c r="F43" s="352">
        <v>0.31858407079646017</v>
      </c>
      <c r="G43" s="366">
        <f>Becados_externos!D42</f>
        <v>0</v>
      </c>
      <c r="H43" s="352">
        <f>Tabla12[[#This Row],[2015]]-Tabla12[[#This Row],[2014]]</f>
        <v>-0.31858407079646017</v>
      </c>
    </row>
    <row r="44" spans="1:8" ht="14.1" customHeight="1" x14ac:dyDescent="0.25">
      <c r="A44" s="351" t="s">
        <v>41</v>
      </c>
      <c r="B44" s="352">
        <v>3.0435871743486973</v>
      </c>
      <c r="C44" s="352">
        <v>3.6688271982389629</v>
      </c>
      <c r="D44" s="352">
        <v>6.9707497478426541</v>
      </c>
      <c r="E44" s="352">
        <v>5.0962379702537186</v>
      </c>
      <c r="F44" s="352">
        <v>2.2950113134360519</v>
      </c>
      <c r="G44" s="366">
        <f>Becados_externos!D43</f>
        <v>0.13327410039982232</v>
      </c>
      <c r="H44" s="352">
        <f>Tabla12[[#This Row],[2015]]-Tabla12[[#This Row],[2014]]</f>
        <v>-2.1617372130362296</v>
      </c>
    </row>
    <row r="45" spans="1:8" ht="14.1" customHeight="1" x14ac:dyDescent="0.25">
      <c r="A45" s="351" t="s">
        <v>42</v>
      </c>
      <c r="B45" s="352">
        <v>9.9285146942017469E-2</v>
      </c>
      <c r="C45" s="352">
        <v>0.23192887514495555</v>
      </c>
      <c r="D45" s="352">
        <v>0.22515278224509491</v>
      </c>
      <c r="E45" s="352">
        <v>1.8076178179470628</v>
      </c>
      <c r="F45" s="352">
        <v>3.1807854592664722</v>
      </c>
      <c r="G45" s="366">
        <f>Becados_externos!D44</f>
        <v>2.6334269662921348</v>
      </c>
      <c r="H45" s="352">
        <f>Tabla12[[#This Row],[2015]]-Tabla12[[#This Row],[2014]]</f>
        <v>-0.54735849297433736</v>
      </c>
    </row>
    <row r="46" spans="1:8" ht="14.1" customHeight="1" x14ac:dyDescent="0.25">
      <c r="A46" s="351" t="s">
        <v>43</v>
      </c>
      <c r="B46" s="352">
        <v>3.139638634842739</v>
      </c>
      <c r="C46" s="352">
        <v>1.8796586367073567</v>
      </c>
      <c r="D46" s="352">
        <v>3.0253916801728797</v>
      </c>
      <c r="E46" s="352">
        <v>2.6934916446789798</v>
      </c>
      <c r="F46" s="352">
        <v>2.1701008329679965</v>
      </c>
      <c r="G46" s="366">
        <f>Becados_externos!D45</f>
        <v>2.5088452878739145</v>
      </c>
      <c r="H46" s="352">
        <f>Tabla12[[#This Row],[2015]]-Tabla12[[#This Row],[2014]]</f>
        <v>0.33874445490591798</v>
      </c>
    </row>
    <row r="47" spans="1:8" ht="14.1" customHeight="1" x14ac:dyDescent="0.25">
      <c r="A47" s="351" t="s">
        <v>44</v>
      </c>
      <c r="B47" s="352">
        <v>3.2301480484522207</v>
      </c>
      <c r="C47" s="352">
        <v>4.474749627104198</v>
      </c>
      <c r="D47" s="352">
        <v>4.1506010433204805</v>
      </c>
      <c r="E47" s="352">
        <v>8.4742135673015202</v>
      </c>
      <c r="F47" s="352">
        <v>0.233843537414966</v>
      </c>
      <c r="G47" s="366">
        <f>Becados_externos!D46</f>
        <v>3.3684645587931392</v>
      </c>
      <c r="H47" s="352">
        <f>Tabla12[[#This Row],[2015]]-Tabla12[[#This Row],[2014]]</f>
        <v>3.1346210213781731</v>
      </c>
    </row>
    <row r="48" spans="1:8" ht="13.5" customHeight="1" x14ac:dyDescent="0.25">
      <c r="A48" s="351" t="s">
        <v>45</v>
      </c>
      <c r="B48" s="352">
        <v>1.860313315926893</v>
      </c>
      <c r="C48" s="352">
        <v>18.513853904282115</v>
      </c>
      <c r="D48" s="352">
        <v>4.0650406504065035</v>
      </c>
      <c r="E48" s="352">
        <v>20.466173962478681</v>
      </c>
      <c r="F48" s="352">
        <v>18.654073199527748</v>
      </c>
      <c r="G48" s="366">
        <f>Becados_externos!D47</f>
        <v>26.410703897614891</v>
      </c>
      <c r="H48" s="352">
        <f>Tabla12[[#This Row],[2015]]-Tabla12[[#This Row],[2014]]</f>
        <v>7.7566306980871431</v>
      </c>
    </row>
    <row r="49" spans="1:8" s="285" customFormat="1" x14ac:dyDescent="0.25">
      <c r="A49" s="330" t="s">
        <v>275</v>
      </c>
      <c r="B49" s="356">
        <v>3</v>
      </c>
      <c r="C49" s="356">
        <v>3.6</v>
      </c>
      <c r="D49" s="356">
        <v>2.2999999999999998</v>
      </c>
      <c r="E49" s="356">
        <v>10.7</v>
      </c>
      <c r="F49" s="356">
        <v>7.4</v>
      </c>
      <c r="G49" s="356">
        <v>3.8</v>
      </c>
      <c r="H49" s="354">
        <f>Tabla12[[#This Row],[2015]]-Tabla12[[#This Row],[2014]]</f>
        <v>-3.6000000000000005</v>
      </c>
    </row>
    <row r="50" spans="1:8" x14ac:dyDescent="0.25">
      <c r="A50" s="351" t="s">
        <v>22</v>
      </c>
      <c r="B50" s="352">
        <v>2.7936767511583538</v>
      </c>
      <c r="C50" s="352">
        <v>17.944822964369486</v>
      </c>
      <c r="D50" s="352">
        <v>0.4602385913493463</v>
      </c>
      <c r="E50" s="352">
        <v>5.1228742291160536</v>
      </c>
      <c r="F50" s="352">
        <v>0.51899907321594074</v>
      </c>
      <c r="G50" s="366">
        <v>1.882347662209459</v>
      </c>
      <c r="H50" s="352">
        <f>Tabla12[[#This Row],[2015]]-Tabla12[[#This Row],[2014]]</f>
        <v>1.3633485889935182</v>
      </c>
    </row>
    <row r="51" spans="1:8" x14ac:dyDescent="0.25">
      <c r="A51" s="351" t="s">
        <v>33</v>
      </c>
      <c r="B51" s="352">
        <v>2.7538868673503143</v>
      </c>
      <c r="C51" s="352">
        <v>0.12328556017876408</v>
      </c>
      <c r="D51" s="352">
        <v>0.14814814814814814</v>
      </c>
      <c r="E51" s="352">
        <v>0.9844010298349235</v>
      </c>
      <c r="F51" s="352">
        <v>1.9027822193795971</v>
      </c>
      <c r="G51" s="366">
        <v>0.55546738612918589</v>
      </c>
      <c r="H51" s="352">
        <f>Tabla12[[#This Row],[2015]]-Tabla12[[#This Row],[2014]]</f>
        <v>-1.3473148332504112</v>
      </c>
    </row>
    <row r="52" spans="1:8" x14ac:dyDescent="0.25">
      <c r="A52" s="330" t="s">
        <v>276</v>
      </c>
      <c r="B52" s="356">
        <v>2.8</v>
      </c>
      <c r="C52" s="356">
        <v>15.7</v>
      </c>
      <c r="D52" s="356">
        <v>0.4</v>
      </c>
      <c r="E52" s="356">
        <v>4.5999999999999996</v>
      </c>
      <c r="F52" s="356">
        <v>0.7</v>
      </c>
      <c r="G52" s="356">
        <v>1.7</v>
      </c>
      <c r="H52" s="354">
        <f>Tabla12[[#This Row],[2015]]-Tabla12[[#This Row],[2014]]</f>
        <v>1</v>
      </c>
    </row>
    <row r="53" spans="1:8" x14ac:dyDescent="0.25">
      <c r="A53" s="269"/>
      <c r="B53" s="269"/>
      <c r="C53" s="269"/>
      <c r="D53" s="269"/>
      <c r="E53" s="269"/>
      <c r="F53" s="269"/>
      <c r="G53" s="269"/>
      <c r="H53" s="269"/>
    </row>
    <row r="54" spans="1:8" x14ac:dyDescent="0.25">
      <c r="A54" s="269"/>
      <c r="B54" s="269"/>
      <c r="C54" s="269"/>
      <c r="D54" s="269"/>
      <c r="E54" s="269"/>
      <c r="F54" s="269"/>
      <c r="G54" s="269"/>
      <c r="H54" s="269"/>
    </row>
    <row r="55" spans="1:8" x14ac:dyDescent="0.25">
      <c r="A55" s="269"/>
      <c r="B55" s="269"/>
      <c r="C55" s="269"/>
      <c r="D55" s="269"/>
      <c r="E55" s="269"/>
      <c r="F55" s="269"/>
      <c r="G55" s="269"/>
      <c r="H55" s="269"/>
    </row>
    <row r="56" spans="1:8" x14ac:dyDescent="0.25">
      <c r="A56" s="269"/>
      <c r="B56" s="269"/>
      <c r="C56" s="269"/>
      <c r="D56" s="269"/>
      <c r="E56" s="269"/>
      <c r="F56" s="269"/>
      <c r="G56" s="269"/>
      <c r="H56" s="269"/>
    </row>
    <row r="57" spans="1:8" x14ac:dyDescent="0.25">
      <c r="A57" s="269"/>
      <c r="B57" s="269"/>
      <c r="C57" s="269"/>
      <c r="D57" s="269"/>
      <c r="E57" s="269"/>
      <c r="F57" s="269"/>
      <c r="G57" s="269"/>
      <c r="H57" s="269"/>
    </row>
    <row r="58" spans="1:8" x14ac:dyDescent="0.25">
      <c r="A58" s="269"/>
      <c r="B58" s="269"/>
      <c r="C58" s="269"/>
      <c r="D58" s="269"/>
      <c r="E58" s="269"/>
      <c r="F58" s="269"/>
      <c r="G58" s="269"/>
      <c r="H58" s="269"/>
    </row>
    <row r="59" spans="1:8" x14ac:dyDescent="0.25">
      <c r="A59" s="269"/>
      <c r="B59" s="269"/>
      <c r="C59" s="269"/>
      <c r="D59" s="269"/>
      <c r="E59" s="269"/>
      <c r="F59" s="269"/>
      <c r="G59" s="269"/>
      <c r="H59" s="269"/>
    </row>
    <row r="60" spans="1:8" x14ac:dyDescent="0.25">
      <c r="A60" s="269"/>
      <c r="B60" s="269"/>
      <c r="C60" s="269"/>
      <c r="D60" s="269"/>
      <c r="E60" s="269"/>
      <c r="F60" s="269"/>
      <c r="G60" s="269"/>
      <c r="H60" s="269"/>
    </row>
    <row r="61" spans="1:8" x14ac:dyDescent="0.25">
      <c r="A61" s="269"/>
      <c r="B61" s="269"/>
      <c r="C61" s="269"/>
      <c r="D61" s="269"/>
      <c r="E61" s="269"/>
      <c r="F61" s="269"/>
      <c r="G61" s="269"/>
      <c r="H61" s="269"/>
    </row>
    <row r="62" spans="1:8" x14ac:dyDescent="0.25">
      <c r="A62" s="269"/>
      <c r="B62" s="269"/>
      <c r="C62" s="269"/>
      <c r="D62" s="269"/>
      <c r="E62" s="269"/>
      <c r="F62" s="269"/>
      <c r="G62" s="269"/>
      <c r="H62" s="269"/>
    </row>
    <row r="63" spans="1:8" x14ac:dyDescent="0.25">
      <c r="A63" s="269"/>
      <c r="B63" s="269"/>
      <c r="C63" s="269"/>
      <c r="D63" s="269"/>
      <c r="E63" s="269"/>
      <c r="F63" s="269"/>
      <c r="G63" s="269"/>
      <c r="H63" s="269"/>
    </row>
    <row r="64" spans="1:8" x14ac:dyDescent="0.25">
      <c r="A64" s="269"/>
      <c r="B64" s="269"/>
      <c r="C64" s="269"/>
      <c r="D64" s="269"/>
      <c r="E64" s="269"/>
      <c r="F64" s="269"/>
      <c r="G64" s="269"/>
      <c r="H64" s="269"/>
    </row>
    <row r="65" spans="1:8" x14ac:dyDescent="0.25">
      <c r="A65" s="269"/>
      <c r="B65" s="269"/>
      <c r="C65" s="269"/>
      <c r="D65" s="269"/>
      <c r="E65" s="269"/>
      <c r="F65" s="269"/>
      <c r="G65" s="269"/>
      <c r="H65" s="269"/>
    </row>
    <row r="66" spans="1:8" x14ac:dyDescent="0.25">
      <c r="A66" s="269"/>
      <c r="B66" s="269"/>
      <c r="C66" s="269"/>
      <c r="D66" s="269"/>
      <c r="E66" s="269"/>
      <c r="F66" s="269"/>
      <c r="G66" s="269"/>
      <c r="H66" s="269"/>
    </row>
    <row r="67" spans="1:8" x14ac:dyDescent="0.25">
      <c r="A67" s="269"/>
      <c r="B67" s="269"/>
      <c r="C67" s="269"/>
      <c r="D67" s="269"/>
      <c r="E67" s="269"/>
      <c r="F67" s="269"/>
      <c r="G67" s="269"/>
      <c r="H67" s="269"/>
    </row>
    <row r="68" spans="1:8" x14ac:dyDescent="0.25">
      <c r="A68" s="269"/>
      <c r="B68" s="269"/>
      <c r="C68" s="269"/>
      <c r="D68" s="269"/>
      <c r="E68" s="269"/>
      <c r="F68" s="269"/>
      <c r="G68" s="269"/>
      <c r="H68" s="269"/>
    </row>
    <row r="69" spans="1:8" x14ac:dyDescent="0.25">
      <c r="A69" s="269"/>
      <c r="B69" s="269"/>
      <c r="C69" s="269"/>
      <c r="D69" s="269"/>
      <c r="E69" s="269"/>
      <c r="F69" s="269"/>
      <c r="G69" s="269"/>
      <c r="H69" s="269"/>
    </row>
    <row r="70" spans="1:8" x14ac:dyDescent="0.25">
      <c r="A70" s="269"/>
      <c r="B70" s="269"/>
      <c r="C70" s="269"/>
      <c r="D70" s="269"/>
      <c r="E70" s="269"/>
      <c r="F70" s="269"/>
      <c r="G70" s="269"/>
      <c r="H70" s="269"/>
    </row>
    <row r="71" spans="1:8" x14ac:dyDescent="0.25">
      <c r="A71" s="269"/>
      <c r="B71" s="269"/>
      <c r="C71" s="269"/>
      <c r="D71" s="269"/>
      <c r="E71" s="269"/>
      <c r="F71" s="269"/>
      <c r="G71" s="269"/>
      <c r="H71" s="269"/>
    </row>
    <row r="72" spans="1:8" x14ac:dyDescent="0.25">
      <c r="A72" s="269"/>
      <c r="B72" s="269"/>
      <c r="C72" s="269"/>
      <c r="D72" s="269"/>
      <c r="E72" s="269"/>
      <c r="F72" s="269"/>
      <c r="G72" s="269"/>
      <c r="H72" s="269"/>
    </row>
    <row r="73" spans="1:8" x14ac:dyDescent="0.25">
      <c r="A73" s="269"/>
      <c r="B73" s="269"/>
      <c r="C73" s="269"/>
      <c r="D73" s="269"/>
      <c r="E73" s="269"/>
      <c r="F73" s="269"/>
      <c r="G73" s="269"/>
      <c r="H73" s="269"/>
    </row>
    <row r="74" spans="1:8" x14ac:dyDescent="0.25">
      <c r="A74" s="269"/>
      <c r="B74" s="269"/>
      <c r="C74" s="269"/>
      <c r="D74" s="269"/>
      <c r="E74" s="269"/>
      <c r="F74" s="269"/>
      <c r="G74" s="269"/>
      <c r="H74" s="269"/>
    </row>
    <row r="75" spans="1:8" x14ac:dyDescent="0.25">
      <c r="A75" s="269"/>
      <c r="B75" s="269"/>
      <c r="C75" s="269"/>
      <c r="D75" s="269"/>
      <c r="E75" s="269"/>
      <c r="F75" s="269"/>
      <c r="G75" s="269"/>
      <c r="H75" s="269"/>
    </row>
    <row r="76" spans="1:8" x14ac:dyDescent="0.25">
      <c r="A76" s="269"/>
      <c r="B76" s="269"/>
      <c r="C76" s="269"/>
      <c r="D76" s="269"/>
      <c r="E76" s="269"/>
      <c r="F76" s="269"/>
      <c r="G76" s="269"/>
      <c r="H76" s="269"/>
    </row>
    <row r="77" spans="1:8" x14ac:dyDescent="0.25">
      <c r="A77" s="269"/>
      <c r="B77" s="269"/>
      <c r="C77" s="269"/>
      <c r="D77" s="269"/>
      <c r="E77" s="269"/>
      <c r="F77" s="269"/>
      <c r="G77" s="269"/>
      <c r="H77" s="269"/>
    </row>
    <row r="78" spans="1:8" x14ac:dyDescent="0.25">
      <c r="A78" s="269"/>
      <c r="B78" s="269"/>
      <c r="C78" s="269"/>
      <c r="D78" s="269"/>
      <c r="E78" s="269"/>
      <c r="F78" s="269"/>
      <c r="G78" s="269"/>
      <c r="H78" s="269"/>
    </row>
    <row r="79" spans="1:8" x14ac:dyDescent="0.25">
      <c r="A79" s="269"/>
      <c r="B79" s="269"/>
      <c r="C79" s="269"/>
      <c r="D79" s="269"/>
      <c r="E79" s="269"/>
      <c r="F79" s="269"/>
      <c r="G79" s="269"/>
      <c r="H79" s="269"/>
    </row>
    <row r="80" spans="1:8" x14ac:dyDescent="0.25">
      <c r="A80" s="269"/>
      <c r="B80" s="269"/>
      <c r="C80" s="269"/>
      <c r="D80" s="269"/>
      <c r="E80" s="269"/>
      <c r="F80" s="269"/>
      <c r="G80" s="269"/>
      <c r="H80" s="269"/>
    </row>
    <row r="81" spans="1:8" x14ac:dyDescent="0.25">
      <c r="A81" s="269"/>
      <c r="B81" s="269"/>
      <c r="C81" s="269"/>
      <c r="D81" s="269"/>
      <c r="E81" s="269"/>
      <c r="F81" s="269"/>
      <c r="G81" s="269"/>
      <c r="H81" s="269"/>
    </row>
    <row r="82" spans="1:8" x14ac:dyDescent="0.25">
      <c r="A82" s="269"/>
      <c r="B82" s="269"/>
      <c r="C82" s="269"/>
      <c r="D82" s="269"/>
      <c r="E82" s="269"/>
      <c r="F82" s="269"/>
      <c r="G82" s="269"/>
      <c r="H82" s="269"/>
    </row>
    <row r="83" spans="1:8" x14ac:dyDescent="0.25">
      <c r="A83" s="269"/>
      <c r="B83" s="269"/>
      <c r="C83" s="269"/>
      <c r="D83" s="269"/>
      <c r="E83" s="269"/>
      <c r="F83" s="269"/>
      <c r="G83" s="269"/>
      <c r="H83" s="269"/>
    </row>
    <row r="84" spans="1:8" x14ac:dyDescent="0.25">
      <c r="A84" s="269"/>
      <c r="B84" s="269"/>
      <c r="C84" s="269"/>
      <c r="D84" s="269"/>
      <c r="E84" s="269"/>
      <c r="F84" s="269"/>
      <c r="G84" s="269"/>
      <c r="H84" s="269"/>
    </row>
    <row r="85" spans="1:8" x14ac:dyDescent="0.25">
      <c r="A85" s="269"/>
      <c r="B85" s="269"/>
      <c r="C85" s="269"/>
      <c r="D85" s="269"/>
      <c r="E85" s="269"/>
      <c r="F85" s="269"/>
      <c r="G85" s="269"/>
      <c r="H85" s="269"/>
    </row>
    <row r="86" spans="1:8" x14ac:dyDescent="0.25">
      <c r="A86" s="269"/>
      <c r="B86" s="269"/>
      <c r="C86" s="269"/>
      <c r="D86" s="269"/>
      <c r="E86" s="269"/>
      <c r="F86" s="269"/>
      <c r="G86" s="269"/>
      <c r="H86" s="269"/>
    </row>
    <row r="87" spans="1:8" x14ac:dyDescent="0.25">
      <c r="A87" s="269"/>
      <c r="B87" s="269"/>
      <c r="C87" s="269"/>
      <c r="D87" s="269"/>
      <c r="E87" s="269"/>
      <c r="F87" s="269"/>
      <c r="G87" s="269"/>
      <c r="H87" s="269"/>
    </row>
    <row r="88" spans="1:8" x14ac:dyDescent="0.25">
      <c r="A88" s="269"/>
      <c r="B88" s="269"/>
      <c r="C88" s="269"/>
      <c r="D88" s="269"/>
      <c r="E88" s="269"/>
      <c r="F88" s="269"/>
      <c r="G88" s="269"/>
      <c r="H88" s="269"/>
    </row>
    <row r="89" spans="1:8" x14ac:dyDescent="0.25">
      <c r="A89" s="269"/>
      <c r="B89" s="269"/>
      <c r="C89" s="269"/>
      <c r="D89" s="269"/>
      <c r="E89" s="269"/>
      <c r="F89" s="269"/>
      <c r="G89" s="269"/>
      <c r="H89" s="269"/>
    </row>
    <row r="90" spans="1:8" x14ac:dyDescent="0.25">
      <c r="A90" s="269"/>
      <c r="B90" s="269"/>
      <c r="C90" s="269"/>
      <c r="D90" s="269"/>
      <c r="E90" s="269"/>
      <c r="F90" s="269"/>
      <c r="G90" s="269"/>
      <c r="H90" s="269"/>
    </row>
    <row r="91" spans="1:8" x14ac:dyDescent="0.25">
      <c r="A91" s="269"/>
      <c r="B91" s="269"/>
      <c r="C91" s="269"/>
      <c r="D91" s="269"/>
      <c r="E91" s="269"/>
      <c r="F91" s="269"/>
      <c r="G91" s="269"/>
      <c r="H91" s="269"/>
    </row>
    <row r="92" spans="1:8" x14ac:dyDescent="0.25">
      <c r="A92" s="269"/>
      <c r="B92" s="269"/>
      <c r="C92" s="269"/>
      <c r="D92" s="269"/>
      <c r="E92" s="269"/>
      <c r="F92" s="269"/>
      <c r="G92" s="269"/>
      <c r="H92" s="269"/>
    </row>
    <row r="93" spans="1:8" x14ac:dyDescent="0.25">
      <c r="A93" s="269"/>
      <c r="B93" s="269"/>
      <c r="C93" s="269"/>
      <c r="D93" s="269"/>
      <c r="E93" s="269"/>
      <c r="F93" s="269"/>
      <c r="G93" s="269"/>
      <c r="H93" s="269"/>
    </row>
    <row r="94" spans="1:8" x14ac:dyDescent="0.25">
      <c r="A94" s="269"/>
      <c r="B94" s="269"/>
      <c r="C94" s="269"/>
      <c r="D94" s="269"/>
      <c r="E94" s="269"/>
      <c r="F94" s="269"/>
      <c r="G94" s="269"/>
      <c r="H94" s="269"/>
    </row>
    <row r="95" spans="1:8" x14ac:dyDescent="0.25">
      <c r="A95" s="269"/>
      <c r="B95" s="269"/>
      <c r="C95" s="269"/>
      <c r="D95" s="269"/>
      <c r="E95" s="269"/>
      <c r="F95" s="269"/>
      <c r="G95" s="269"/>
      <c r="H95" s="269"/>
    </row>
    <row r="96" spans="1:8" x14ac:dyDescent="0.25">
      <c r="A96" s="269"/>
      <c r="B96" s="269"/>
      <c r="C96" s="269"/>
      <c r="D96" s="269"/>
      <c r="E96" s="269"/>
      <c r="F96" s="269"/>
      <c r="G96" s="269"/>
      <c r="H96" s="269"/>
    </row>
    <row r="97" spans="1:8" x14ac:dyDescent="0.25">
      <c r="A97" s="269"/>
      <c r="B97" s="269"/>
      <c r="C97" s="269"/>
      <c r="D97" s="269"/>
      <c r="E97" s="269"/>
      <c r="F97" s="269"/>
      <c r="G97" s="269"/>
      <c r="H97" s="269"/>
    </row>
    <row r="98" spans="1:8" x14ac:dyDescent="0.25">
      <c r="A98" s="269"/>
      <c r="B98" s="269"/>
      <c r="C98" s="269"/>
      <c r="D98" s="269"/>
      <c r="E98" s="269"/>
      <c r="F98" s="269"/>
      <c r="G98" s="269"/>
      <c r="H98" s="269"/>
    </row>
    <row r="99" spans="1:8" x14ac:dyDescent="0.25">
      <c r="A99" s="269"/>
      <c r="B99" s="269"/>
      <c r="C99" s="269"/>
      <c r="D99" s="269"/>
      <c r="E99" s="269"/>
      <c r="F99" s="269"/>
      <c r="G99" s="269"/>
      <c r="H99" s="269"/>
    </row>
    <row r="100" spans="1:8" x14ac:dyDescent="0.25">
      <c r="A100" s="269"/>
      <c r="B100" s="269"/>
      <c r="C100" s="269"/>
      <c r="D100" s="269"/>
      <c r="E100" s="269"/>
      <c r="F100" s="269"/>
      <c r="G100" s="269"/>
      <c r="H100" s="269"/>
    </row>
    <row r="101" spans="1:8" x14ac:dyDescent="0.25">
      <c r="A101" s="269"/>
      <c r="B101" s="269"/>
      <c r="C101" s="269"/>
      <c r="D101" s="269"/>
      <c r="E101" s="269"/>
      <c r="F101" s="269"/>
      <c r="G101" s="269"/>
      <c r="H101" s="269"/>
    </row>
    <row r="102" spans="1:8" x14ac:dyDescent="0.25">
      <c r="A102" s="269"/>
      <c r="B102" s="269"/>
      <c r="C102" s="269"/>
      <c r="D102" s="269"/>
      <c r="E102" s="269"/>
      <c r="F102" s="269"/>
      <c r="G102" s="269"/>
      <c r="H102" s="269"/>
    </row>
    <row r="103" spans="1:8" x14ac:dyDescent="0.25">
      <c r="A103" s="269"/>
      <c r="B103" s="269"/>
      <c r="C103" s="269"/>
      <c r="D103" s="269"/>
      <c r="E103" s="269"/>
      <c r="F103" s="269"/>
      <c r="G103" s="269"/>
      <c r="H103" s="269"/>
    </row>
    <row r="104" spans="1:8" x14ac:dyDescent="0.25">
      <c r="A104" s="269"/>
      <c r="B104" s="269"/>
      <c r="C104" s="269"/>
      <c r="D104" s="269"/>
      <c r="E104" s="269"/>
      <c r="F104" s="269"/>
      <c r="G104" s="269"/>
      <c r="H104" s="269"/>
    </row>
    <row r="105" spans="1:8" x14ac:dyDescent="0.25">
      <c r="A105" s="269"/>
      <c r="B105" s="269"/>
      <c r="C105" s="269"/>
      <c r="D105" s="269"/>
      <c r="E105" s="269"/>
      <c r="F105" s="269"/>
      <c r="G105" s="269"/>
      <c r="H105" s="269"/>
    </row>
    <row r="106" spans="1:8" x14ac:dyDescent="0.25">
      <c r="A106" s="269"/>
      <c r="B106" s="269"/>
      <c r="C106" s="269"/>
      <c r="D106" s="269"/>
      <c r="E106" s="269"/>
      <c r="F106" s="269"/>
      <c r="G106" s="269"/>
      <c r="H106" s="269"/>
    </row>
    <row r="107" spans="1:8" x14ac:dyDescent="0.25">
      <c r="A107" s="269"/>
      <c r="B107" s="269"/>
      <c r="C107" s="269"/>
      <c r="D107" s="269"/>
      <c r="E107" s="269"/>
      <c r="F107" s="269"/>
      <c r="G107" s="269"/>
      <c r="H107" s="269"/>
    </row>
    <row r="108" spans="1:8" x14ac:dyDescent="0.25">
      <c r="A108" s="269"/>
      <c r="B108" s="269"/>
      <c r="C108" s="269"/>
      <c r="D108" s="269"/>
      <c r="E108" s="269"/>
      <c r="F108" s="269"/>
      <c r="G108" s="269"/>
      <c r="H108" s="269"/>
    </row>
    <row r="109" spans="1:8" x14ac:dyDescent="0.25">
      <c r="A109" s="269"/>
      <c r="B109" s="269"/>
      <c r="C109" s="269"/>
      <c r="D109" s="269"/>
      <c r="E109" s="269"/>
      <c r="F109" s="269"/>
      <c r="G109" s="269"/>
      <c r="H109" s="269"/>
    </row>
    <row r="110" spans="1:8" x14ac:dyDescent="0.25">
      <c r="A110" s="269"/>
      <c r="B110" s="269"/>
      <c r="C110" s="269"/>
      <c r="D110" s="269"/>
      <c r="E110" s="269"/>
      <c r="F110" s="269"/>
      <c r="G110" s="269"/>
      <c r="H110" s="269"/>
    </row>
    <row r="111" spans="1:8" x14ac:dyDescent="0.25">
      <c r="A111" s="269"/>
      <c r="B111" s="269"/>
      <c r="C111" s="269"/>
      <c r="D111" s="269"/>
      <c r="E111" s="269"/>
      <c r="F111" s="269"/>
      <c r="G111" s="269"/>
      <c r="H111" s="269"/>
    </row>
    <row r="112" spans="1:8" x14ac:dyDescent="0.25">
      <c r="A112" s="269"/>
      <c r="B112" s="269"/>
      <c r="C112" s="269"/>
      <c r="D112" s="269"/>
      <c r="E112" s="269"/>
      <c r="F112" s="269"/>
      <c r="G112" s="269"/>
      <c r="H112" s="269"/>
    </row>
    <row r="113" spans="1:8" x14ac:dyDescent="0.25">
      <c r="A113" s="269"/>
      <c r="B113" s="269"/>
      <c r="C113" s="269"/>
      <c r="D113" s="269"/>
      <c r="E113" s="269"/>
      <c r="F113" s="269"/>
      <c r="G113" s="269"/>
      <c r="H113" s="269"/>
    </row>
    <row r="114" spans="1:8" x14ac:dyDescent="0.25">
      <c r="A114" s="269"/>
      <c r="B114" s="269"/>
      <c r="C114" s="269"/>
      <c r="D114" s="269"/>
      <c r="E114" s="269"/>
      <c r="F114" s="269"/>
      <c r="G114" s="269"/>
      <c r="H114" s="269"/>
    </row>
    <row r="115" spans="1:8" x14ac:dyDescent="0.25">
      <c r="A115" s="269"/>
      <c r="B115" s="269"/>
      <c r="C115" s="269"/>
      <c r="D115" s="269"/>
      <c r="E115" s="269"/>
      <c r="F115" s="269"/>
      <c r="G115" s="269"/>
      <c r="H115" s="269"/>
    </row>
    <row r="116" spans="1:8" x14ac:dyDescent="0.25">
      <c r="A116" s="269"/>
      <c r="B116" s="269"/>
      <c r="C116" s="269"/>
      <c r="D116" s="269"/>
      <c r="E116" s="269"/>
      <c r="F116" s="269"/>
      <c r="G116" s="269"/>
      <c r="H116" s="269"/>
    </row>
    <row r="117" spans="1:8" x14ac:dyDescent="0.25">
      <c r="A117" s="269"/>
      <c r="B117" s="269"/>
      <c r="C117" s="269"/>
      <c r="D117" s="269"/>
      <c r="E117" s="269"/>
      <c r="F117" s="269"/>
      <c r="G117" s="269"/>
      <c r="H117" s="269"/>
    </row>
    <row r="118" spans="1:8" x14ac:dyDescent="0.25">
      <c r="A118" s="269"/>
      <c r="B118" s="269"/>
      <c r="C118" s="269"/>
      <c r="D118" s="269"/>
      <c r="E118" s="269"/>
      <c r="F118" s="269"/>
      <c r="G118" s="269"/>
      <c r="H118" s="269"/>
    </row>
    <row r="119" spans="1:8" x14ac:dyDescent="0.25">
      <c r="A119" s="269"/>
      <c r="B119" s="269"/>
      <c r="C119" s="269"/>
      <c r="D119" s="269"/>
      <c r="E119" s="269"/>
      <c r="F119" s="269"/>
      <c r="G119" s="269"/>
      <c r="H119" s="269"/>
    </row>
    <row r="120" spans="1:8" x14ac:dyDescent="0.25">
      <c r="A120" s="269"/>
      <c r="B120" s="269"/>
      <c r="C120" s="269"/>
      <c r="D120" s="269"/>
      <c r="E120" s="269"/>
      <c r="F120" s="269"/>
      <c r="G120" s="269"/>
      <c r="H120" s="269"/>
    </row>
    <row r="121" spans="1:8" x14ac:dyDescent="0.25">
      <c r="A121" s="269"/>
      <c r="B121" s="269"/>
      <c r="C121" s="269"/>
      <c r="D121" s="269"/>
      <c r="E121" s="269"/>
      <c r="F121" s="269"/>
      <c r="G121" s="269"/>
      <c r="H121" s="269"/>
    </row>
    <row r="122" spans="1:8" x14ac:dyDescent="0.25">
      <c r="A122" s="269"/>
      <c r="B122" s="269"/>
      <c r="C122" s="269"/>
      <c r="D122" s="269"/>
      <c r="E122" s="269"/>
      <c r="F122" s="269"/>
      <c r="G122" s="269"/>
      <c r="H122" s="269"/>
    </row>
    <row r="123" spans="1:8" x14ac:dyDescent="0.25">
      <c r="A123" s="269"/>
      <c r="B123" s="269"/>
      <c r="C123" s="269"/>
      <c r="D123" s="269"/>
      <c r="E123" s="269"/>
      <c r="F123" s="269"/>
      <c r="G123" s="269"/>
      <c r="H123" s="269"/>
    </row>
    <row r="124" spans="1:8" x14ac:dyDescent="0.25">
      <c r="A124" s="269"/>
      <c r="B124" s="269"/>
      <c r="C124" s="269"/>
      <c r="D124" s="269"/>
      <c r="E124" s="269"/>
      <c r="F124" s="269"/>
      <c r="G124" s="269"/>
      <c r="H124" s="269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</sheetData>
  <dataConsolidate/>
  <mergeCells count="1">
    <mergeCell ref="A7:H7"/>
  </mergeCells>
  <conditionalFormatting sqref="H19:H48 H50:H5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57"/>
  <sheetViews>
    <sheetView topLeftCell="A15" zoomScaleNormal="100" zoomScaleSheetLayoutView="100" workbookViewId="0">
      <selection activeCell="G35" sqref="G35"/>
    </sheetView>
  </sheetViews>
  <sheetFormatPr baseColWidth="10" defaultRowHeight="14.25" x14ac:dyDescent="0.2"/>
  <cols>
    <col min="1" max="1" width="21.140625" style="68" customWidth="1"/>
    <col min="2" max="2" width="17.42578125" style="68" customWidth="1"/>
    <col min="3" max="4" width="17.42578125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88"/>
      <c r="B4" s="488"/>
      <c r="C4" s="488"/>
      <c r="D4" s="488"/>
    </row>
    <row r="5" spans="1:4" x14ac:dyDescent="0.2">
      <c r="A5" s="7"/>
      <c r="B5" s="7"/>
      <c r="C5" s="7"/>
      <c r="D5" s="7"/>
    </row>
    <row r="6" spans="1:4" ht="17.25" customHeight="1" x14ac:dyDescent="0.2">
      <c r="A6" s="498" t="s">
        <v>72</v>
      </c>
      <c r="B6" s="498"/>
      <c r="C6" s="498"/>
      <c r="D6" s="498"/>
    </row>
    <row r="7" spans="1:4" ht="8.25" customHeight="1" x14ac:dyDescent="0.2">
      <c r="A7" s="47"/>
      <c r="B7" s="47"/>
      <c r="C7" s="47"/>
      <c r="D7" s="47"/>
    </row>
    <row r="8" spans="1:4" ht="21" customHeight="1" x14ac:dyDescent="0.2">
      <c r="A8" s="9"/>
      <c r="B8" s="9"/>
      <c r="C8" s="9"/>
      <c r="D8" s="9"/>
    </row>
    <row r="9" spans="1:4" ht="21" customHeight="1" x14ac:dyDescent="0.2">
      <c r="A9" s="20" t="s">
        <v>130</v>
      </c>
      <c r="B9" s="76">
        <f>D15</f>
        <v>3.451314677342209</v>
      </c>
      <c r="C9" s="9"/>
      <c r="D9" s="9"/>
    </row>
    <row r="10" spans="1:4" ht="15" customHeight="1" x14ac:dyDescent="0.2">
      <c r="A10" s="9"/>
      <c r="B10" s="9"/>
      <c r="C10" s="16"/>
      <c r="D10" s="16"/>
    </row>
    <row r="11" spans="1:4" ht="24" customHeight="1" x14ac:dyDescent="0.2">
      <c r="A11" s="499" t="s">
        <v>5</v>
      </c>
      <c r="B11" s="501" t="s">
        <v>73</v>
      </c>
      <c r="C11" s="499" t="s">
        <v>7</v>
      </c>
      <c r="D11" s="108"/>
    </row>
    <row r="12" spans="1:4" ht="24" customHeight="1" x14ac:dyDescent="0.2">
      <c r="A12" s="500"/>
      <c r="B12" s="503"/>
      <c r="C12" s="500"/>
      <c r="D12" s="108" t="s">
        <v>9</v>
      </c>
    </row>
    <row r="13" spans="1:4" ht="10.5" customHeight="1" x14ac:dyDescent="0.2">
      <c r="A13" s="9"/>
      <c r="B13" s="9"/>
      <c r="C13" s="16"/>
      <c r="D13" s="16"/>
    </row>
    <row r="14" spans="1:4" ht="58.5" customHeight="1" x14ac:dyDescent="0.2">
      <c r="A14" s="253" t="s">
        <v>11</v>
      </c>
      <c r="B14" s="253" t="s">
        <v>189</v>
      </c>
      <c r="C14" s="253" t="s">
        <v>211</v>
      </c>
      <c r="D14" s="253" t="s">
        <v>73</v>
      </c>
    </row>
    <row r="15" spans="1:4" ht="15.75" customHeight="1" x14ac:dyDescent="0.2">
      <c r="A15" s="22" t="s">
        <v>13</v>
      </c>
      <c r="B15" s="23">
        <f>SUM(B16:B47)</f>
        <v>305246</v>
      </c>
      <c r="C15" s="23">
        <f>SUM(C16:C47)</f>
        <v>10535</v>
      </c>
      <c r="D15" s="109">
        <f>IF(C15=0,0,(C15/B15)*100)</f>
        <v>3.451314677342209</v>
      </c>
    </row>
    <row r="16" spans="1:4" ht="12" customHeight="1" x14ac:dyDescent="0.2">
      <c r="A16" s="110" t="s">
        <v>14</v>
      </c>
      <c r="B16" s="111">
        <v>4664</v>
      </c>
      <c r="C16" s="257">
        <v>351</v>
      </c>
      <c r="D16" s="112">
        <f>IF(C16=0,0,(C16/B16)*100)</f>
        <v>7.5257289879931379</v>
      </c>
    </row>
    <row r="17" spans="1:7" ht="12" customHeight="1" x14ac:dyDescent="0.2">
      <c r="A17" s="110" t="s">
        <v>15</v>
      </c>
      <c r="B17" s="111">
        <v>8256</v>
      </c>
      <c r="C17" s="257">
        <v>37</v>
      </c>
      <c r="D17" s="112">
        <f t="shared" ref="D17:D50" si="0">IF(C17=0,0,(C17/B17)*100)</f>
        <v>0.44815891472868219</v>
      </c>
    </row>
    <row r="18" spans="1:7" ht="12" customHeight="1" x14ac:dyDescent="0.2">
      <c r="A18" s="110" t="s">
        <v>16</v>
      </c>
      <c r="B18" s="111">
        <v>1875</v>
      </c>
      <c r="C18" s="257">
        <v>0</v>
      </c>
      <c r="D18" s="112">
        <f t="shared" si="0"/>
        <v>0</v>
      </c>
    </row>
    <row r="19" spans="1:7" ht="12" customHeight="1" x14ac:dyDescent="0.2">
      <c r="A19" s="110" t="s">
        <v>17</v>
      </c>
      <c r="B19" s="111">
        <v>1890</v>
      </c>
      <c r="C19" s="257">
        <v>84</v>
      </c>
      <c r="D19" s="112">
        <f t="shared" si="0"/>
        <v>4.4444444444444446</v>
      </c>
    </row>
    <row r="20" spans="1:7" ht="12" customHeight="1" x14ac:dyDescent="0.2">
      <c r="A20" s="110" t="s">
        <v>18</v>
      </c>
      <c r="B20" s="111">
        <v>7432</v>
      </c>
      <c r="C20" s="257">
        <v>46</v>
      </c>
      <c r="D20" s="112">
        <f t="shared" si="0"/>
        <v>0.61894510226049515</v>
      </c>
    </row>
    <row r="21" spans="1:7" ht="12" customHeight="1" x14ac:dyDescent="0.2">
      <c r="A21" s="110" t="s">
        <v>19</v>
      </c>
      <c r="B21" s="111">
        <v>9712</v>
      </c>
      <c r="C21" s="257">
        <v>356</v>
      </c>
      <c r="D21" s="112">
        <f t="shared" si="0"/>
        <v>3.6655683690280063</v>
      </c>
    </row>
    <row r="22" spans="1:7" ht="12" customHeight="1" x14ac:dyDescent="0.2">
      <c r="A22" s="110" t="s">
        <v>183</v>
      </c>
      <c r="B22" s="111">
        <v>8924</v>
      </c>
      <c r="C22" s="257">
        <v>42</v>
      </c>
      <c r="D22" s="112">
        <f t="shared" si="0"/>
        <v>0.47064096817570594</v>
      </c>
    </row>
    <row r="23" spans="1:7" ht="12" customHeight="1" x14ac:dyDescent="0.2">
      <c r="A23" s="110" t="s">
        <v>21</v>
      </c>
      <c r="B23" s="111">
        <v>1904</v>
      </c>
      <c r="C23" s="257">
        <v>60</v>
      </c>
      <c r="D23" s="112">
        <f t="shared" si="0"/>
        <v>3.1512605042016806</v>
      </c>
    </row>
    <row r="24" spans="1:7" ht="12" customHeight="1" x14ac:dyDescent="0.2">
      <c r="A24" s="110" t="s">
        <v>22</v>
      </c>
      <c r="B24" s="111">
        <v>44572</v>
      </c>
      <c r="C24" s="257">
        <v>839</v>
      </c>
      <c r="D24" s="112">
        <f t="shared" si="0"/>
        <v>1.882347662209459</v>
      </c>
      <c r="G24" s="112">
        <f>IF(C24=0,0,(C24/B24)*100)</f>
        <v>1.882347662209459</v>
      </c>
    </row>
    <row r="25" spans="1:7" ht="12" customHeight="1" x14ac:dyDescent="0.2">
      <c r="A25" s="110" t="s">
        <v>23</v>
      </c>
      <c r="B25" s="111">
        <v>2338</v>
      </c>
      <c r="C25" s="257">
        <v>166</v>
      </c>
      <c r="D25" s="112">
        <f t="shared" si="0"/>
        <v>7.1000855431993148</v>
      </c>
    </row>
    <row r="26" spans="1:7" ht="12" customHeight="1" x14ac:dyDescent="0.2">
      <c r="A26" s="110" t="s">
        <v>24</v>
      </c>
      <c r="B26" s="111">
        <v>17490</v>
      </c>
      <c r="C26" s="257">
        <v>765</v>
      </c>
      <c r="D26" s="112">
        <f t="shared" si="0"/>
        <v>4.3739279588336188</v>
      </c>
    </row>
    <row r="27" spans="1:7" ht="12" customHeight="1" x14ac:dyDescent="0.2">
      <c r="A27" s="110" t="s">
        <v>25</v>
      </c>
      <c r="B27" s="111">
        <v>6612</v>
      </c>
      <c r="C27" s="257">
        <v>1186</v>
      </c>
      <c r="D27" s="112">
        <f t="shared" si="0"/>
        <v>17.937084089534181</v>
      </c>
    </row>
    <row r="28" spans="1:7" ht="12" customHeight="1" x14ac:dyDescent="0.2">
      <c r="A28" s="110" t="s">
        <v>26</v>
      </c>
      <c r="B28" s="111">
        <v>3713</v>
      </c>
      <c r="C28" s="257">
        <v>287</v>
      </c>
      <c r="D28" s="112">
        <f t="shared" si="0"/>
        <v>7.7295987072448158</v>
      </c>
    </row>
    <row r="29" spans="1:7" ht="12" customHeight="1" x14ac:dyDescent="0.2">
      <c r="A29" s="110" t="s">
        <v>27</v>
      </c>
      <c r="B29" s="111">
        <v>14614</v>
      </c>
      <c r="C29" s="257">
        <v>606</v>
      </c>
      <c r="D29" s="112">
        <f t="shared" si="0"/>
        <v>4.1467086355549476</v>
      </c>
    </row>
    <row r="30" spans="1:7" ht="12" customHeight="1" x14ac:dyDescent="0.2">
      <c r="A30" s="110" t="s">
        <v>28</v>
      </c>
      <c r="B30" s="111">
        <v>47574</v>
      </c>
      <c r="C30" s="257">
        <v>909</v>
      </c>
      <c r="D30" s="112">
        <f t="shared" si="0"/>
        <v>1.9107075293227391</v>
      </c>
    </row>
    <row r="31" spans="1:7" ht="12" customHeight="1" x14ac:dyDescent="0.2">
      <c r="A31" s="110" t="s">
        <v>184</v>
      </c>
      <c r="B31" s="111">
        <v>11182</v>
      </c>
      <c r="C31" s="257">
        <v>486</v>
      </c>
      <c r="D31" s="112">
        <f t="shared" si="0"/>
        <v>4.34627079234484</v>
      </c>
    </row>
    <row r="32" spans="1:7" ht="12" customHeight="1" x14ac:dyDescent="0.2">
      <c r="A32" s="110" t="s">
        <v>30</v>
      </c>
      <c r="B32" s="111">
        <v>4599</v>
      </c>
      <c r="C32" s="257">
        <v>512</v>
      </c>
      <c r="D32" s="112">
        <f t="shared" si="0"/>
        <v>11.132854968471406</v>
      </c>
    </row>
    <row r="33" spans="1:7" ht="12" customHeight="1" x14ac:dyDescent="0.2">
      <c r="A33" s="110" t="s">
        <v>31</v>
      </c>
      <c r="B33" s="111">
        <v>3019</v>
      </c>
      <c r="C33" s="257">
        <v>70</v>
      </c>
      <c r="D33" s="112">
        <f t="shared" si="0"/>
        <v>2.3186485591255379</v>
      </c>
    </row>
    <row r="34" spans="1:7" ht="12" customHeight="1" x14ac:dyDescent="0.2">
      <c r="A34" s="110" t="s">
        <v>32</v>
      </c>
      <c r="B34" s="111">
        <v>18667</v>
      </c>
      <c r="C34" s="257">
        <v>1969</v>
      </c>
      <c r="D34" s="112">
        <f t="shared" si="0"/>
        <v>10.548025928108427</v>
      </c>
    </row>
    <row r="35" spans="1:7" ht="12" customHeight="1" x14ac:dyDescent="0.2">
      <c r="A35" s="110" t="s">
        <v>33</v>
      </c>
      <c r="B35" s="111">
        <v>6301</v>
      </c>
      <c r="C35" s="257">
        <v>35</v>
      </c>
      <c r="D35" s="112">
        <f t="shared" si="0"/>
        <v>0.55546738612918589</v>
      </c>
      <c r="G35" s="112">
        <f>IF(C35=0,0,(C35/B35)*100)</f>
        <v>0.55546738612918589</v>
      </c>
    </row>
    <row r="36" spans="1:7" ht="12" customHeight="1" x14ac:dyDescent="0.2">
      <c r="A36" s="110" t="s">
        <v>34</v>
      </c>
      <c r="B36" s="111">
        <v>7128</v>
      </c>
      <c r="C36" s="257">
        <v>173</v>
      </c>
      <c r="D36" s="112">
        <f t="shared" si="0"/>
        <v>2.4270482603815937</v>
      </c>
    </row>
    <row r="37" spans="1:7" ht="12" customHeight="1" x14ac:dyDescent="0.2">
      <c r="A37" s="110" t="s">
        <v>185</v>
      </c>
      <c r="B37" s="111">
        <v>3482</v>
      </c>
      <c r="C37" s="257">
        <v>49</v>
      </c>
      <c r="D37" s="112">
        <f t="shared" si="0"/>
        <v>1.4072372199885124</v>
      </c>
    </row>
    <row r="38" spans="1:7" ht="12" customHeight="1" x14ac:dyDescent="0.2">
      <c r="A38" s="110" t="s">
        <v>36</v>
      </c>
      <c r="B38" s="111">
        <v>8052</v>
      </c>
      <c r="C38" s="257">
        <v>56</v>
      </c>
      <c r="D38" s="112">
        <f t="shared" si="0"/>
        <v>0.69547938400397413</v>
      </c>
    </row>
    <row r="39" spans="1:7" ht="12" customHeight="1" x14ac:dyDescent="0.2">
      <c r="A39" s="110" t="s">
        <v>37</v>
      </c>
      <c r="B39" s="111">
        <v>5220</v>
      </c>
      <c r="C39" s="257">
        <v>198</v>
      </c>
      <c r="D39" s="112">
        <f t="shared" si="0"/>
        <v>3.7931034482758621</v>
      </c>
    </row>
    <row r="40" spans="1:7" ht="12" customHeight="1" x14ac:dyDescent="0.2">
      <c r="A40" s="110" t="s">
        <v>38</v>
      </c>
      <c r="B40" s="111">
        <v>8506</v>
      </c>
      <c r="C40" s="257">
        <v>72</v>
      </c>
      <c r="D40" s="112">
        <f t="shared" si="0"/>
        <v>0.84646132142017405</v>
      </c>
    </row>
    <row r="41" spans="1:7" ht="12" customHeight="1" x14ac:dyDescent="0.2">
      <c r="A41" s="110" t="s">
        <v>39</v>
      </c>
      <c r="B41" s="111">
        <v>14044</v>
      </c>
      <c r="C41" s="257">
        <v>243</v>
      </c>
      <c r="D41" s="112">
        <f t="shared" si="0"/>
        <v>1.7302762745656508</v>
      </c>
    </row>
    <row r="42" spans="1:7" ht="12" customHeight="1" x14ac:dyDescent="0.2">
      <c r="A42" s="110" t="s">
        <v>40</v>
      </c>
      <c r="B42" s="111">
        <v>5739</v>
      </c>
      <c r="C42" s="257">
        <v>0</v>
      </c>
      <c r="D42" s="112">
        <f t="shared" si="0"/>
        <v>0</v>
      </c>
    </row>
    <row r="43" spans="1:7" ht="12" customHeight="1" x14ac:dyDescent="0.2">
      <c r="A43" s="110" t="s">
        <v>41</v>
      </c>
      <c r="B43" s="111">
        <v>9004</v>
      </c>
      <c r="C43" s="257">
        <v>12</v>
      </c>
      <c r="D43" s="112">
        <f t="shared" si="0"/>
        <v>0.13327410039982232</v>
      </c>
    </row>
    <row r="44" spans="1:7" ht="12" customHeight="1" x14ac:dyDescent="0.2">
      <c r="A44" s="110" t="s">
        <v>42</v>
      </c>
      <c r="B44" s="111">
        <v>2848</v>
      </c>
      <c r="C44" s="257">
        <v>75</v>
      </c>
      <c r="D44" s="112">
        <f t="shared" si="0"/>
        <v>2.6334269662921348</v>
      </c>
    </row>
    <row r="45" spans="1:7" ht="12" customHeight="1" x14ac:dyDescent="0.2">
      <c r="A45" s="110" t="s">
        <v>186</v>
      </c>
      <c r="B45" s="111">
        <v>9327</v>
      </c>
      <c r="C45" s="257">
        <v>234</v>
      </c>
      <c r="D45" s="112">
        <f t="shared" si="0"/>
        <v>2.5088452878739145</v>
      </c>
    </row>
    <row r="46" spans="1:7" ht="12" customHeight="1" x14ac:dyDescent="0.2">
      <c r="A46" s="110" t="s">
        <v>44</v>
      </c>
      <c r="B46" s="111">
        <v>4839</v>
      </c>
      <c r="C46" s="257">
        <v>163</v>
      </c>
      <c r="D46" s="112">
        <f t="shared" si="0"/>
        <v>3.3684645587931392</v>
      </c>
    </row>
    <row r="47" spans="1:7" ht="12" customHeight="1" x14ac:dyDescent="0.2">
      <c r="A47" s="110" t="s">
        <v>45</v>
      </c>
      <c r="B47" s="111">
        <v>1719</v>
      </c>
      <c r="C47" s="257">
        <v>454</v>
      </c>
      <c r="D47" s="112">
        <f t="shared" si="0"/>
        <v>26.410703897614891</v>
      </c>
    </row>
    <row r="48" spans="1:7" x14ac:dyDescent="0.2">
      <c r="A48" s="113"/>
      <c r="B48" s="74"/>
      <c r="C48" s="376"/>
      <c r="D48" s="112"/>
    </row>
    <row r="49" spans="1:4" x14ac:dyDescent="0.2">
      <c r="A49" s="367"/>
      <c r="B49" s="368"/>
      <c r="C49" s="368"/>
      <c r="D49" s="112">
        <f t="shared" si="0"/>
        <v>0</v>
      </c>
    </row>
    <row r="50" spans="1:4" x14ac:dyDescent="0.2">
      <c r="A50" s="369" t="s">
        <v>278</v>
      </c>
      <c r="B50" s="375">
        <f>B24+B35</f>
        <v>50873</v>
      </c>
      <c r="C50" s="375">
        <f>C24+C35</f>
        <v>874</v>
      </c>
      <c r="D50" s="112">
        <f>IF(C50=0,0,(C50/B50)*100)</f>
        <v>1.7180036561633873</v>
      </c>
    </row>
    <row r="51" spans="1:4" x14ac:dyDescent="0.2">
      <c r="A51" s="369"/>
      <c r="B51" s="370"/>
      <c r="C51" s="370"/>
      <c r="D51" s="371"/>
    </row>
    <row r="52" spans="1:4" x14ac:dyDescent="0.2">
      <c r="A52" s="369"/>
      <c r="B52" s="370"/>
      <c r="C52" s="370"/>
      <c r="D52" s="371"/>
    </row>
    <row r="53" spans="1:4" x14ac:dyDescent="0.2">
      <c r="A53" s="369"/>
      <c r="B53" s="370"/>
      <c r="C53" s="370"/>
      <c r="D53" s="371"/>
    </row>
    <row r="54" spans="1:4" x14ac:dyDescent="0.2">
      <c r="A54" s="369"/>
      <c r="B54" s="370"/>
      <c r="C54" s="370"/>
      <c r="D54" s="371"/>
    </row>
    <row r="55" spans="1:4" x14ac:dyDescent="0.2">
      <c r="A55" s="369"/>
      <c r="B55" s="370"/>
      <c r="C55" s="370"/>
      <c r="D55" s="371"/>
    </row>
    <row r="56" spans="1:4" x14ac:dyDescent="0.2">
      <c r="A56" s="369"/>
      <c r="B56" s="370"/>
      <c r="C56" s="370"/>
      <c r="D56" s="371"/>
    </row>
    <row r="57" spans="1:4" x14ac:dyDescent="0.2">
      <c r="A57" s="372"/>
      <c r="B57" s="373"/>
      <c r="C57" s="373"/>
      <c r="D57" s="374"/>
    </row>
  </sheetData>
  <sheetProtection selectLockedCells="1"/>
  <sortState ref="A16:E47">
    <sortCondition ref="A16:A47"/>
  </sortState>
  <mergeCells count="5">
    <mergeCell ref="A4:D4"/>
    <mergeCell ref="A6:D6"/>
    <mergeCell ref="A11:A12"/>
    <mergeCell ref="B11:B12"/>
    <mergeCell ref="C11:C12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zoomScale="60" zoomScaleNormal="60" zoomScaleSheetLayoutView="90" workbookViewId="0">
      <selection activeCell="D27" sqref="D27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4" max="254" width="9.140625" customWidth="1"/>
    <col min="255" max="255" width="12.7109375" customWidth="1"/>
    <col min="256" max="260" width="7" customWidth="1"/>
    <col min="261" max="263" width="14.42578125" customWidth="1"/>
    <col min="510" max="510" width="9.140625" customWidth="1"/>
    <col min="511" max="511" width="12.7109375" customWidth="1"/>
    <col min="512" max="516" width="7" customWidth="1"/>
    <col min="517" max="519" width="14.42578125" customWidth="1"/>
    <col min="766" max="766" width="9.140625" customWidth="1"/>
    <col min="767" max="767" width="12.7109375" customWidth="1"/>
    <col min="768" max="772" width="7" customWidth="1"/>
    <col min="773" max="775" width="14.42578125" customWidth="1"/>
    <col min="1022" max="1022" width="9.140625" customWidth="1"/>
    <col min="1023" max="1023" width="12.7109375" customWidth="1"/>
    <col min="1024" max="1028" width="7" customWidth="1"/>
    <col min="1029" max="1031" width="14.42578125" customWidth="1"/>
    <col min="1278" max="1278" width="9.140625" customWidth="1"/>
    <col min="1279" max="1279" width="12.7109375" customWidth="1"/>
    <col min="1280" max="1284" width="7" customWidth="1"/>
    <col min="1285" max="1287" width="14.42578125" customWidth="1"/>
    <col min="1534" max="1534" width="9.140625" customWidth="1"/>
    <col min="1535" max="1535" width="12.7109375" customWidth="1"/>
    <col min="1536" max="1540" width="7" customWidth="1"/>
    <col min="1541" max="1543" width="14.42578125" customWidth="1"/>
    <col min="1790" max="1790" width="9.140625" customWidth="1"/>
    <col min="1791" max="1791" width="12.7109375" customWidth="1"/>
    <col min="1792" max="1796" width="7" customWidth="1"/>
    <col min="1797" max="1799" width="14.42578125" customWidth="1"/>
    <col min="2046" max="2046" width="9.140625" customWidth="1"/>
    <col min="2047" max="2047" width="12.7109375" customWidth="1"/>
    <col min="2048" max="2052" width="7" customWidth="1"/>
    <col min="2053" max="2055" width="14.42578125" customWidth="1"/>
    <col min="2302" max="2302" width="9.140625" customWidth="1"/>
    <col min="2303" max="2303" width="12.7109375" customWidth="1"/>
    <col min="2304" max="2308" width="7" customWidth="1"/>
    <col min="2309" max="2311" width="14.42578125" customWidth="1"/>
    <col min="2558" max="2558" width="9.140625" customWidth="1"/>
    <col min="2559" max="2559" width="12.7109375" customWidth="1"/>
    <col min="2560" max="2564" width="7" customWidth="1"/>
    <col min="2565" max="2567" width="14.42578125" customWidth="1"/>
    <col min="2814" max="2814" width="9.140625" customWidth="1"/>
    <col min="2815" max="2815" width="12.7109375" customWidth="1"/>
    <col min="2816" max="2820" width="7" customWidth="1"/>
    <col min="2821" max="2823" width="14.42578125" customWidth="1"/>
    <col min="3070" max="3070" width="9.140625" customWidth="1"/>
    <col min="3071" max="3071" width="12.7109375" customWidth="1"/>
    <col min="3072" max="3076" width="7" customWidth="1"/>
    <col min="3077" max="3079" width="14.42578125" customWidth="1"/>
    <col min="3326" max="3326" width="9.140625" customWidth="1"/>
    <col min="3327" max="3327" width="12.7109375" customWidth="1"/>
    <col min="3328" max="3332" width="7" customWidth="1"/>
    <col min="3333" max="3335" width="14.42578125" customWidth="1"/>
    <col min="3582" max="3582" width="9.140625" customWidth="1"/>
    <col min="3583" max="3583" width="12.7109375" customWidth="1"/>
    <col min="3584" max="3588" width="7" customWidth="1"/>
    <col min="3589" max="3591" width="14.42578125" customWidth="1"/>
    <col min="3838" max="3838" width="9.140625" customWidth="1"/>
    <col min="3839" max="3839" width="12.7109375" customWidth="1"/>
    <col min="3840" max="3844" width="7" customWidth="1"/>
    <col min="3845" max="3847" width="14.42578125" customWidth="1"/>
    <col min="4094" max="4094" width="9.140625" customWidth="1"/>
    <col min="4095" max="4095" width="12.7109375" customWidth="1"/>
    <col min="4096" max="4100" width="7" customWidth="1"/>
    <col min="4101" max="4103" width="14.42578125" customWidth="1"/>
    <col min="4350" max="4350" width="9.140625" customWidth="1"/>
    <col min="4351" max="4351" width="12.7109375" customWidth="1"/>
    <col min="4352" max="4356" width="7" customWidth="1"/>
    <col min="4357" max="4359" width="14.42578125" customWidth="1"/>
    <col min="4606" max="4606" width="9.140625" customWidth="1"/>
    <col min="4607" max="4607" width="12.7109375" customWidth="1"/>
    <col min="4608" max="4612" width="7" customWidth="1"/>
    <col min="4613" max="4615" width="14.42578125" customWidth="1"/>
    <col min="4862" max="4862" width="9.140625" customWidth="1"/>
    <col min="4863" max="4863" width="12.7109375" customWidth="1"/>
    <col min="4864" max="4868" width="7" customWidth="1"/>
    <col min="4869" max="4871" width="14.42578125" customWidth="1"/>
    <col min="5118" max="5118" width="9.140625" customWidth="1"/>
    <col min="5119" max="5119" width="12.7109375" customWidth="1"/>
    <col min="5120" max="5124" width="7" customWidth="1"/>
    <col min="5125" max="5127" width="14.42578125" customWidth="1"/>
    <col min="5374" max="5374" width="9.140625" customWidth="1"/>
    <col min="5375" max="5375" width="12.7109375" customWidth="1"/>
    <col min="5376" max="5380" width="7" customWidth="1"/>
    <col min="5381" max="5383" width="14.42578125" customWidth="1"/>
    <col min="5630" max="5630" width="9.140625" customWidth="1"/>
    <col min="5631" max="5631" width="12.7109375" customWidth="1"/>
    <col min="5632" max="5636" width="7" customWidth="1"/>
    <col min="5637" max="5639" width="14.42578125" customWidth="1"/>
    <col min="5886" max="5886" width="9.140625" customWidth="1"/>
    <col min="5887" max="5887" width="12.7109375" customWidth="1"/>
    <col min="5888" max="5892" width="7" customWidth="1"/>
    <col min="5893" max="5895" width="14.42578125" customWidth="1"/>
    <col min="6142" max="6142" width="9.140625" customWidth="1"/>
    <col min="6143" max="6143" width="12.7109375" customWidth="1"/>
    <col min="6144" max="6148" width="7" customWidth="1"/>
    <col min="6149" max="6151" width="14.42578125" customWidth="1"/>
    <col min="6398" max="6398" width="9.140625" customWidth="1"/>
    <col min="6399" max="6399" width="12.7109375" customWidth="1"/>
    <col min="6400" max="6404" width="7" customWidth="1"/>
    <col min="6405" max="6407" width="14.42578125" customWidth="1"/>
    <col min="6654" max="6654" width="9.140625" customWidth="1"/>
    <col min="6655" max="6655" width="12.7109375" customWidth="1"/>
    <col min="6656" max="6660" width="7" customWidth="1"/>
    <col min="6661" max="6663" width="14.42578125" customWidth="1"/>
    <col min="6910" max="6910" width="9.140625" customWidth="1"/>
    <col min="6911" max="6911" width="12.7109375" customWidth="1"/>
    <col min="6912" max="6916" width="7" customWidth="1"/>
    <col min="6917" max="6919" width="14.42578125" customWidth="1"/>
    <col min="7166" max="7166" width="9.140625" customWidth="1"/>
    <col min="7167" max="7167" width="12.7109375" customWidth="1"/>
    <col min="7168" max="7172" width="7" customWidth="1"/>
    <col min="7173" max="7175" width="14.42578125" customWidth="1"/>
    <col min="7422" max="7422" width="9.140625" customWidth="1"/>
    <col min="7423" max="7423" width="12.7109375" customWidth="1"/>
    <col min="7424" max="7428" width="7" customWidth="1"/>
    <col min="7429" max="7431" width="14.42578125" customWidth="1"/>
    <col min="7678" max="7678" width="9.140625" customWidth="1"/>
    <col min="7679" max="7679" width="12.7109375" customWidth="1"/>
    <col min="7680" max="7684" width="7" customWidth="1"/>
    <col min="7685" max="7687" width="14.42578125" customWidth="1"/>
    <col min="7934" max="7934" width="9.140625" customWidth="1"/>
    <col min="7935" max="7935" width="12.7109375" customWidth="1"/>
    <col min="7936" max="7940" width="7" customWidth="1"/>
    <col min="7941" max="7943" width="14.42578125" customWidth="1"/>
    <col min="8190" max="8190" width="9.140625" customWidth="1"/>
    <col min="8191" max="8191" width="12.7109375" customWidth="1"/>
    <col min="8192" max="8196" width="7" customWidth="1"/>
    <col min="8197" max="8199" width="14.42578125" customWidth="1"/>
    <col min="8446" max="8446" width="9.140625" customWidth="1"/>
    <col min="8447" max="8447" width="12.7109375" customWidth="1"/>
    <col min="8448" max="8452" width="7" customWidth="1"/>
    <col min="8453" max="8455" width="14.42578125" customWidth="1"/>
    <col min="8702" max="8702" width="9.140625" customWidth="1"/>
    <col min="8703" max="8703" width="12.7109375" customWidth="1"/>
    <col min="8704" max="8708" width="7" customWidth="1"/>
    <col min="8709" max="8711" width="14.42578125" customWidth="1"/>
    <col min="8958" max="8958" width="9.140625" customWidth="1"/>
    <col min="8959" max="8959" width="12.7109375" customWidth="1"/>
    <col min="8960" max="8964" width="7" customWidth="1"/>
    <col min="8965" max="8967" width="14.42578125" customWidth="1"/>
    <col min="9214" max="9214" width="9.140625" customWidth="1"/>
    <col min="9215" max="9215" width="12.7109375" customWidth="1"/>
    <col min="9216" max="9220" width="7" customWidth="1"/>
    <col min="9221" max="9223" width="14.42578125" customWidth="1"/>
    <col min="9470" max="9470" width="9.140625" customWidth="1"/>
    <col min="9471" max="9471" width="12.7109375" customWidth="1"/>
    <col min="9472" max="9476" width="7" customWidth="1"/>
    <col min="9477" max="9479" width="14.42578125" customWidth="1"/>
    <col min="9726" max="9726" width="9.140625" customWidth="1"/>
    <col min="9727" max="9727" width="12.7109375" customWidth="1"/>
    <col min="9728" max="9732" width="7" customWidth="1"/>
    <col min="9733" max="9735" width="14.42578125" customWidth="1"/>
    <col min="9982" max="9982" width="9.140625" customWidth="1"/>
    <col min="9983" max="9983" width="12.7109375" customWidth="1"/>
    <col min="9984" max="9988" width="7" customWidth="1"/>
    <col min="9989" max="9991" width="14.42578125" customWidth="1"/>
    <col min="10238" max="10238" width="9.140625" customWidth="1"/>
    <col min="10239" max="10239" width="12.7109375" customWidth="1"/>
    <col min="10240" max="10244" width="7" customWidth="1"/>
    <col min="10245" max="10247" width="14.42578125" customWidth="1"/>
    <col min="10494" max="10494" width="9.140625" customWidth="1"/>
    <col min="10495" max="10495" width="12.7109375" customWidth="1"/>
    <col min="10496" max="10500" width="7" customWidth="1"/>
    <col min="10501" max="10503" width="14.42578125" customWidth="1"/>
    <col min="10750" max="10750" width="9.140625" customWidth="1"/>
    <col min="10751" max="10751" width="12.7109375" customWidth="1"/>
    <col min="10752" max="10756" width="7" customWidth="1"/>
    <col min="10757" max="10759" width="14.42578125" customWidth="1"/>
    <col min="11006" max="11006" width="9.140625" customWidth="1"/>
    <col min="11007" max="11007" width="12.7109375" customWidth="1"/>
    <col min="11008" max="11012" width="7" customWidth="1"/>
    <col min="11013" max="11015" width="14.42578125" customWidth="1"/>
    <col min="11262" max="11262" width="9.140625" customWidth="1"/>
    <col min="11263" max="11263" width="12.7109375" customWidth="1"/>
    <col min="11264" max="11268" width="7" customWidth="1"/>
    <col min="11269" max="11271" width="14.42578125" customWidth="1"/>
    <col min="11518" max="11518" width="9.140625" customWidth="1"/>
    <col min="11519" max="11519" width="12.7109375" customWidth="1"/>
    <col min="11520" max="11524" width="7" customWidth="1"/>
    <col min="11525" max="11527" width="14.42578125" customWidth="1"/>
    <col min="11774" max="11774" width="9.140625" customWidth="1"/>
    <col min="11775" max="11775" width="12.7109375" customWidth="1"/>
    <col min="11776" max="11780" width="7" customWidth="1"/>
    <col min="11781" max="11783" width="14.42578125" customWidth="1"/>
    <col min="12030" max="12030" width="9.140625" customWidth="1"/>
    <col min="12031" max="12031" width="12.7109375" customWidth="1"/>
    <col min="12032" max="12036" width="7" customWidth="1"/>
    <col min="12037" max="12039" width="14.42578125" customWidth="1"/>
    <col min="12286" max="12286" width="9.140625" customWidth="1"/>
    <col min="12287" max="12287" width="12.7109375" customWidth="1"/>
    <col min="12288" max="12292" width="7" customWidth="1"/>
    <col min="12293" max="12295" width="14.42578125" customWidth="1"/>
    <col min="12542" max="12542" width="9.140625" customWidth="1"/>
    <col min="12543" max="12543" width="12.7109375" customWidth="1"/>
    <col min="12544" max="12548" width="7" customWidth="1"/>
    <col min="12549" max="12551" width="14.42578125" customWidth="1"/>
    <col min="12798" max="12798" width="9.140625" customWidth="1"/>
    <col min="12799" max="12799" width="12.7109375" customWidth="1"/>
    <col min="12800" max="12804" width="7" customWidth="1"/>
    <col min="12805" max="12807" width="14.42578125" customWidth="1"/>
    <col min="13054" max="13054" width="9.140625" customWidth="1"/>
    <col min="13055" max="13055" width="12.7109375" customWidth="1"/>
    <col min="13056" max="13060" width="7" customWidth="1"/>
    <col min="13061" max="13063" width="14.42578125" customWidth="1"/>
    <col min="13310" max="13310" width="9.140625" customWidth="1"/>
    <col min="13311" max="13311" width="12.7109375" customWidth="1"/>
    <col min="13312" max="13316" width="7" customWidth="1"/>
    <col min="13317" max="13319" width="14.42578125" customWidth="1"/>
    <col min="13566" max="13566" width="9.140625" customWidth="1"/>
    <col min="13567" max="13567" width="12.7109375" customWidth="1"/>
    <col min="13568" max="13572" width="7" customWidth="1"/>
    <col min="13573" max="13575" width="14.42578125" customWidth="1"/>
    <col min="13822" max="13822" width="9.140625" customWidth="1"/>
    <col min="13823" max="13823" width="12.7109375" customWidth="1"/>
    <col min="13824" max="13828" width="7" customWidth="1"/>
    <col min="13829" max="13831" width="14.42578125" customWidth="1"/>
    <col min="14078" max="14078" width="9.140625" customWidth="1"/>
    <col min="14079" max="14079" width="12.7109375" customWidth="1"/>
    <col min="14080" max="14084" width="7" customWidth="1"/>
    <col min="14085" max="14087" width="14.42578125" customWidth="1"/>
    <col min="14334" max="14334" width="9.140625" customWidth="1"/>
    <col min="14335" max="14335" width="12.7109375" customWidth="1"/>
    <col min="14336" max="14340" width="7" customWidth="1"/>
    <col min="14341" max="14343" width="14.42578125" customWidth="1"/>
    <col min="14590" max="14590" width="9.140625" customWidth="1"/>
    <col min="14591" max="14591" width="12.7109375" customWidth="1"/>
    <col min="14592" max="14596" width="7" customWidth="1"/>
    <col min="14597" max="14599" width="14.42578125" customWidth="1"/>
    <col min="14846" max="14846" width="9.140625" customWidth="1"/>
    <col min="14847" max="14847" width="12.7109375" customWidth="1"/>
    <col min="14848" max="14852" width="7" customWidth="1"/>
    <col min="14853" max="14855" width="14.42578125" customWidth="1"/>
    <col min="15102" max="15102" width="9.140625" customWidth="1"/>
    <col min="15103" max="15103" width="12.7109375" customWidth="1"/>
    <col min="15104" max="15108" width="7" customWidth="1"/>
    <col min="15109" max="15111" width="14.42578125" customWidth="1"/>
    <col min="15358" max="15358" width="9.140625" customWidth="1"/>
    <col min="15359" max="15359" width="12.7109375" customWidth="1"/>
    <col min="15360" max="15364" width="7" customWidth="1"/>
    <col min="15365" max="15367" width="14.42578125" customWidth="1"/>
    <col min="15614" max="15614" width="9.140625" customWidth="1"/>
    <col min="15615" max="15615" width="12.7109375" customWidth="1"/>
    <col min="15616" max="15620" width="7" customWidth="1"/>
    <col min="15621" max="15623" width="14.42578125" customWidth="1"/>
    <col min="15870" max="15870" width="9.140625" customWidth="1"/>
    <col min="15871" max="15871" width="12.7109375" customWidth="1"/>
    <col min="15872" max="15876" width="7" customWidth="1"/>
    <col min="15877" max="15879" width="14.42578125" customWidth="1"/>
    <col min="16126" max="16126" width="9.140625" customWidth="1"/>
    <col min="16127" max="16127" width="12.7109375" customWidth="1"/>
    <col min="16128" max="16132" width="7" customWidth="1"/>
    <col min="16133" max="16135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32" customFormat="1" ht="15" customHeight="1" x14ac:dyDescent="0.25">
      <c r="A5" s="286" t="s">
        <v>224</v>
      </c>
      <c r="B5" s="233"/>
      <c r="C5" s="233"/>
      <c r="D5" s="233"/>
      <c r="E5" s="233"/>
      <c r="F5" s="233"/>
      <c r="G5" s="233"/>
      <c r="H5" s="233"/>
    </row>
    <row r="6" spans="1:10" s="232" customFormat="1" ht="15" customHeight="1" x14ac:dyDescent="0.25">
      <c r="A6" s="230"/>
      <c r="B6" s="233"/>
      <c r="C6" s="233"/>
      <c r="D6" s="233"/>
      <c r="E6" s="233"/>
      <c r="F6" s="233"/>
      <c r="G6" s="233"/>
      <c r="H6" s="233"/>
    </row>
    <row r="7" spans="1:10" ht="21.95" customHeight="1" x14ac:dyDescent="0.25">
      <c r="A7" s="505" t="s">
        <v>90</v>
      </c>
      <c r="B7" s="505"/>
      <c r="C7" s="505"/>
      <c r="D7" s="505"/>
      <c r="E7" s="505"/>
      <c r="F7" s="505"/>
      <c r="G7" s="505"/>
      <c r="H7" s="505"/>
    </row>
    <row r="8" spans="1:10" ht="6.75" customHeight="1" x14ac:dyDescent="0.25">
      <c r="A8" s="203"/>
      <c r="B8" s="203"/>
      <c r="C8" s="203"/>
      <c r="D8" s="203"/>
      <c r="E8" s="203"/>
      <c r="F8" s="203"/>
      <c r="G8" s="203"/>
      <c r="H8" s="203"/>
    </row>
    <row r="9" spans="1:10" ht="21.95" customHeight="1" x14ac:dyDescent="0.25">
      <c r="A9" s="205" t="s">
        <v>48</v>
      </c>
      <c r="B9" s="205" t="s">
        <v>166</v>
      </c>
      <c r="C9" s="203"/>
      <c r="D9" s="203"/>
      <c r="E9" s="203"/>
      <c r="F9" s="203"/>
      <c r="G9" s="203"/>
      <c r="H9" s="203"/>
    </row>
    <row r="10" spans="1:10" ht="15.95" customHeight="1" x14ac:dyDescent="0.25">
      <c r="A10" s="226">
        <v>2008</v>
      </c>
      <c r="B10" s="227">
        <v>68.599999999999994</v>
      </c>
      <c r="C10" s="203"/>
      <c r="D10" s="203"/>
      <c r="E10" s="203"/>
      <c r="F10" s="203"/>
      <c r="G10" s="203"/>
      <c r="H10" s="203"/>
    </row>
    <row r="11" spans="1:10" ht="15.95" customHeight="1" x14ac:dyDescent="0.25">
      <c r="A11" s="255">
        <v>2009</v>
      </c>
      <c r="B11" s="256">
        <v>63.454897964959954</v>
      </c>
      <c r="C11" s="203"/>
      <c r="D11" s="203"/>
      <c r="E11" s="203"/>
      <c r="F11" s="203"/>
      <c r="G11" s="203"/>
      <c r="H11" s="203"/>
      <c r="J11" s="116"/>
    </row>
    <row r="12" spans="1:10" ht="15.95" customHeight="1" x14ac:dyDescent="0.25">
      <c r="A12" s="255">
        <v>2010</v>
      </c>
      <c r="B12" s="256">
        <v>76.097766364278527</v>
      </c>
      <c r="C12" s="203"/>
      <c r="D12" s="203"/>
      <c r="E12" s="203"/>
      <c r="F12" s="203"/>
      <c r="G12" s="203"/>
      <c r="H12" s="203"/>
    </row>
    <row r="13" spans="1:10" ht="15.95" customHeight="1" x14ac:dyDescent="0.25">
      <c r="A13" s="255">
        <v>2011</v>
      </c>
      <c r="B13" s="256">
        <v>76.527899615419244</v>
      </c>
      <c r="C13" s="203"/>
      <c r="D13" s="203"/>
      <c r="E13" s="203"/>
      <c r="F13" s="203"/>
      <c r="G13" s="203"/>
      <c r="H13" s="203"/>
    </row>
    <row r="14" spans="1:10" ht="15.95" customHeight="1" x14ac:dyDescent="0.25">
      <c r="A14" s="255">
        <v>2012</v>
      </c>
      <c r="B14" s="256">
        <v>75.897419025842638</v>
      </c>
      <c r="C14" s="203"/>
      <c r="D14" s="203"/>
      <c r="E14" s="203"/>
      <c r="F14" s="203"/>
      <c r="G14" s="203"/>
      <c r="H14" s="203"/>
    </row>
    <row r="15" spans="1:10" ht="15.95" customHeight="1" x14ac:dyDescent="0.25">
      <c r="A15" s="239">
        <v>2013</v>
      </c>
      <c r="B15" s="258">
        <f>'Alumnos en programas de calidad'!D14</f>
        <v>76.190586033269184</v>
      </c>
      <c r="C15" s="203"/>
      <c r="D15" s="203"/>
      <c r="E15" s="203"/>
      <c r="F15" s="203"/>
      <c r="G15" s="203"/>
      <c r="H15" s="203"/>
    </row>
    <row r="16" spans="1:10" ht="17.25" customHeight="1" x14ac:dyDescent="0.25">
      <c r="A16" s="229" t="s">
        <v>179</v>
      </c>
      <c r="B16" s="237">
        <f>B15-B14</f>
        <v>0.29316700742654689</v>
      </c>
      <c r="C16" s="203"/>
      <c r="D16" s="203"/>
      <c r="E16" s="203"/>
      <c r="F16" s="203"/>
      <c r="G16" s="203"/>
      <c r="H16" s="203"/>
    </row>
    <row r="17" spans="1:8" ht="8.25" customHeight="1" x14ac:dyDescent="0.25">
      <c r="A17" s="203"/>
      <c r="B17" s="203"/>
      <c r="C17" s="203"/>
      <c r="D17" s="203"/>
      <c r="E17" s="203"/>
      <c r="F17" s="203"/>
      <c r="G17" s="203"/>
      <c r="H17" s="203"/>
    </row>
    <row r="18" spans="1:8" ht="42" customHeight="1" x14ac:dyDescent="0.25">
      <c r="A18" s="205" t="s">
        <v>49</v>
      </c>
      <c r="B18" s="205" t="s">
        <v>79</v>
      </c>
      <c r="C18" s="205" t="s">
        <v>82</v>
      </c>
      <c r="D18" s="205" t="s">
        <v>125</v>
      </c>
      <c r="E18" s="205" t="s">
        <v>141</v>
      </c>
      <c r="F18" s="205" t="s">
        <v>159</v>
      </c>
      <c r="G18" s="205" t="s">
        <v>177</v>
      </c>
      <c r="H18" s="205" t="s">
        <v>181</v>
      </c>
    </row>
    <row r="19" spans="1:8" ht="14.1" customHeight="1" x14ac:dyDescent="0.25">
      <c r="A19" s="206" t="s">
        <v>14</v>
      </c>
      <c r="B19" s="209">
        <v>100</v>
      </c>
      <c r="C19" s="209">
        <v>100</v>
      </c>
      <c r="D19" s="209">
        <v>91.056137012369177</v>
      </c>
      <c r="E19" s="209">
        <v>87.728130899937057</v>
      </c>
      <c r="F19" s="209">
        <v>86.382280557834292</v>
      </c>
      <c r="G19" s="209">
        <f>'Alumnos en programas de calidad'!D15</f>
        <v>85.711261642675694</v>
      </c>
      <c r="H19" s="209">
        <f>Tabla6[[#This Row],[2012]]-Tabla6[[#This Row],[2011]]</f>
        <v>-1.3458503421027643</v>
      </c>
    </row>
    <row r="20" spans="1:8" ht="14.1" customHeight="1" x14ac:dyDescent="0.25">
      <c r="A20" s="206" t="s">
        <v>15</v>
      </c>
      <c r="B20" s="209">
        <v>35.905836670307004</v>
      </c>
      <c r="C20" s="209">
        <v>47.296800294225818</v>
      </c>
      <c r="D20" s="209">
        <v>47.103243377073532</v>
      </c>
      <c r="E20" s="209">
        <v>43.678985767252719</v>
      </c>
      <c r="F20" s="209">
        <v>44.108508604206506</v>
      </c>
      <c r="G20" s="209">
        <f>'Alumnos en programas de calidad'!D16</f>
        <v>100</v>
      </c>
      <c r="H20" s="209">
        <f>Tabla6[[#This Row],[2012]]-Tabla6[[#This Row],[2011]]</f>
        <v>0.42952283695378668</v>
      </c>
    </row>
    <row r="21" spans="1:8" ht="14.1" customHeight="1" x14ac:dyDescent="0.25">
      <c r="A21" s="206" t="s">
        <v>16</v>
      </c>
      <c r="B21" s="209">
        <v>100</v>
      </c>
      <c r="C21" s="209">
        <v>100</v>
      </c>
      <c r="D21" s="209">
        <v>100</v>
      </c>
      <c r="E21" s="209">
        <v>100</v>
      </c>
      <c r="F21" s="209">
        <v>34.384858044164041</v>
      </c>
      <c r="G21" s="209">
        <f>'Alumnos en programas de calidad'!D17</f>
        <v>0</v>
      </c>
      <c r="H21" s="209">
        <f>Tabla6[[#This Row],[2012]]-Tabla6[[#This Row],[2011]]</f>
        <v>-65.615141955835952</v>
      </c>
    </row>
    <row r="22" spans="1:8" ht="14.1" customHeight="1" x14ac:dyDescent="0.25">
      <c r="A22" s="206" t="s">
        <v>17</v>
      </c>
      <c r="B22" s="209">
        <v>45.379222434671767</v>
      </c>
      <c r="C22" s="209">
        <v>45.951156812339335</v>
      </c>
      <c r="D22" s="209">
        <v>45.488257107540178</v>
      </c>
      <c r="E22" s="209">
        <v>42.58319232938522</v>
      </c>
      <c r="F22" s="209">
        <v>39.216738197424895</v>
      </c>
      <c r="G22" s="209">
        <f>'Alumnos en programas de calidad'!D18</f>
        <v>56.32124352331607</v>
      </c>
      <c r="H22" s="209">
        <f>Tabla6[[#This Row],[2012]]-Tabla6[[#This Row],[2011]]</f>
        <v>-3.3664541319603245</v>
      </c>
    </row>
    <row r="23" spans="1:8" ht="14.1" customHeight="1" x14ac:dyDescent="0.25">
      <c r="A23" s="206" t="s">
        <v>18</v>
      </c>
      <c r="B23" s="209">
        <v>100</v>
      </c>
      <c r="C23" s="209">
        <v>97.760378732702108</v>
      </c>
      <c r="D23" s="209">
        <v>94.147582697201017</v>
      </c>
      <c r="E23" s="209">
        <v>90.581490581490584</v>
      </c>
      <c r="F23" s="209">
        <v>88.641655886157821</v>
      </c>
      <c r="G23" s="209">
        <f>'Alumnos en programas de calidad'!D19</f>
        <v>84.461849418898439</v>
      </c>
      <c r="H23" s="209">
        <f>Tabla6[[#This Row],[2012]]-Tabla6[[#This Row],[2011]]</f>
        <v>-1.9398346953327632</v>
      </c>
    </row>
    <row r="24" spans="1:8" ht="14.1" customHeight="1" x14ac:dyDescent="0.25">
      <c r="A24" s="206" t="s">
        <v>19</v>
      </c>
      <c r="B24" s="209">
        <v>100</v>
      </c>
      <c r="C24" s="209">
        <v>100</v>
      </c>
      <c r="D24" s="209">
        <v>96.576986232158646</v>
      </c>
      <c r="E24" s="209">
        <v>92.714385312572617</v>
      </c>
      <c r="F24" s="209">
        <v>89.774583469454427</v>
      </c>
      <c r="G24" s="209">
        <f>'Alumnos en programas de calidad'!D20</f>
        <v>87.268518518518519</v>
      </c>
      <c r="H24" s="209">
        <f>Tabla6[[#This Row],[2012]]-Tabla6[[#This Row],[2011]]</f>
        <v>-2.9398018431181896</v>
      </c>
    </row>
    <row r="25" spans="1:8" ht="14.1" customHeight="1" x14ac:dyDescent="0.25">
      <c r="A25" s="206" t="s">
        <v>20</v>
      </c>
      <c r="B25" s="209">
        <v>94.347887522961699</v>
      </c>
      <c r="C25" s="209">
        <v>94.241119483315401</v>
      </c>
      <c r="D25" s="209">
        <v>94.006436041834277</v>
      </c>
      <c r="E25" s="209">
        <v>94.311717861205906</v>
      </c>
      <c r="F25" s="209">
        <v>94.535993061578495</v>
      </c>
      <c r="G25" s="209">
        <f>'Alumnos en programas de calidad'!D21</f>
        <v>94.50006336332531</v>
      </c>
      <c r="H25" s="209">
        <f>Tabla6[[#This Row],[2012]]-Tabla6[[#This Row],[2011]]</f>
        <v>0.2242752003725883</v>
      </c>
    </row>
    <row r="26" spans="1:8" ht="14.1" customHeight="1" x14ac:dyDescent="0.25">
      <c r="A26" s="206" t="s">
        <v>21</v>
      </c>
      <c r="B26" s="209">
        <v>82.482993197278915</v>
      </c>
      <c r="C26" s="209">
        <v>83.820047355958962</v>
      </c>
      <c r="D26" s="209">
        <v>75.603557814485384</v>
      </c>
      <c r="E26" s="209">
        <v>72.861189801699723</v>
      </c>
      <c r="F26" s="209">
        <v>72.907725321888421</v>
      </c>
      <c r="G26" s="209">
        <f>'Alumnos en programas de calidad'!D22</f>
        <v>100</v>
      </c>
      <c r="H26" s="209">
        <f>Tabla6[[#This Row],[2012]]-Tabla6[[#This Row],[2011]]</f>
        <v>4.6535520188697888E-2</v>
      </c>
    </row>
    <row r="27" spans="1:8" ht="14.1" customHeight="1" x14ac:dyDescent="0.25">
      <c r="A27" s="206" t="s">
        <v>22</v>
      </c>
      <c r="B27" s="209">
        <v>66.022492540739037</v>
      </c>
      <c r="C27" s="209">
        <v>54.398780979697939</v>
      </c>
      <c r="D27" s="209">
        <v>56.437261666969306</v>
      </c>
      <c r="E27" s="209">
        <v>58.132469563274881</v>
      </c>
      <c r="F27" s="209">
        <v>58.445721612895838</v>
      </c>
      <c r="G27" s="209">
        <f>'Alumnos en programas de calidad'!D23</f>
        <v>45.577929358998318</v>
      </c>
      <c r="H27" s="209">
        <f>Tabla6[[#This Row],[2012]]-Tabla6[[#This Row],[2011]]</f>
        <v>0.31325204962095654</v>
      </c>
    </row>
    <row r="28" spans="1:8" ht="14.1" customHeight="1" x14ac:dyDescent="0.25">
      <c r="A28" s="206" t="s">
        <v>23</v>
      </c>
      <c r="B28" s="209">
        <v>42.940125111706884</v>
      </c>
      <c r="C28" s="209">
        <v>19.264069264069263</v>
      </c>
      <c r="D28" s="209">
        <v>23.815907059874888</v>
      </c>
      <c r="E28" s="209">
        <v>16.893617021276597</v>
      </c>
      <c r="F28" s="209">
        <v>36.588432523051132</v>
      </c>
      <c r="G28" s="209">
        <f>'Alumnos en programas de calidad'!D24</f>
        <v>46.20803978450062</v>
      </c>
      <c r="H28" s="209">
        <f>Tabla6[[#This Row],[2012]]-Tabla6[[#This Row],[2011]]</f>
        <v>19.694815501774535</v>
      </c>
    </row>
    <row r="29" spans="1:8" ht="14.1" customHeight="1" x14ac:dyDescent="0.25">
      <c r="A29" s="206" t="s">
        <v>24</v>
      </c>
      <c r="B29" s="209">
        <v>100</v>
      </c>
      <c r="C29" s="209">
        <v>93.27780213356715</v>
      </c>
      <c r="D29" s="209">
        <v>94.154320573841915</v>
      </c>
      <c r="E29" s="209">
        <v>93.383873190902818</v>
      </c>
      <c r="F29" s="209">
        <v>86.04007461339431</v>
      </c>
      <c r="G29" s="209">
        <f>'Alumnos en programas de calidad'!D25</f>
        <v>100</v>
      </c>
      <c r="H29" s="209">
        <f>Tabla6[[#This Row],[2012]]-Tabla6[[#This Row],[2011]]</f>
        <v>-7.3437985775085082</v>
      </c>
    </row>
    <row r="30" spans="1:8" ht="14.1" customHeight="1" x14ac:dyDescent="0.25">
      <c r="A30" s="206" t="s">
        <v>25</v>
      </c>
      <c r="B30" s="209">
        <v>100</v>
      </c>
      <c r="C30" s="209">
        <v>100</v>
      </c>
      <c r="D30" s="209">
        <v>100</v>
      </c>
      <c r="E30" s="209">
        <v>100</v>
      </c>
      <c r="F30" s="209">
        <v>100</v>
      </c>
      <c r="G30" s="209">
        <f>'Alumnos en programas de calidad'!D26</f>
        <v>96.570021881838073</v>
      </c>
      <c r="H30" s="209">
        <f>Tabla6[[#This Row],[2012]]-Tabla6[[#This Row],[2011]]</f>
        <v>0</v>
      </c>
    </row>
    <row r="31" spans="1:8" ht="14.1" customHeight="1" x14ac:dyDescent="0.25">
      <c r="A31" s="206" t="s">
        <v>26</v>
      </c>
      <c r="B31" s="209">
        <v>54.73627556512379</v>
      </c>
      <c r="C31" s="209">
        <v>55.103689738755726</v>
      </c>
      <c r="D31" s="209">
        <v>52.004648460197558</v>
      </c>
      <c r="E31" s="209">
        <v>49.891716296697346</v>
      </c>
      <c r="F31" s="209">
        <v>48.997289972899729</v>
      </c>
      <c r="G31" s="209">
        <f>'Alumnos en programas de calidad'!D27</f>
        <v>100</v>
      </c>
      <c r="H31" s="209">
        <f>Tabla6[[#This Row],[2012]]-Tabla6[[#This Row],[2011]]</f>
        <v>-0.89442632379761733</v>
      </c>
    </row>
    <row r="32" spans="1:8" ht="14.1" customHeight="1" x14ac:dyDescent="0.25">
      <c r="A32" s="206" t="s">
        <v>27</v>
      </c>
      <c r="B32" s="209">
        <v>100</v>
      </c>
      <c r="C32" s="209">
        <v>98.074737616150813</v>
      </c>
      <c r="D32" s="209">
        <v>97.185998627316408</v>
      </c>
      <c r="E32" s="209">
        <v>95.229333683795502</v>
      </c>
      <c r="F32" s="209">
        <v>94.515479976633998</v>
      </c>
      <c r="G32" s="209">
        <f>'Alumnos en programas de calidad'!D28</f>
        <v>69.597349643221207</v>
      </c>
      <c r="H32" s="209">
        <f>Tabla6[[#This Row],[2012]]-Tabla6[[#This Row],[2011]]</f>
        <v>-0.71385370716150476</v>
      </c>
    </row>
    <row r="33" spans="1:8" ht="14.1" customHeight="1" x14ac:dyDescent="0.25">
      <c r="A33" s="206" t="s">
        <v>28</v>
      </c>
      <c r="B33" s="209">
        <v>41.01445663010967</v>
      </c>
      <c r="C33" s="209">
        <v>39.511908142978861</v>
      </c>
      <c r="D33" s="209">
        <v>91.334918204528975</v>
      </c>
      <c r="E33" s="209">
        <v>99.993822711829509</v>
      </c>
      <c r="F33" s="209">
        <v>99.993778128046131</v>
      </c>
      <c r="G33" s="209">
        <f>'Alumnos en programas de calidad'!D29</f>
        <v>100</v>
      </c>
      <c r="H33" s="209">
        <f>Tabla6[[#This Row],[2012]]-Tabla6[[#This Row],[2011]]</f>
        <v>-4.4583783378016051E-5</v>
      </c>
    </row>
    <row r="34" spans="1:8" ht="14.1" customHeight="1" x14ac:dyDescent="0.25">
      <c r="A34" s="206" t="s">
        <v>29</v>
      </c>
      <c r="B34" s="209">
        <v>15.054726368159205</v>
      </c>
      <c r="C34" s="209">
        <v>27.965169569202565</v>
      </c>
      <c r="D34" s="209">
        <v>99.891122278056955</v>
      </c>
      <c r="E34" s="209">
        <v>100</v>
      </c>
      <c r="F34" s="209">
        <v>99.902383470267637</v>
      </c>
      <c r="G34" s="209">
        <f>'Alumnos en programas de calidad'!D30</f>
        <v>100</v>
      </c>
      <c r="H34" s="209">
        <f>Tabla6[[#This Row],[2012]]-Tabla6[[#This Row],[2011]]</f>
        <v>-9.7616529732363233E-2</v>
      </c>
    </row>
    <row r="35" spans="1:8" ht="14.1" customHeight="1" x14ac:dyDescent="0.25">
      <c r="A35" s="206" t="s">
        <v>30</v>
      </c>
      <c r="B35" s="209">
        <v>93.004948268106162</v>
      </c>
      <c r="C35" s="209">
        <v>88.70897155361051</v>
      </c>
      <c r="D35" s="209">
        <v>85.762004175365348</v>
      </c>
      <c r="E35" s="209">
        <v>86.104513064133016</v>
      </c>
      <c r="F35" s="209">
        <v>99.98004788507582</v>
      </c>
      <c r="G35" s="209">
        <f>'Alumnos en programas de calidad'!D31</f>
        <v>100</v>
      </c>
      <c r="H35" s="209">
        <f>Tabla6[[#This Row],[2012]]-Tabla6[[#This Row],[2011]]</f>
        <v>13.875534820942804</v>
      </c>
    </row>
    <row r="36" spans="1:8" ht="14.1" customHeight="1" x14ac:dyDescent="0.25">
      <c r="A36" s="206" t="s">
        <v>31</v>
      </c>
      <c r="B36" s="209">
        <v>100</v>
      </c>
      <c r="C36" s="209">
        <v>92.331288343558285</v>
      </c>
      <c r="D36" s="209">
        <v>85.077247191011239</v>
      </c>
      <c r="E36" s="209">
        <v>78.111587982832617</v>
      </c>
      <c r="F36" s="209">
        <v>78.37660203746303</v>
      </c>
      <c r="G36" s="209">
        <f>'Alumnos en programas de calidad'!D32</f>
        <v>77.675337504115902</v>
      </c>
      <c r="H36" s="209">
        <f>Tabla6[[#This Row],[2012]]-Tabla6[[#This Row],[2011]]</f>
        <v>0.26501405463041294</v>
      </c>
    </row>
    <row r="37" spans="1:8" ht="14.1" customHeight="1" x14ac:dyDescent="0.25">
      <c r="A37" s="206" t="s">
        <v>32</v>
      </c>
      <c r="B37" s="209">
        <v>60.849858356940508</v>
      </c>
      <c r="C37" s="209">
        <v>11.690046760187041</v>
      </c>
      <c r="D37" s="209">
        <v>11.647016791711327</v>
      </c>
      <c r="E37" s="209">
        <v>11.814566082023864</v>
      </c>
      <c r="F37" s="209">
        <v>11.271041717492071</v>
      </c>
      <c r="G37" s="209">
        <f>'Alumnos en programas de calidad'!D33</f>
        <v>20.475830376359724</v>
      </c>
      <c r="H37" s="209">
        <f>Tabla6[[#This Row],[2012]]-Tabla6[[#This Row],[2011]]</f>
        <v>-0.54352436453179287</v>
      </c>
    </row>
    <row r="38" spans="1:8" ht="14.1" customHeight="1" x14ac:dyDescent="0.25">
      <c r="A38" s="206" t="s">
        <v>33</v>
      </c>
      <c r="B38" s="209">
        <v>38.669131238447321</v>
      </c>
      <c r="C38" s="209">
        <v>38.28680423096931</v>
      </c>
      <c r="D38" s="209">
        <v>35.939824764423875</v>
      </c>
      <c r="E38" s="209">
        <v>32.470334412081989</v>
      </c>
      <c r="F38" s="209">
        <v>31.422222222222224</v>
      </c>
      <c r="G38" s="209">
        <f>'Alumnos en programas de calidad'!D34</f>
        <v>19.657731334242012</v>
      </c>
      <c r="H38" s="209">
        <f>Tabla6[[#This Row],[2012]]-Tabla6[[#This Row],[2011]]</f>
        <v>-1.048112189859765</v>
      </c>
    </row>
    <row r="39" spans="1:8" ht="14.1" customHeight="1" x14ac:dyDescent="0.25">
      <c r="A39" s="206" t="s">
        <v>34</v>
      </c>
      <c r="B39" s="209">
        <v>100</v>
      </c>
      <c r="C39" s="209">
        <v>100</v>
      </c>
      <c r="D39" s="209">
        <v>100</v>
      </c>
      <c r="E39" s="209">
        <v>100</v>
      </c>
      <c r="F39" s="209">
        <v>99.986735641331734</v>
      </c>
      <c r="G39" s="209">
        <f>'Alumnos en programas de calidad'!D35</f>
        <v>100</v>
      </c>
      <c r="H39" s="209">
        <f>Tabla6[[#This Row],[2012]]-Tabla6[[#This Row],[2011]]</f>
        <v>-1.3264358668266141E-2</v>
      </c>
    </row>
    <row r="40" spans="1:8" ht="14.1" customHeight="1" x14ac:dyDescent="0.25">
      <c r="A40" s="206" t="s">
        <v>35</v>
      </c>
      <c r="B40" s="209">
        <v>100</v>
      </c>
      <c r="C40" s="209">
        <v>48.7218618847768</v>
      </c>
      <c r="D40" s="209">
        <v>50.22573363431151</v>
      </c>
      <c r="E40" s="209">
        <v>51.441317776252568</v>
      </c>
      <c r="F40" s="209">
        <v>50.96217650962177</v>
      </c>
      <c r="G40" s="209">
        <f>'Alumnos en programas de calidad'!D36</f>
        <v>30.64516129032258</v>
      </c>
      <c r="H40" s="209">
        <f>Tabla6[[#This Row],[2012]]-Tabla6[[#This Row],[2011]]</f>
        <v>-0.4791412666307977</v>
      </c>
    </row>
    <row r="41" spans="1:8" ht="14.1" customHeight="1" x14ac:dyDescent="0.25">
      <c r="A41" s="206" t="s">
        <v>36</v>
      </c>
      <c r="B41" s="209">
        <v>91.976659372720633</v>
      </c>
      <c r="C41" s="209">
        <v>87.116249197174056</v>
      </c>
      <c r="D41" s="209">
        <v>99.849906191369612</v>
      </c>
      <c r="E41" s="209">
        <v>100</v>
      </c>
      <c r="F41" s="209">
        <v>99.735175590097867</v>
      </c>
      <c r="G41" s="209">
        <f>'Alumnos en programas de calidad'!D37</f>
        <v>100</v>
      </c>
      <c r="H41" s="209">
        <f>Tabla6[[#This Row],[2012]]-Tabla6[[#This Row],[2011]]</f>
        <v>-0.26482440990213263</v>
      </c>
    </row>
    <row r="42" spans="1:8" ht="14.1" customHeight="1" x14ac:dyDescent="0.25">
      <c r="A42" s="206" t="s">
        <v>37</v>
      </c>
      <c r="B42" s="209">
        <v>100</v>
      </c>
      <c r="C42" s="209">
        <v>100</v>
      </c>
      <c r="D42" s="209">
        <v>99.980563654033034</v>
      </c>
      <c r="E42" s="209">
        <v>100</v>
      </c>
      <c r="F42" s="209">
        <v>99.872216137276382</v>
      </c>
      <c r="G42" s="209">
        <f>'Alumnos en programas de calidad'!D38</f>
        <v>100</v>
      </c>
      <c r="H42" s="209">
        <f>Tabla6[[#This Row],[2012]]-Tabla6[[#This Row],[2011]]</f>
        <v>-0.12778386272361786</v>
      </c>
    </row>
    <row r="43" spans="1:8" ht="14.1" customHeight="1" x14ac:dyDescent="0.25">
      <c r="A43" s="206" t="s">
        <v>38</v>
      </c>
      <c r="B43" s="209">
        <v>100</v>
      </c>
      <c r="C43" s="209">
        <v>100</v>
      </c>
      <c r="D43" s="209">
        <v>92.710679151357127</v>
      </c>
      <c r="E43" s="209">
        <v>89.878854625550659</v>
      </c>
      <c r="F43" s="209">
        <v>89.094521120869928</v>
      </c>
      <c r="G43" s="209">
        <f>'Alumnos en programas de calidad'!D39</f>
        <v>88.652482269503537</v>
      </c>
      <c r="H43" s="209">
        <f>Tabla6[[#This Row],[2012]]-Tabla6[[#This Row],[2011]]</f>
        <v>-0.78433350468073115</v>
      </c>
    </row>
    <row r="44" spans="1:8" ht="14.1" customHeight="1" x14ac:dyDescent="0.25">
      <c r="A44" s="206" t="s">
        <v>39</v>
      </c>
      <c r="B44" s="209">
        <v>27.05994953449926</v>
      </c>
      <c r="C44" s="209">
        <v>24.840820657941283</v>
      </c>
      <c r="D44" s="209">
        <v>28.559213339033775</v>
      </c>
      <c r="E44" s="209">
        <v>26.765686571688391</v>
      </c>
      <c r="F44" s="209">
        <v>25.770241222832581</v>
      </c>
      <c r="G44" s="209">
        <f>'Alumnos en programas de calidad'!D40</f>
        <v>10.596899224806201</v>
      </c>
      <c r="H44" s="209">
        <f>Tabla6[[#This Row],[2012]]-Tabla6[[#This Row],[2011]]</f>
        <v>-0.99544534885581015</v>
      </c>
    </row>
    <row r="45" spans="1:8" ht="14.1" customHeight="1" x14ac:dyDescent="0.25">
      <c r="A45" s="206" t="s">
        <v>40</v>
      </c>
      <c r="B45" s="209">
        <v>100</v>
      </c>
      <c r="C45" s="209">
        <v>100</v>
      </c>
      <c r="D45" s="209">
        <v>100</v>
      </c>
      <c r="E45" s="209">
        <v>100</v>
      </c>
      <c r="F45" s="209">
        <v>100</v>
      </c>
      <c r="G45" s="209">
        <f>'Alumnos en programas de calidad'!D41</f>
        <v>100</v>
      </c>
      <c r="H45" s="209">
        <f>Tabla6[[#This Row],[2012]]-Tabla6[[#This Row],[2011]]</f>
        <v>0</v>
      </c>
    </row>
    <row r="46" spans="1:8" ht="14.1" customHeight="1" x14ac:dyDescent="0.25">
      <c r="A46" s="206" t="s">
        <v>41</v>
      </c>
      <c r="B46" s="209">
        <v>59.344137756394019</v>
      </c>
      <c r="C46" s="209">
        <v>62.133631395926479</v>
      </c>
      <c r="D46" s="209">
        <v>61.648296593186366</v>
      </c>
      <c r="E46" s="209">
        <v>61.428396722514364</v>
      </c>
      <c r="F46" s="209">
        <v>62.69191975792895</v>
      </c>
      <c r="G46" s="209">
        <f>'Alumnos en programas de calidad'!D42</f>
        <v>81.780402449693796</v>
      </c>
      <c r="H46" s="209">
        <f>Tabla6[[#This Row],[2012]]-Tabla6[[#This Row],[2011]]</f>
        <v>1.2635230354145861</v>
      </c>
    </row>
    <row r="47" spans="1:8" ht="14.1" customHeight="1" x14ac:dyDescent="0.25">
      <c r="A47" s="206" t="s">
        <v>42</v>
      </c>
      <c r="B47" s="209">
        <v>100</v>
      </c>
      <c r="C47" s="209">
        <v>100</v>
      </c>
      <c r="D47" s="209">
        <v>100</v>
      </c>
      <c r="E47" s="209">
        <v>100</v>
      </c>
      <c r="F47" s="209">
        <v>100</v>
      </c>
      <c r="G47" s="209">
        <f>'Alumnos en programas de calidad'!D43</f>
        <v>100</v>
      </c>
      <c r="H47" s="209">
        <f>Tabla6[[#This Row],[2012]]-Tabla6[[#This Row],[2011]]</f>
        <v>0</v>
      </c>
    </row>
    <row r="48" spans="1:8" ht="14.1" customHeight="1" x14ac:dyDescent="0.25">
      <c r="A48" s="206" t="s">
        <v>43</v>
      </c>
      <c r="B48" s="209">
        <v>85.421089879688608</v>
      </c>
      <c r="C48" s="209">
        <v>80.721757322175733</v>
      </c>
      <c r="D48" s="209">
        <v>99.810437109723466</v>
      </c>
      <c r="E48" s="209">
        <v>99.891973641568541</v>
      </c>
      <c r="F48" s="209">
        <v>100</v>
      </c>
      <c r="G48" s="209">
        <f>'Alumnos en programas de calidad'!D44</f>
        <v>99.329375549692173</v>
      </c>
      <c r="H48" s="209">
        <f>Tabla6[[#This Row],[2012]]-Tabla6[[#This Row],[2011]]</f>
        <v>0.10802635843145936</v>
      </c>
    </row>
    <row r="49" spans="1:8" ht="14.1" customHeight="1" x14ac:dyDescent="0.25">
      <c r="A49" s="206" t="s">
        <v>44</v>
      </c>
      <c r="B49" s="209">
        <v>42.232779097387173</v>
      </c>
      <c r="C49" s="209">
        <v>38.536254800090354</v>
      </c>
      <c r="D49" s="209">
        <v>36.922386720502466</v>
      </c>
      <c r="E49" s="209">
        <v>36.714255273812064</v>
      </c>
      <c r="F49" s="209">
        <v>36.78838738943071</v>
      </c>
      <c r="G49" s="209">
        <f>'Alumnos en programas de calidad'!D45</f>
        <v>35.673015193665741</v>
      </c>
      <c r="H49" s="209">
        <f>Tabla6[[#This Row],[2012]]-Tabla6[[#This Row],[2011]]</f>
        <v>7.4132115618645855E-2</v>
      </c>
    </row>
    <row r="50" spans="1:8" ht="14.1" customHeight="1" x14ac:dyDescent="0.25">
      <c r="A50" s="206" t="s">
        <v>45</v>
      </c>
      <c r="B50" s="209">
        <v>99.924184988627758</v>
      </c>
      <c r="C50" s="209">
        <v>100</v>
      </c>
      <c r="D50" s="209">
        <v>100</v>
      </c>
      <c r="E50" s="209">
        <v>95.088161209068005</v>
      </c>
      <c r="F50" s="209">
        <v>86.933797909407659</v>
      </c>
      <c r="G50" s="209">
        <f>'Alumnos en programas de calidad'!D46</f>
        <v>86.867538374076176</v>
      </c>
      <c r="H50" s="209">
        <f>Tabla6[[#This Row],[2012]]-Tabla6[[#This Row],[2011]]</f>
        <v>-8.1543632996603463</v>
      </c>
    </row>
    <row r="51" spans="1:8" ht="13.5" customHeight="1" x14ac:dyDescent="0.25">
      <c r="A51" s="268"/>
      <c r="B51" s="210"/>
      <c r="C51" s="210"/>
      <c r="D51" s="210"/>
      <c r="E51" s="210"/>
      <c r="F51" s="210"/>
      <c r="G51" s="210"/>
      <c r="H51" s="210"/>
    </row>
    <row r="52" spans="1:8" ht="15.75" x14ac:dyDescent="0.25">
      <c r="A52" s="203"/>
      <c r="B52" s="203"/>
      <c r="C52" s="203"/>
      <c r="D52" s="203"/>
      <c r="E52" s="203"/>
      <c r="F52" s="203"/>
      <c r="G52" s="203"/>
      <c r="H52" s="203"/>
    </row>
    <row r="53" spans="1:8" ht="15.75" x14ac:dyDescent="0.25">
      <c r="A53" s="203"/>
      <c r="B53" s="203"/>
      <c r="C53" s="203"/>
      <c r="D53" s="203"/>
      <c r="E53" s="203"/>
      <c r="F53" s="203"/>
      <c r="G53" s="203"/>
      <c r="H53" s="203"/>
    </row>
    <row r="54" spans="1:8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8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8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8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8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8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8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8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8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8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8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  <row r="164" spans="1:8" ht="15.75" x14ac:dyDescent="0.25">
      <c r="A164" s="203"/>
      <c r="B164" s="203"/>
      <c r="C164" s="203"/>
      <c r="D164" s="203"/>
      <c r="E164" s="203"/>
      <c r="F164" s="203"/>
      <c r="G164" s="203"/>
      <c r="H164" s="203"/>
    </row>
    <row r="165" spans="1:8" ht="15.75" x14ac:dyDescent="0.25">
      <c r="A165" s="203"/>
      <c r="B165" s="203"/>
      <c r="C165" s="203"/>
      <c r="D165" s="203"/>
      <c r="E165" s="203"/>
      <c r="F165" s="203"/>
      <c r="G165" s="203"/>
      <c r="H165" s="203"/>
    </row>
  </sheetData>
  <dataConsolidate/>
  <mergeCells count="1">
    <mergeCell ref="A7:H7"/>
  </mergeCells>
  <conditionalFormatting sqref="H19:H5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4"/>
  <sheetViews>
    <sheetView topLeftCell="A10" zoomScaleNormal="100" zoomScaleSheetLayoutView="112" workbookViewId="0">
      <selection activeCell="D21" sqref="D21"/>
    </sheetView>
  </sheetViews>
  <sheetFormatPr baseColWidth="10" defaultRowHeight="14.25" x14ac:dyDescent="0.2"/>
  <cols>
    <col min="1" max="1" width="21.140625" style="68" customWidth="1"/>
    <col min="2" max="2" width="20" style="68" customWidth="1"/>
    <col min="3" max="4" width="20" style="43" customWidth="1"/>
    <col min="5" max="16384" width="11.42578125" style="43"/>
  </cols>
  <sheetData>
    <row r="1" spans="1:4" x14ac:dyDescent="0.2">
      <c r="A1" s="1"/>
      <c r="B1" s="2"/>
      <c r="C1" s="1"/>
      <c r="D1" s="1"/>
    </row>
    <row r="2" spans="1:4" x14ac:dyDescent="0.2">
      <c r="A2" s="1"/>
      <c r="B2" s="2"/>
      <c r="C2" s="1"/>
      <c r="D2" s="1"/>
    </row>
    <row r="3" spans="1:4" x14ac:dyDescent="0.2">
      <c r="A3" s="1"/>
      <c r="B3" s="4"/>
      <c r="C3" s="5"/>
      <c r="D3" s="5"/>
    </row>
    <row r="4" spans="1:4" x14ac:dyDescent="0.2">
      <c r="A4" s="488"/>
      <c r="B4" s="488"/>
      <c r="C4" s="488"/>
      <c r="D4" s="488"/>
    </row>
    <row r="5" spans="1:4" x14ac:dyDescent="0.2">
      <c r="A5" s="134"/>
      <c r="B5" s="134"/>
      <c r="C5" s="134"/>
      <c r="D5" s="134"/>
    </row>
    <row r="6" spans="1:4" ht="17.25" customHeight="1" x14ac:dyDescent="0.2">
      <c r="A6" s="498" t="s">
        <v>89</v>
      </c>
      <c r="B6" s="498"/>
      <c r="C6" s="498"/>
      <c r="D6" s="498"/>
    </row>
    <row r="7" spans="1:4" ht="8.25" customHeight="1" x14ac:dyDescent="0.2">
      <c r="A7" s="135"/>
      <c r="B7" s="135"/>
      <c r="C7" s="135"/>
      <c r="D7" s="135"/>
    </row>
    <row r="8" spans="1:4" s="11" customFormat="1" ht="27.75" customHeight="1" x14ac:dyDescent="0.2">
      <c r="A8" s="144"/>
      <c r="B8" s="144"/>
      <c r="C8" s="144"/>
      <c r="D8" s="144"/>
    </row>
    <row r="9" spans="1:4" s="11" customFormat="1" ht="15" customHeight="1" x14ac:dyDescent="0.2">
      <c r="A9" s="144"/>
      <c r="B9" s="144"/>
      <c r="C9" s="143"/>
      <c r="D9" s="143"/>
    </row>
    <row r="10" spans="1:4" s="11" customFormat="1" ht="16.5" customHeight="1" x14ac:dyDescent="0.2">
      <c r="A10" s="568" t="s">
        <v>5</v>
      </c>
      <c r="B10" s="570" t="s">
        <v>88</v>
      </c>
      <c r="C10" s="568" t="s">
        <v>7</v>
      </c>
      <c r="D10" s="145"/>
    </row>
    <row r="11" spans="1:4" s="11" customFormat="1" ht="16.5" customHeight="1" x14ac:dyDescent="0.2">
      <c r="A11" s="569"/>
      <c r="B11" s="571"/>
      <c r="C11" s="569"/>
      <c r="D11" s="145" t="s">
        <v>9</v>
      </c>
    </row>
    <row r="12" spans="1:4" s="11" customFormat="1" ht="10.5" customHeight="1" x14ac:dyDescent="0.2">
      <c r="A12" s="144"/>
      <c r="B12" s="144"/>
      <c r="C12" s="143"/>
      <c r="D12" s="143"/>
    </row>
    <row r="13" spans="1:4" s="11" customFormat="1" ht="76.5" customHeight="1" x14ac:dyDescent="0.2">
      <c r="A13" s="142" t="s">
        <v>87</v>
      </c>
      <c r="B13" s="142" t="s">
        <v>212</v>
      </c>
      <c r="C13" s="142" t="s">
        <v>213</v>
      </c>
      <c r="D13" s="142" t="s">
        <v>101</v>
      </c>
    </row>
    <row r="14" spans="1:4" s="11" customFormat="1" ht="15.75" customHeight="1" x14ac:dyDescent="0.2">
      <c r="A14" s="141" t="s">
        <v>13</v>
      </c>
      <c r="B14" s="259">
        <f>SUM(B15:B46)</f>
        <v>303464</v>
      </c>
      <c r="C14" s="259">
        <f>SUM(C15:C46)</f>
        <v>231211</v>
      </c>
      <c r="D14" s="260">
        <f t="shared" ref="D14:D46" si="0">C14/B14*100</f>
        <v>76.190586033269184</v>
      </c>
    </row>
    <row r="15" spans="1:4" ht="12" customHeight="1" x14ac:dyDescent="0.2">
      <c r="A15" s="140" t="s">
        <v>14</v>
      </c>
      <c r="B15" s="261">
        <v>4724</v>
      </c>
      <c r="C15" s="262">
        <v>4049</v>
      </c>
      <c r="D15" s="263">
        <f t="shared" si="0"/>
        <v>85.711261642675694</v>
      </c>
    </row>
    <row r="16" spans="1:4" ht="12" customHeight="1" x14ac:dyDescent="0.2">
      <c r="A16" s="140" t="s">
        <v>15</v>
      </c>
      <c r="B16" s="261">
        <v>7923</v>
      </c>
      <c r="C16" s="262">
        <v>7923</v>
      </c>
      <c r="D16" s="263">
        <f t="shared" si="0"/>
        <v>100</v>
      </c>
    </row>
    <row r="17" spans="1:4" ht="12" customHeight="1" x14ac:dyDescent="0.2">
      <c r="A17" s="140" t="s">
        <v>16</v>
      </c>
      <c r="B17" s="261">
        <v>2058</v>
      </c>
      <c r="C17" s="262">
        <v>0</v>
      </c>
      <c r="D17" s="263">
        <f t="shared" si="0"/>
        <v>0</v>
      </c>
    </row>
    <row r="18" spans="1:4" ht="12" customHeight="1" x14ac:dyDescent="0.2">
      <c r="A18" s="140" t="s">
        <v>17</v>
      </c>
      <c r="B18" s="261">
        <v>1930</v>
      </c>
      <c r="C18" s="262">
        <v>1087</v>
      </c>
      <c r="D18" s="263">
        <f t="shared" si="0"/>
        <v>56.32124352331607</v>
      </c>
    </row>
    <row r="19" spans="1:4" ht="12" customHeight="1" x14ac:dyDescent="0.2">
      <c r="A19" s="140" t="s">
        <v>18</v>
      </c>
      <c r="B19" s="261">
        <v>7916</v>
      </c>
      <c r="C19" s="262">
        <v>6686</v>
      </c>
      <c r="D19" s="263">
        <f t="shared" si="0"/>
        <v>84.461849418898439</v>
      </c>
    </row>
    <row r="20" spans="1:4" ht="12" customHeight="1" x14ac:dyDescent="0.2">
      <c r="A20" s="140" t="s">
        <v>19</v>
      </c>
      <c r="B20" s="261">
        <v>9072</v>
      </c>
      <c r="C20" s="262">
        <v>7917</v>
      </c>
      <c r="D20" s="263">
        <f t="shared" si="0"/>
        <v>87.268518518518519</v>
      </c>
    </row>
    <row r="21" spans="1:4" ht="12" customHeight="1" x14ac:dyDescent="0.2">
      <c r="A21" s="140" t="s">
        <v>183</v>
      </c>
      <c r="B21" s="261">
        <v>7891</v>
      </c>
      <c r="C21" s="262">
        <v>7457</v>
      </c>
      <c r="D21" s="263">
        <f t="shared" si="0"/>
        <v>94.50006336332531</v>
      </c>
    </row>
    <row r="22" spans="1:4" ht="12" customHeight="1" x14ac:dyDescent="0.2">
      <c r="A22" s="140" t="s">
        <v>21</v>
      </c>
      <c r="B22" s="261">
        <v>1883</v>
      </c>
      <c r="C22" s="262">
        <v>1883</v>
      </c>
      <c r="D22" s="263">
        <f t="shared" si="0"/>
        <v>100</v>
      </c>
    </row>
    <row r="23" spans="1:4" ht="12" customHeight="1" x14ac:dyDescent="0.2">
      <c r="A23" s="140" t="s">
        <v>22</v>
      </c>
      <c r="B23" s="261">
        <v>42808</v>
      </c>
      <c r="C23" s="262">
        <v>19511</v>
      </c>
      <c r="D23" s="263">
        <f t="shared" si="0"/>
        <v>45.577929358998318</v>
      </c>
    </row>
    <row r="24" spans="1:4" ht="12" customHeight="1" x14ac:dyDescent="0.2">
      <c r="A24" s="140" t="s">
        <v>23</v>
      </c>
      <c r="B24" s="261">
        <v>2413</v>
      </c>
      <c r="C24" s="262">
        <v>1115</v>
      </c>
      <c r="D24" s="263">
        <f t="shared" si="0"/>
        <v>46.20803978450062</v>
      </c>
    </row>
    <row r="25" spans="1:4" ht="12" customHeight="1" x14ac:dyDescent="0.2">
      <c r="A25" s="140" t="s">
        <v>214</v>
      </c>
      <c r="B25" s="261">
        <v>47473</v>
      </c>
      <c r="C25" s="262">
        <v>47473</v>
      </c>
      <c r="D25" s="263">
        <f t="shared" si="0"/>
        <v>100</v>
      </c>
    </row>
    <row r="26" spans="1:4" ht="12" customHeight="1" x14ac:dyDescent="0.2">
      <c r="A26" s="140" t="s">
        <v>24</v>
      </c>
      <c r="B26" s="261">
        <v>18280</v>
      </c>
      <c r="C26" s="264">
        <v>17653</v>
      </c>
      <c r="D26" s="263">
        <f t="shared" si="0"/>
        <v>96.570021881838073</v>
      </c>
    </row>
    <row r="27" spans="1:4" ht="12" customHeight="1" x14ac:dyDescent="0.2">
      <c r="A27" s="140" t="s">
        <v>25</v>
      </c>
      <c r="B27" s="261">
        <v>6996</v>
      </c>
      <c r="C27" s="262">
        <v>6996</v>
      </c>
      <c r="D27" s="263">
        <f t="shared" si="0"/>
        <v>100</v>
      </c>
    </row>
    <row r="28" spans="1:4" ht="12" customHeight="1" x14ac:dyDescent="0.2">
      <c r="A28" s="140" t="s">
        <v>26</v>
      </c>
      <c r="B28" s="261">
        <v>3924</v>
      </c>
      <c r="C28" s="262">
        <v>2731</v>
      </c>
      <c r="D28" s="263">
        <f t="shared" si="0"/>
        <v>69.597349643221207</v>
      </c>
    </row>
    <row r="29" spans="1:4" ht="12" customHeight="1" x14ac:dyDescent="0.2">
      <c r="A29" s="140" t="s">
        <v>27</v>
      </c>
      <c r="B29" s="261">
        <v>14705</v>
      </c>
      <c r="C29" s="264">
        <v>14705</v>
      </c>
      <c r="D29" s="263">
        <f t="shared" si="0"/>
        <v>100</v>
      </c>
    </row>
    <row r="30" spans="1:4" ht="12" customHeight="1" x14ac:dyDescent="0.2">
      <c r="A30" s="140" t="s">
        <v>184</v>
      </c>
      <c r="B30" s="261">
        <v>11807</v>
      </c>
      <c r="C30" s="262">
        <v>11807</v>
      </c>
      <c r="D30" s="263">
        <f t="shared" si="0"/>
        <v>100</v>
      </c>
    </row>
    <row r="31" spans="1:4" ht="12" customHeight="1" x14ac:dyDescent="0.2">
      <c r="A31" s="140" t="s">
        <v>30</v>
      </c>
      <c r="B31" s="261">
        <v>4693</v>
      </c>
      <c r="C31" s="262">
        <v>4693</v>
      </c>
      <c r="D31" s="263">
        <f t="shared" si="0"/>
        <v>100</v>
      </c>
    </row>
    <row r="32" spans="1:4" ht="12" customHeight="1" x14ac:dyDescent="0.2">
      <c r="A32" s="140" t="s">
        <v>31</v>
      </c>
      <c r="B32" s="261">
        <v>3037</v>
      </c>
      <c r="C32" s="262">
        <v>2359</v>
      </c>
      <c r="D32" s="263">
        <f t="shared" si="0"/>
        <v>77.675337504115902</v>
      </c>
    </row>
    <row r="33" spans="1:4" ht="12" customHeight="1" x14ac:dyDescent="0.2">
      <c r="A33" s="140" t="s">
        <v>32</v>
      </c>
      <c r="B33" s="261">
        <v>17191</v>
      </c>
      <c r="C33" s="262">
        <v>3520</v>
      </c>
      <c r="D33" s="263">
        <f t="shared" si="0"/>
        <v>20.475830376359724</v>
      </c>
    </row>
    <row r="34" spans="1:4" ht="12" customHeight="1" x14ac:dyDescent="0.2">
      <c r="A34" s="140" t="s">
        <v>33</v>
      </c>
      <c r="B34" s="261">
        <v>6603</v>
      </c>
      <c r="C34" s="262">
        <v>1298</v>
      </c>
      <c r="D34" s="263">
        <f t="shared" si="0"/>
        <v>19.657731334242012</v>
      </c>
    </row>
    <row r="35" spans="1:4" ht="12" customHeight="1" x14ac:dyDescent="0.2">
      <c r="A35" s="140" t="s">
        <v>34</v>
      </c>
      <c r="B35" s="261">
        <v>7277</v>
      </c>
      <c r="C35" s="264">
        <v>7277</v>
      </c>
      <c r="D35" s="263">
        <f t="shared" si="0"/>
        <v>100</v>
      </c>
    </row>
    <row r="36" spans="1:4" ht="12" customHeight="1" x14ac:dyDescent="0.2">
      <c r="A36" s="140" t="s">
        <v>185</v>
      </c>
      <c r="B36" s="261">
        <v>3224</v>
      </c>
      <c r="C36" s="262">
        <v>988</v>
      </c>
      <c r="D36" s="263">
        <f t="shared" si="0"/>
        <v>30.64516129032258</v>
      </c>
    </row>
    <row r="37" spans="1:4" ht="12" customHeight="1" x14ac:dyDescent="0.2">
      <c r="A37" s="140" t="s">
        <v>36</v>
      </c>
      <c r="B37" s="261">
        <v>8835</v>
      </c>
      <c r="C37" s="262">
        <v>8835</v>
      </c>
      <c r="D37" s="263">
        <f t="shared" si="0"/>
        <v>100</v>
      </c>
    </row>
    <row r="38" spans="1:4" ht="12" customHeight="1" x14ac:dyDescent="0.2">
      <c r="A38" s="140" t="s">
        <v>37</v>
      </c>
      <c r="B38" s="261">
        <v>5373</v>
      </c>
      <c r="C38" s="262">
        <v>5373</v>
      </c>
      <c r="D38" s="263">
        <f t="shared" si="0"/>
        <v>100</v>
      </c>
    </row>
    <row r="39" spans="1:4" ht="12" customHeight="1" x14ac:dyDescent="0.2">
      <c r="A39" s="140" t="s">
        <v>38</v>
      </c>
      <c r="B39" s="261">
        <v>9306</v>
      </c>
      <c r="C39" s="262">
        <v>8250</v>
      </c>
      <c r="D39" s="263">
        <f t="shared" si="0"/>
        <v>88.652482269503537</v>
      </c>
    </row>
    <row r="40" spans="1:4" ht="12" customHeight="1" x14ac:dyDescent="0.2">
      <c r="A40" s="140" t="s">
        <v>39</v>
      </c>
      <c r="B40" s="261">
        <v>12900</v>
      </c>
      <c r="C40" s="262">
        <v>1367</v>
      </c>
      <c r="D40" s="263">
        <f t="shared" si="0"/>
        <v>10.596899224806201</v>
      </c>
    </row>
    <row r="41" spans="1:4" ht="12" customHeight="1" x14ac:dyDescent="0.2">
      <c r="A41" s="140" t="s">
        <v>40</v>
      </c>
      <c r="B41" s="261">
        <v>5452</v>
      </c>
      <c r="C41" s="262">
        <v>5452</v>
      </c>
      <c r="D41" s="263">
        <f t="shared" si="0"/>
        <v>100</v>
      </c>
    </row>
    <row r="42" spans="1:4" ht="12" customHeight="1" x14ac:dyDescent="0.2">
      <c r="A42" s="140" t="s">
        <v>41</v>
      </c>
      <c r="B42" s="261">
        <v>9144</v>
      </c>
      <c r="C42" s="262">
        <v>7478</v>
      </c>
      <c r="D42" s="263">
        <f t="shared" si="0"/>
        <v>81.780402449693796</v>
      </c>
    </row>
    <row r="43" spans="1:4" ht="12" customHeight="1" x14ac:dyDescent="0.2">
      <c r="A43" s="140" t="s">
        <v>42</v>
      </c>
      <c r="B43" s="261">
        <v>3098</v>
      </c>
      <c r="C43" s="262">
        <v>3098</v>
      </c>
      <c r="D43" s="263">
        <f t="shared" si="0"/>
        <v>100</v>
      </c>
    </row>
    <row r="44" spans="1:4" ht="12" customHeight="1" x14ac:dyDescent="0.2">
      <c r="A44" s="140" t="s">
        <v>186</v>
      </c>
      <c r="B44" s="261">
        <v>9096</v>
      </c>
      <c r="C44" s="264">
        <v>9035</v>
      </c>
      <c r="D44" s="263">
        <f t="shared" si="0"/>
        <v>99.329375549692173</v>
      </c>
    </row>
    <row r="45" spans="1:4" ht="12" customHeight="1" x14ac:dyDescent="0.2">
      <c r="A45" s="140" t="s">
        <v>44</v>
      </c>
      <c r="B45" s="261">
        <v>4673</v>
      </c>
      <c r="C45" s="262">
        <v>1667</v>
      </c>
      <c r="D45" s="263">
        <f t="shared" si="0"/>
        <v>35.673015193665741</v>
      </c>
    </row>
    <row r="46" spans="1:4" ht="12" customHeight="1" x14ac:dyDescent="0.2">
      <c r="A46" s="140" t="s">
        <v>45</v>
      </c>
      <c r="B46" s="261">
        <v>1759</v>
      </c>
      <c r="C46" s="262">
        <v>1528</v>
      </c>
      <c r="D46" s="263">
        <f t="shared" si="0"/>
        <v>86.867538374076176</v>
      </c>
    </row>
    <row r="47" spans="1:4" x14ac:dyDescent="0.2">
      <c r="A47" s="139" t="s">
        <v>46</v>
      </c>
      <c r="B47" s="138"/>
      <c r="C47" s="138"/>
      <c r="D47" s="11"/>
    </row>
    <row r="48" spans="1:4" x14ac:dyDescent="0.2">
      <c r="A48" s="526"/>
      <c r="B48" s="527"/>
      <c r="C48" s="527"/>
      <c r="D48" s="528"/>
    </row>
    <row r="49" spans="1:4" x14ac:dyDescent="0.2">
      <c r="A49" s="529"/>
      <c r="B49" s="530"/>
      <c r="C49" s="530"/>
      <c r="D49" s="531"/>
    </row>
    <row r="50" spans="1:4" x14ac:dyDescent="0.2">
      <c r="A50" s="529"/>
      <c r="B50" s="530"/>
      <c r="C50" s="530"/>
      <c r="D50" s="531"/>
    </row>
    <row r="51" spans="1:4" x14ac:dyDescent="0.2">
      <c r="A51" s="529"/>
      <c r="B51" s="530"/>
      <c r="C51" s="530"/>
      <c r="D51" s="531"/>
    </row>
    <row r="52" spans="1:4" x14ac:dyDescent="0.2">
      <c r="A52" s="529"/>
      <c r="B52" s="530"/>
      <c r="C52" s="530"/>
      <c r="D52" s="531"/>
    </row>
    <row r="53" spans="1:4" x14ac:dyDescent="0.2">
      <c r="A53" s="529"/>
      <c r="B53" s="530"/>
      <c r="C53" s="530"/>
      <c r="D53" s="531"/>
    </row>
    <row r="54" spans="1:4" x14ac:dyDescent="0.2">
      <c r="A54" s="532"/>
      <c r="B54" s="533"/>
      <c r="C54" s="533"/>
      <c r="D54" s="534"/>
    </row>
  </sheetData>
  <sheetProtection selectLockedCells="1"/>
  <sortState ref="A15:D46">
    <sortCondition ref="A15:A46"/>
  </sortState>
  <mergeCells count="6">
    <mergeCell ref="A48:D54"/>
    <mergeCell ref="A4:D4"/>
    <mergeCell ref="A6:D6"/>
    <mergeCell ref="A10:A11"/>
    <mergeCell ref="B10:B11"/>
    <mergeCell ref="C10:C11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6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zoomScaleNormal="100" zoomScaleSheetLayoutView="90" workbookViewId="0">
      <selection activeCell="M53" sqref="M53"/>
    </sheetView>
  </sheetViews>
  <sheetFormatPr baseColWidth="10" defaultRowHeight="15" x14ac:dyDescent="0.25"/>
  <cols>
    <col min="1" max="1" width="21.85546875" customWidth="1"/>
    <col min="2" max="7" width="8" customWidth="1"/>
    <col min="8" max="10" width="10.7109375" style="187" customWidth="1"/>
    <col min="257" max="257" width="9.140625" customWidth="1"/>
    <col min="258" max="258" width="12.7109375" customWidth="1"/>
    <col min="259" max="263" width="7" customWidth="1"/>
    <col min="264" max="266" width="14.42578125" customWidth="1"/>
    <col min="513" max="513" width="9.140625" customWidth="1"/>
    <col min="514" max="514" width="12.7109375" customWidth="1"/>
    <col min="515" max="519" width="7" customWidth="1"/>
    <col min="520" max="522" width="14.42578125" customWidth="1"/>
    <col min="769" max="769" width="9.140625" customWidth="1"/>
    <col min="770" max="770" width="12.7109375" customWidth="1"/>
    <col min="771" max="775" width="7" customWidth="1"/>
    <col min="776" max="778" width="14.42578125" customWidth="1"/>
    <col min="1025" max="1025" width="9.140625" customWidth="1"/>
    <col min="1026" max="1026" width="12.7109375" customWidth="1"/>
    <col min="1027" max="1031" width="7" customWidth="1"/>
    <col min="1032" max="1034" width="14.42578125" customWidth="1"/>
    <col min="1281" max="1281" width="9.140625" customWidth="1"/>
    <col min="1282" max="1282" width="12.7109375" customWidth="1"/>
    <col min="1283" max="1287" width="7" customWidth="1"/>
    <col min="1288" max="1290" width="14.42578125" customWidth="1"/>
    <col min="1537" max="1537" width="9.140625" customWidth="1"/>
    <col min="1538" max="1538" width="12.7109375" customWidth="1"/>
    <col min="1539" max="1543" width="7" customWidth="1"/>
    <col min="1544" max="1546" width="14.42578125" customWidth="1"/>
    <col min="1793" max="1793" width="9.140625" customWidth="1"/>
    <col min="1794" max="1794" width="12.7109375" customWidth="1"/>
    <col min="1795" max="1799" width="7" customWidth="1"/>
    <col min="1800" max="1802" width="14.42578125" customWidth="1"/>
    <col min="2049" max="2049" width="9.140625" customWidth="1"/>
    <col min="2050" max="2050" width="12.7109375" customWidth="1"/>
    <col min="2051" max="2055" width="7" customWidth="1"/>
    <col min="2056" max="2058" width="14.42578125" customWidth="1"/>
    <col min="2305" max="2305" width="9.140625" customWidth="1"/>
    <col min="2306" max="2306" width="12.7109375" customWidth="1"/>
    <col min="2307" max="2311" width="7" customWidth="1"/>
    <col min="2312" max="2314" width="14.42578125" customWidth="1"/>
    <col min="2561" max="2561" width="9.140625" customWidth="1"/>
    <col min="2562" max="2562" width="12.7109375" customWidth="1"/>
    <col min="2563" max="2567" width="7" customWidth="1"/>
    <col min="2568" max="2570" width="14.42578125" customWidth="1"/>
    <col min="2817" max="2817" width="9.140625" customWidth="1"/>
    <col min="2818" max="2818" width="12.7109375" customWidth="1"/>
    <col min="2819" max="2823" width="7" customWidth="1"/>
    <col min="2824" max="2826" width="14.42578125" customWidth="1"/>
    <col min="3073" max="3073" width="9.140625" customWidth="1"/>
    <col min="3074" max="3074" width="12.7109375" customWidth="1"/>
    <col min="3075" max="3079" width="7" customWidth="1"/>
    <col min="3080" max="3082" width="14.42578125" customWidth="1"/>
    <col min="3329" max="3329" width="9.140625" customWidth="1"/>
    <col min="3330" max="3330" width="12.7109375" customWidth="1"/>
    <col min="3331" max="3335" width="7" customWidth="1"/>
    <col min="3336" max="3338" width="14.42578125" customWidth="1"/>
    <col min="3585" max="3585" width="9.140625" customWidth="1"/>
    <col min="3586" max="3586" width="12.7109375" customWidth="1"/>
    <col min="3587" max="3591" width="7" customWidth="1"/>
    <col min="3592" max="3594" width="14.42578125" customWidth="1"/>
    <col min="3841" max="3841" width="9.140625" customWidth="1"/>
    <col min="3842" max="3842" width="12.7109375" customWidth="1"/>
    <col min="3843" max="3847" width="7" customWidth="1"/>
    <col min="3848" max="3850" width="14.42578125" customWidth="1"/>
    <col min="4097" max="4097" width="9.140625" customWidth="1"/>
    <col min="4098" max="4098" width="12.7109375" customWidth="1"/>
    <col min="4099" max="4103" width="7" customWidth="1"/>
    <col min="4104" max="4106" width="14.42578125" customWidth="1"/>
    <col min="4353" max="4353" width="9.140625" customWidth="1"/>
    <col min="4354" max="4354" width="12.7109375" customWidth="1"/>
    <col min="4355" max="4359" width="7" customWidth="1"/>
    <col min="4360" max="4362" width="14.42578125" customWidth="1"/>
    <col min="4609" max="4609" width="9.140625" customWidth="1"/>
    <col min="4610" max="4610" width="12.7109375" customWidth="1"/>
    <col min="4611" max="4615" width="7" customWidth="1"/>
    <col min="4616" max="4618" width="14.42578125" customWidth="1"/>
    <col min="4865" max="4865" width="9.140625" customWidth="1"/>
    <col min="4866" max="4866" width="12.7109375" customWidth="1"/>
    <col min="4867" max="4871" width="7" customWidth="1"/>
    <col min="4872" max="4874" width="14.42578125" customWidth="1"/>
    <col min="5121" max="5121" width="9.140625" customWidth="1"/>
    <col min="5122" max="5122" width="12.7109375" customWidth="1"/>
    <col min="5123" max="5127" width="7" customWidth="1"/>
    <col min="5128" max="5130" width="14.42578125" customWidth="1"/>
    <col min="5377" max="5377" width="9.140625" customWidth="1"/>
    <col min="5378" max="5378" width="12.7109375" customWidth="1"/>
    <col min="5379" max="5383" width="7" customWidth="1"/>
    <col min="5384" max="5386" width="14.42578125" customWidth="1"/>
    <col min="5633" max="5633" width="9.140625" customWidth="1"/>
    <col min="5634" max="5634" width="12.7109375" customWidth="1"/>
    <col min="5635" max="5639" width="7" customWidth="1"/>
    <col min="5640" max="5642" width="14.42578125" customWidth="1"/>
    <col min="5889" max="5889" width="9.140625" customWidth="1"/>
    <col min="5890" max="5890" width="12.7109375" customWidth="1"/>
    <col min="5891" max="5895" width="7" customWidth="1"/>
    <col min="5896" max="5898" width="14.42578125" customWidth="1"/>
    <col min="6145" max="6145" width="9.140625" customWidth="1"/>
    <col min="6146" max="6146" width="12.7109375" customWidth="1"/>
    <col min="6147" max="6151" width="7" customWidth="1"/>
    <col min="6152" max="6154" width="14.42578125" customWidth="1"/>
    <col min="6401" max="6401" width="9.140625" customWidth="1"/>
    <col min="6402" max="6402" width="12.7109375" customWidth="1"/>
    <col min="6403" max="6407" width="7" customWidth="1"/>
    <col min="6408" max="6410" width="14.42578125" customWidth="1"/>
    <col min="6657" max="6657" width="9.140625" customWidth="1"/>
    <col min="6658" max="6658" width="12.7109375" customWidth="1"/>
    <col min="6659" max="6663" width="7" customWidth="1"/>
    <col min="6664" max="6666" width="14.42578125" customWidth="1"/>
    <col min="6913" max="6913" width="9.140625" customWidth="1"/>
    <col min="6914" max="6914" width="12.7109375" customWidth="1"/>
    <col min="6915" max="6919" width="7" customWidth="1"/>
    <col min="6920" max="6922" width="14.42578125" customWidth="1"/>
    <col min="7169" max="7169" width="9.140625" customWidth="1"/>
    <col min="7170" max="7170" width="12.7109375" customWidth="1"/>
    <col min="7171" max="7175" width="7" customWidth="1"/>
    <col min="7176" max="7178" width="14.42578125" customWidth="1"/>
    <col min="7425" max="7425" width="9.140625" customWidth="1"/>
    <col min="7426" max="7426" width="12.7109375" customWidth="1"/>
    <col min="7427" max="7431" width="7" customWidth="1"/>
    <col min="7432" max="7434" width="14.42578125" customWidth="1"/>
    <col min="7681" max="7681" width="9.140625" customWidth="1"/>
    <col min="7682" max="7682" width="12.7109375" customWidth="1"/>
    <col min="7683" max="7687" width="7" customWidth="1"/>
    <col min="7688" max="7690" width="14.42578125" customWidth="1"/>
    <col min="7937" max="7937" width="9.140625" customWidth="1"/>
    <col min="7938" max="7938" width="12.7109375" customWidth="1"/>
    <col min="7939" max="7943" width="7" customWidth="1"/>
    <col min="7944" max="7946" width="14.42578125" customWidth="1"/>
    <col min="8193" max="8193" width="9.140625" customWidth="1"/>
    <col min="8194" max="8194" width="12.7109375" customWidth="1"/>
    <col min="8195" max="8199" width="7" customWidth="1"/>
    <col min="8200" max="8202" width="14.42578125" customWidth="1"/>
    <col min="8449" max="8449" width="9.140625" customWidth="1"/>
    <col min="8450" max="8450" width="12.7109375" customWidth="1"/>
    <col min="8451" max="8455" width="7" customWidth="1"/>
    <col min="8456" max="8458" width="14.42578125" customWidth="1"/>
    <col min="8705" max="8705" width="9.140625" customWidth="1"/>
    <col min="8706" max="8706" width="12.7109375" customWidth="1"/>
    <col min="8707" max="8711" width="7" customWidth="1"/>
    <col min="8712" max="8714" width="14.42578125" customWidth="1"/>
    <col min="8961" max="8961" width="9.140625" customWidth="1"/>
    <col min="8962" max="8962" width="12.7109375" customWidth="1"/>
    <col min="8963" max="8967" width="7" customWidth="1"/>
    <col min="8968" max="8970" width="14.42578125" customWidth="1"/>
    <col min="9217" max="9217" width="9.140625" customWidth="1"/>
    <col min="9218" max="9218" width="12.7109375" customWidth="1"/>
    <col min="9219" max="9223" width="7" customWidth="1"/>
    <col min="9224" max="9226" width="14.42578125" customWidth="1"/>
    <col min="9473" max="9473" width="9.140625" customWidth="1"/>
    <col min="9474" max="9474" width="12.7109375" customWidth="1"/>
    <col min="9475" max="9479" width="7" customWidth="1"/>
    <col min="9480" max="9482" width="14.42578125" customWidth="1"/>
    <col min="9729" max="9729" width="9.140625" customWidth="1"/>
    <col min="9730" max="9730" width="12.7109375" customWidth="1"/>
    <col min="9731" max="9735" width="7" customWidth="1"/>
    <col min="9736" max="9738" width="14.42578125" customWidth="1"/>
    <col min="9985" max="9985" width="9.140625" customWidth="1"/>
    <col min="9986" max="9986" width="12.7109375" customWidth="1"/>
    <col min="9987" max="9991" width="7" customWidth="1"/>
    <col min="9992" max="9994" width="14.42578125" customWidth="1"/>
    <col min="10241" max="10241" width="9.140625" customWidth="1"/>
    <col min="10242" max="10242" width="12.7109375" customWidth="1"/>
    <col min="10243" max="10247" width="7" customWidth="1"/>
    <col min="10248" max="10250" width="14.42578125" customWidth="1"/>
    <col min="10497" max="10497" width="9.140625" customWidth="1"/>
    <col min="10498" max="10498" width="12.7109375" customWidth="1"/>
    <col min="10499" max="10503" width="7" customWidth="1"/>
    <col min="10504" max="10506" width="14.42578125" customWidth="1"/>
    <col min="10753" max="10753" width="9.140625" customWidth="1"/>
    <col min="10754" max="10754" width="12.7109375" customWidth="1"/>
    <col min="10755" max="10759" width="7" customWidth="1"/>
    <col min="10760" max="10762" width="14.42578125" customWidth="1"/>
    <col min="11009" max="11009" width="9.140625" customWidth="1"/>
    <col min="11010" max="11010" width="12.7109375" customWidth="1"/>
    <col min="11011" max="11015" width="7" customWidth="1"/>
    <col min="11016" max="11018" width="14.42578125" customWidth="1"/>
    <col min="11265" max="11265" width="9.140625" customWidth="1"/>
    <col min="11266" max="11266" width="12.7109375" customWidth="1"/>
    <col min="11267" max="11271" width="7" customWidth="1"/>
    <col min="11272" max="11274" width="14.42578125" customWidth="1"/>
    <col min="11521" max="11521" width="9.140625" customWidth="1"/>
    <col min="11522" max="11522" width="12.7109375" customWidth="1"/>
    <col min="11523" max="11527" width="7" customWidth="1"/>
    <col min="11528" max="11530" width="14.42578125" customWidth="1"/>
    <col min="11777" max="11777" width="9.140625" customWidth="1"/>
    <col min="11778" max="11778" width="12.7109375" customWidth="1"/>
    <col min="11779" max="11783" width="7" customWidth="1"/>
    <col min="11784" max="11786" width="14.42578125" customWidth="1"/>
    <col min="12033" max="12033" width="9.140625" customWidth="1"/>
    <col min="12034" max="12034" width="12.7109375" customWidth="1"/>
    <col min="12035" max="12039" width="7" customWidth="1"/>
    <col min="12040" max="12042" width="14.42578125" customWidth="1"/>
    <col min="12289" max="12289" width="9.140625" customWidth="1"/>
    <col min="12290" max="12290" width="12.7109375" customWidth="1"/>
    <col min="12291" max="12295" width="7" customWidth="1"/>
    <col min="12296" max="12298" width="14.42578125" customWidth="1"/>
    <col min="12545" max="12545" width="9.140625" customWidth="1"/>
    <col min="12546" max="12546" width="12.7109375" customWidth="1"/>
    <col min="12547" max="12551" width="7" customWidth="1"/>
    <col min="12552" max="12554" width="14.42578125" customWidth="1"/>
    <col min="12801" max="12801" width="9.140625" customWidth="1"/>
    <col min="12802" max="12802" width="12.7109375" customWidth="1"/>
    <col min="12803" max="12807" width="7" customWidth="1"/>
    <col min="12808" max="12810" width="14.42578125" customWidth="1"/>
    <col min="13057" max="13057" width="9.140625" customWidth="1"/>
    <col min="13058" max="13058" width="12.7109375" customWidth="1"/>
    <col min="13059" max="13063" width="7" customWidth="1"/>
    <col min="13064" max="13066" width="14.42578125" customWidth="1"/>
    <col min="13313" max="13313" width="9.140625" customWidth="1"/>
    <col min="13314" max="13314" width="12.7109375" customWidth="1"/>
    <col min="13315" max="13319" width="7" customWidth="1"/>
    <col min="13320" max="13322" width="14.42578125" customWidth="1"/>
    <col min="13569" max="13569" width="9.140625" customWidth="1"/>
    <col min="13570" max="13570" width="12.7109375" customWidth="1"/>
    <col min="13571" max="13575" width="7" customWidth="1"/>
    <col min="13576" max="13578" width="14.42578125" customWidth="1"/>
    <col min="13825" max="13825" width="9.140625" customWidth="1"/>
    <col min="13826" max="13826" width="12.7109375" customWidth="1"/>
    <col min="13827" max="13831" width="7" customWidth="1"/>
    <col min="13832" max="13834" width="14.42578125" customWidth="1"/>
    <col min="14081" max="14081" width="9.140625" customWidth="1"/>
    <col min="14082" max="14082" width="12.7109375" customWidth="1"/>
    <col min="14083" max="14087" width="7" customWidth="1"/>
    <col min="14088" max="14090" width="14.42578125" customWidth="1"/>
    <col min="14337" max="14337" width="9.140625" customWidth="1"/>
    <col min="14338" max="14338" width="12.7109375" customWidth="1"/>
    <col min="14339" max="14343" width="7" customWidth="1"/>
    <col min="14344" max="14346" width="14.42578125" customWidth="1"/>
    <col min="14593" max="14593" width="9.140625" customWidth="1"/>
    <col min="14594" max="14594" width="12.7109375" customWidth="1"/>
    <col min="14595" max="14599" width="7" customWidth="1"/>
    <col min="14600" max="14602" width="14.42578125" customWidth="1"/>
    <col min="14849" max="14849" width="9.140625" customWidth="1"/>
    <col min="14850" max="14850" width="12.7109375" customWidth="1"/>
    <col min="14851" max="14855" width="7" customWidth="1"/>
    <col min="14856" max="14858" width="14.42578125" customWidth="1"/>
    <col min="15105" max="15105" width="9.140625" customWidth="1"/>
    <col min="15106" max="15106" width="12.7109375" customWidth="1"/>
    <col min="15107" max="15111" width="7" customWidth="1"/>
    <col min="15112" max="15114" width="14.42578125" customWidth="1"/>
    <col min="15361" max="15361" width="9.140625" customWidth="1"/>
    <col min="15362" max="15362" width="12.7109375" customWidth="1"/>
    <col min="15363" max="15367" width="7" customWidth="1"/>
    <col min="15368" max="15370" width="14.42578125" customWidth="1"/>
    <col min="15617" max="15617" width="9.140625" customWidth="1"/>
    <col min="15618" max="15618" width="12.7109375" customWidth="1"/>
    <col min="15619" max="15623" width="7" customWidth="1"/>
    <col min="15624" max="15626" width="14.42578125" customWidth="1"/>
    <col min="15873" max="15873" width="9.140625" customWidth="1"/>
    <col min="15874" max="15874" width="12.7109375" customWidth="1"/>
    <col min="15875" max="15879" width="7" customWidth="1"/>
    <col min="15880" max="15882" width="14.42578125" customWidth="1"/>
    <col min="16129" max="16129" width="9.140625" customWidth="1"/>
    <col min="16130" max="16130" width="12.7109375" customWidth="1"/>
    <col min="16131" max="16135" width="7" customWidth="1"/>
    <col min="16136" max="16138" width="14.425781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32" customFormat="1" ht="15" customHeight="1" x14ac:dyDescent="0.25">
      <c r="A5" s="286"/>
      <c r="B5" s="233"/>
      <c r="C5" s="233"/>
      <c r="D5" s="233"/>
      <c r="E5" s="233"/>
      <c r="F5" s="233"/>
      <c r="G5" s="233"/>
      <c r="H5" s="288"/>
      <c r="I5" s="288"/>
      <c r="J5" s="288"/>
    </row>
    <row r="6" spans="1:10" s="232" customFormat="1" ht="15" customHeight="1" x14ac:dyDescent="0.25">
      <c r="A6" s="230"/>
      <c r="B6" s="233"/>
      <c r="C6" s="233"/>
      <c r="D6" s="233"/>
      <c r="E6" s="233"/>
      <c r="F6" s="233"/>
      <c r="G6" s="233"/>
      <c r="H6" s="288"/>
      <c r="I6" s="288"/>
      <c r="J6" s="288"/>
    </row>
    <row r="7" spans="1:10" ht="21.95" customHeight="1" x14ac:dyDescent="0.25">
      <c r="A7" s="495" t="s">
        <v>236</v>
      </c>
      <c r="B7" s="495"/>
      <c r="C7" s="495"/>
      <c r="D7" s="495"/>
      <c r="E7" s="495"/>
      <c r="F7" s="495"/>
      <c r="G7" s="495"/>
      <c r="H7" s="495"/>
      <c r="I7" s="495"/>
      <c r="J7" s="495"/>
    </row>
    <row r="8" spans="1:10" ht="21.95" customHeight="1" thickBot="1" x14ac:dyDescent="0.3">
      <c r="A8" s="410"/>
      <c r="B8" s="410"/>
      <c r="C8" s="410"/>
      <c r="D8" s="410"/>
      <c r="E8" s="410"/>
      <c r="F8" s="410"/>
      <c r="G8" s="410"/>
      <c r="H8" s="410"/>
      <c r="I8" s="410"/>
      <c r="J8" s="410"/>
    </row>
    <row r="9" spans="1:10" ht="21.95" customHeight="1" thickBot="1" x14ac:dyDescent="0.3">
      <c r="A9" s="305" t="s">
        <v>48</v>
      </c>
      <c r="B9" s="305" t="s">
        <v>166</v>
      </c>
      <c r="C9" s="410"/>
      <c r="D9" s="410"/>
      <c r="E9" s="410"/>
      <c r="F9" s="410"/>
      <c r="G9" s="410"/>
      <c r="H9" s="410"/>
      <c r="I9" s="410"/>
      <c r="J9" s="410"/>
    </row>
    <row r="10" spans="1:10" ht="21.95" customHeight="1" x14ac:dyDescent="0.25">
      <c r="A10" s="405">
        <v>2013</v>
      </c>
      <c r="B10" s="406">
        <v>43.2</v>
      </c>
      <c r="C10" s="410"/>
      <c r="D10" s="410"/>
      <c r="E10" s="410"/>
      <c r="F10" s="410"/>
      <c r="G10" s="410"/>
      <c r="H10" s="410"/>
      <c r="I10" s="410"/>
      <c r="J10" s="410"/>
    </row>
    <row r="11" spans="1:10" ht="21.95" customHeight="1" x14ac:dyDescent="0.25">
      <c r="A11" s="404">
        <v>2014</v>
      </c>
      <c r="B11" s="407">
        <v>66.400000000000006</v>
      </c>
      <c r="C11" s="410"/>
      <c r="D11" s="410"/>
      <c r="E11" s="410"/>
      <c r="F11" s="410"/>
      <c r="G11" s="410"/>
      <c r="H11" s="410"/>
      <c r="I11" s="410"/>
      <c r="J11" s="410"/>
    </row>
    <row r="12" spans="1:10" ht="21.95" customHeight="1" x14ac:dyDescent="0.25">
      <c r="A12" s="404">
        <v>2015</v>
      </c>
      <c r="B12" s="407">
        <v>80.599999999999994</v>
      </c>
      <c r="C12" s="410"/>
      <c r="D12" s="410"/>
      <c r="E12" s="410"/>
      <c r="F12" s="410"/>
      <c r="G12" s="410"/>
      <c r="H12" s="410"/>
      <c r="I12" s="410"/>
      <c r="J12" s="410"/>
    </row>
    <row r="13" spans="1:10" ht="21.95" customHeight="1" thickBot="1" x14ac:dyDescent="0.3">
      <c r="A13" s="408" t="s">
        <v>244</v>
      </c>
      <c r="B13" s="409">
        <f>B12-B11</f>
        <v>14.199999999999989</v>
      </c>
      <c r="C13" s="410"/>
      <c r="D13" s="410"/>
      <c r="E13" s="410"/>
      <c r="F13" s="410"/>
      <c r="G13" s="410"/>
      <c r="H13" s="410"/>
      <c r="I13" s="410"/>
      <c r="J13" s="410"/>
    </row>
    <row r="14" spans="1:10" ht="21.95" customHeight="1" x14ac:dyDescent="0.25">
      <c r="A14" s="410"/>
      <c r="B14" s="410"/>
      <c r="C14" s="410"/>
      <c r="D14" s="410"/>
      <c r="E14" s="410"/>
      <c r="F14" s="410"/>
      <c r="G14" s="410"/>
      <c r="H14" s="410"/>
      <c r="I14" s="410"/>
      <c r="J14" s="410"/>
    </row>
    <row r="15" spans="1:10" ht="6.75" customHeight="1" x14ac:dyDescent="0.25">
      <c r="A15" s="269"/>
      <c r="B15" s="269"/>
      <c r="C15" s="269"/>
      <c r="D15" s="269"/>
      <c r="E15" s="269"/>
      <c r="F15" s="269"/>
      <c r="G15" s="269"/>
      <c r="H15" s="411"/>
      <c r="I15" s="411"/>
      <c r="J15" s="411"/>
    </row>
    <row r="16" spans="1:10" ht="17.25" customHeight="1" x14ac:dyDescent="0.25">
      <c r="A16" s="269"/>
      <c r="B16" s="572" t="s">
        <v>234</v>
      </c>
      <c r="C16" s="572"/>
      <c r="D16" s="572"/>
      <c r="E16" s="572"/>
      <c r="F16" s="572"/>
      <c r="G16" s="572"/>
      <c r="H16" s="572" t="s">
        <v>235</v>
      </c>
      <c r="I16" s="572"/>
      <c r="J16" s="572"/>
    </row>
    <row r="17" spans="1:11" ht="43.5" customHeight="1" x14ac:dyDescent="0.25">
      <c r="A17" s="412" t="s">
        <v>49</v>
      </c>
      <c r="B17" s="413" t="s">
        <v>141</v>
      </c>
      <c r="C17" s="414" t="s">
        <v>159</v>
      </c>
      <c r="D17" s="414" t="s">
        <v>177</v>
      </c>
      <c r="E17" s="415" t="s">
        <v>243</v>
      </c>
      <c r="F17" s="415" t="s">
        <v>304</v>
      </c>
      <c r="G17" s="415" t="s">
        <v>13</v>
      </c>
      <c r="H17" s="416" t="s">
        <v>285</v>
      </c>
      <c r="I17" s="416" t="s">
        <v>286</v>
      </c>
      <c r="J17" s="416" t="s">
        <v>313</v>
      </c>
      <c r="K17" s="208"/>
    </row>
    <row r="18" spans="1:11" ht="17.100000000000001" customHeight="1" x14ac:dyDescent="0.25">
      <c r="A18" s="417" t="s">
        <v>14</v>
      </c>
      <c r="B18" s="418" t="s">
        <v>284</v>
      </c>
      <c r="C18" s="418" t="s">
        <v>284</v>
      </c>
      <c r="D18" s="418" t="s">
        <v>284</v>
      </c>
      <c r="E18" s="418" t="s">
        <v>284</v>
      </c>
      <c r="F18" s="418" t="s">
        <v>314</v>
      </c>
      <c r="G18" s="418" t="s">
        <v>284</v>
      </c>
      <c r="H18" s="419" t="s">
        <v>284</v>
      </c>
      <c r="I18" s="420" t="s">
        <v>284</v>
      </c>
      <c r="J18" s="575" t="s">
        <v>314</v>
      </c>
      <c r="K18" s="301"/>
    </row>
    <row r="19" spans="1:11" ht="17.100000000000001" customHeight="1" x14ac:dyDescent="0.25">
      <c r="A19" s="421" t="s">
        <v>15</v>
      </c>
      <c r="B19" s="418">
        <v>3</v>
      </c>
      <c r="C19" s="418" t="s">
        <v>284</v>
      </c>
      <c r="D19" s="418">
        <v>2</v>
      </c>
      <c r="E19" s="418">
        <v>1</v>
      </c>
      <c r="F19" s="418" t="s">
        <v>314</v>
      </c>
      <c r="G19" s="418">
        <f>SUM(Tabla29[[#This Row],[2011]:[2014]])</f>
        <v>6</v>
      </c>
      <c r="H19" s="419">
        <v>79.830872144389758</v>
      </c>
      <c r="I19" s="420">
        <v>100</v>
      </c>
      <c r="J19" s="575">
        <v>100</v>
      </c>
      <c r="K19" s="301"/>
    </row>
    <row r="20" spans="1:11" ht="17.100000000000001" customHeight="1" x14ac:dyDescent="0.25">
      <c r="A20" s="417" t="s">
        <v>16</v>
      </c>
      <c r="B20" s="418" t="s">
        <v>284</v>
      </c>
      <c r="C20" s="418" t="s">
        <v>284</v>
      </c>
      <c r="D20" s="418" t="s">
        <v>284</v>
      </c>
      <c r="E20" s="418" t="s">
        <v>284</v>
      </c>
      <c r="F20" s="418" t="s">
        <v>314</v>
      </c>
      <c r="G20" s="418" t="s">
        <v>284</v>
      </c>
      <c r="H20" s="419" t="s">
        <v>284</v>
      </c>
      <c r="I20" s="420" t="s">
        <v>284</v>
      </c>
      <c r="J20" s="575" t="s">
        <v>314</v>
      </c>
      <c r="K20" s="301"/>
    </row>
    <row r="21" spans="1:11" ht="17.100000000000001" customHeight="1" x14ac:dyDescent="0.25">
      <c r="A21" s="421" t="s">
        <v>17</v>
      </c>
      <c r="B21" s="418" t="s">
        <v>284</v>
      </c>
      <c r="C21" s="418">
        <v>1</v>
      </c>
      <c r="D21" s="418" t="s">
        <v>284</v>
      </c>
      <c r="E21" s="418">
        <v>2</v>
      </c>
      <c r="F21" s="418" t="s">
        <v>314</v>
      </c>
      <c r="G21" s="418">
        <f>SUM(Tabla29[[#This Row],[2011]:[2014]])</f>
        <v>3</v>
      </c>
      <c r="H21" s="419">
        <v>27.720207253886009</v>
      </c>
      <c r="I21" s="420">
        <v>100</v>
      </c>
      <c r="J21" s="575">
        <v>100</v>
      </c>
      <c r="K21" s="301"/>
    </row>
    <row r="22" spans="1:11" ht="17.100000000000001" customHeight="1" x14ac:dyDescent="0.25">
      <c r="A22" s="417" t="s">
        <v>18</v>
      </c>
      <c r="B22" s="418" t="s">
        <v>284</v>
      </c>
      <c r="C22" s="418" t="s">
        <v>284</v>
      </c>
      <c r="D22" s="418" t="s">
        <v>284</v>
      </c>
      <c r="E22" s="418">
        <v>2</v>
      </c>
      <c r="F22" s="418" t="s">
        <v>314</v>
      </c>
      <c r="G22" s="418">
        <f>SUM(Tabla29[[#This Row],[2011]:[2014]])</f>
        <v>2</v>
      </c>
      <c r="H22" s="419" t="s">
        <v>284</v>
      </c>
      <c r="I22" s="420">
        <v>27.813781245866949</v>
      </c>
      <c r="J22" s="575">
        <v>27.01</v>
      </c>
      <c r="K22" s="301"/>
    </row>
    <row r="23" spans="1:11" ht="17.100000000000001" customHeight="1" x14ac:dyDescent="0.25">
      <c r="A23" s="421" t="s">
        <v>19</v>
      </c>
      <c r="B23" s="418" t="s">
        <v>284</v>
      </c>
      <c r="C23" s="418" t="s">
        <v>284</v>
      </c>
      <c r="D23" s="418">
        <v>3</v>
      </c>
      <c r="E23" s="418">
        <v>2</v>
      </c>
      <c r="F23" s="418" t="s">
        <v>314</v>
      </c>
      <c r="G23" s="418">
        <f>SUM(Tabla29[[#This Row],[2011]:[2014]])</f>
        <v>5</v>
      </c>
      <c r="H23" s="419">
        <v>35.119047619047613</v>
      </c>
      <c r="I23" s="420">
        <v>64.63815789473685</v>
      </c>
      <c r="J23" s="575">
        <v>65.900000000000006</v>
      </c>
      <c r="K23" s="301"/>
    </row>
    <row r="24" spans="1:11" ht="17.100000000000001" customHeight="1" x14ac:dyDescent="0.25">
      <c r="A24" s="421" t="s">
        <v>20</v>
      </c>
      <c r="B24" s="418">
        <v>3</v>
      </c>
      <c r="C24" s="418">
        <v>1</v>
      </c>
      <c r="D24" s="418">
        <v>1</v>
      </c>
      <c r="E24" s="418">
        <v>3</v>
      </c>
      <c r="F24" s="418">
        <v>1</v>
      </c>
      <c r="G24" s="418">
        <f>SUM(Tabla29[[#This Row],[2011]:[2014]])</f>
        <v>8</v>
      </c>
      <c r="H24" s="419">
        <v>71.752629578000253</v>
      </c>
      <c r="I24" s="420">
        <v>91.159383682748171</v>
      </c>
      <c r="J24" s="575">
        <v>100</v>
      </c>
      <c r="K24" s="301"/>
    </row>
    <row r="25" spans="1:11" ht="17.100000000000001" customHeight="1" x14ac:dyDescent="0.25">
      <c r="A25" s="421" t="s">
        <v>21</v>
      </c>
      <c r="B25" s="418" t="s">
        <v>284</v>
      </c>
      <c r="C25" s="418">
        <v>2</v>
      </c>
      <c r="D25" s="418">
        <v>1</v>
      </c>
      <c r="E25" s="418" t="s">
        <v>284</v>
      </c>
      <c r="F25" s="418" t="s">
        <v>314</v>
      </c>
      <c r="G25" s="418">
        <f>SUM(Tabla29[[#This Row],[2011]:[2014]])</f>
        <v>3</v>
      </c>
      <c r="H25" s="419">
        <v>100</v>
      </c>
      <c r="I25" s="420">
        <v>100</v>
      </c>
      <c r="J25" s="575">
        <v>100</v>
      </c>
      <c r="K25" s="301"/>
    </row>
    <row r="26" spans="1:11" ht="17.100000000000001" customHeight="1" x14ac:dyDescent="0.25">
      <c r="A26" s="421" t="s">
        <v>23</v>
      </c>
      <c r="B26" s="418">
        <v>1</v>
      </c>
      <c r="C26" s="418" t="s">
        <v>284</v>
      </c>
      <c r="D26" s="418" t="s">
        <v>284</v>
      </c>
      <c r="E26" s="418" t="s">
        <v>284</v>
      </c>
      <c r="F26" s="418" t="s">
        <v>314</v>
      </c>
      <c r="G26" s="418">
        <f>SUM(Tabla29[[#This Row],[2011]:[2014]])</f>
        <v>1</v>
      </c>
      <c r="H26" s="419">
        <v>34.479900538748446</v>
      </c>
      <c r="I26" s="420">
        <v>32.581554571083366</v>
      </c>
      <c r="J26" s="575">
        <v>31.7</v>
      </c>
      <c r="K26" s="301"/>
    </row>
    <row r="27" spans="1:11" ht="17.100000000000001" customHeight="1" x14ac:dyDescent="0.25">
      <c r="A27" s="421" t="s">
        <v>24</v>
      </c>
      <c r="B27" s="418">
        <v>6</v>
      </c>
      <c r="C27" s="418">
        <v>3</v>
      </c>
      <c r="D27" s="418">
        <v>1</v>
      </c>
      <c r="E27" s="418">
        <v>4</v>
      </c>
      <c r="F27" s="418" t="s">
        <v>314</v>
      </c>
      <c r="G27" s="418">
        <f>SUM(Tabla29[[#This Row],[2011]:[2014]])</f>
        <v>14</v>
      </c>
      <c r="H27" s="419">
        <v>72.40700218818381</v>
      </c>
      <c r="I27" s="420">
        <v>92.934077708227605</v>
      </c>
      <c r="J27" s="575">
        <v>92.2</v>
      </c>
      <c r="K27" s="301"/>
    </row>
    <row r="28" spans="1:11" ht="17.100000000000001" customHeight="1" x14ac:dyDescent="0.25">
      <c r="A28" s="417" t="s">
        <v>25</v>
      </c>
      <c r="B28" s="418" t="s">
        <v>284</v>
      </c>
      <c r="C28" s="418" t="s">
        <v>284</v>
      </c>
      <c r="D28" s="418" t="s">
        <v>284</v>
      </c>
      <c r="E28" s="418" t="s">
        <v>284</v>
      </c>
      <c r="F28" s="418">
        <v>3</v>
      </c>
      <c r="G28" s="418" t="s">
        <v>284</v>
      </c>
      <c r="H28" s="419" t="s">
        <v>284</v>
      </c>
      <c r="I28" s="420" t="s">
        <v>284</v>
      </c>
      <c r="J28" s="575">
        <v>40.299999999999997</v>
      </c>
      <c r="K28" s="301"/>
    </row>
    <row r="29" spans="1:11" ht="17.100000000000001" customHeight="1" x14ac:dyDescent="0.25">
      <c r="A29" s="417" t="s">
        <v>26</v>
      </c>
      <c r="B29" s="418" t="s">
        <v>284</v>
      </c>
      <c r="C29" s="418" t="s">
        <v>284</v>
      </c>
      <c r="D29" s="418" t="s">
        <v>284</v>
      </c>
      <c r="E29" s="418" t="s">
        <v>284</v>
      </c>
      <c r="F29" s="418">
        <v>3</v>
      </c>
      <c r="G29" s="418" t="s">
        <v>284</v>
      </c>
      <c r="H29" s="419" t="s">
        <v>284</v>
      </c>
      <c r="I29" s="420" t="s">
        <v>284</v>
      </c>
      <c r="J29" s="575">
        <v>63</v>
      </c>
      <c r="K29" s="301"/>
    </row>
    <row r="30" spans="1:11" ht="17.100000000000001" customHeight="1" x14ac:dyDescent="0.25">
      <c r="A30" s="421" t="s">
        <v>27</v>
      </c>
      <c r="B30" s="418">
        <v>7</v>
      </c>
      <c r="C30" s="418">
        <v>2</v>
      </c>
      <c r="D30" s="418">
        <v>3</v>
      </c>
      <c r="E30" s="418">
        <v>3</v>
      </c>
      <c r="F30" s="418">
        <v>1</v>
      </c>
      <c r="G30" s="418">
        <f>SUM(Tabla29[[#This Row],[2011]:[2014]])</f>
        <v>15</v>
      </c>
      <c r="H30" s="419">
        <v>80.238014280856845</v>
      </c>
      <c r="I30" s="420">
        <v>94.080010775862064</v>
      </c>
      <c r="J30" s="575">
        <v>96.4</v>
      </c>
      <c r="K30" s="301"/>
    </row>
    <row r="31" spans="1:11" ht="17.100000000000001" customHeight="1" x14ac:dyDescent="0.25">
      <c r="A31" s="421" t="s">
        <v>28</v>
      </c>
      <c r="B31" s="418" t="s">
        <v>284</v>
      </c>
      <c r="C31" s="418">
        <v>7</v>
      </c>
      <c r="D31" s="418">
        <v>23</v>
      </c>
      <c r="E31" s="418">
        <v>9</v>
      </c>
      <c r="F31" s="418" t="s">
        <v>314</v>
      </c>
      <c r="G31" s="418">
        <f>SUM(Tabla29[[#This Row],[2011]:[2014]])</f>
        <v>39</v>
      </c>
      <c r="H31" s="419">
        <v>70.876076927937987</v>
      </c>
      <c r="I31" s="420">
        <v>100</v>
      </c>
      <c r="J31" s="575">
        <v>100</v>
      </c>
      <c r="K31" s="301"/>
    </row>
    <row r="32" spans="1:11" ht="17.100000000000001" customHeight="1" x14ac:dyDescent="0.25">
      <c r="A32" s="417" t="s">
        <v>29</v>
      </c>
      <c r="B32" s="418" t="s">
        <v>284</v>
      </c>
      <c r="C32" s="418" t="s">
        <v>284</v>
      </c>
      <c r="D32" s="418" t="s">
        <v>284</v>
      </c>
      <c r="E32" s="418" t="s">
        <v>284</v>
      </c>
      <c r="F32" s="418">
        <v>3</v>
      </c>
      <c r="G32" s="418" t="s">
        <v>284</v>
      </c>
      <c r="H32" s="419" t="s">
        <v>284</v>
      </c>
      <c r="I32" s="420" t="s">
        <v>284</v>
      </c>
      <c r="J32" s="575">
        <v>26.8</v>
      </c>
      <c r="K32" s="301"/>
    </row>
    <row r="33" spans="1:11" ht="17.100000000000001" customHeight="1" x14ac:dyDescent="0.25">
      <c r="A33" s="421" t="s">
        <v>30</v>
      </c>
      <c r="B33" s="418" t="s">
        <v>284</v>
      </c>
      <c r="C33" s="418">
        <v>2</v>
      </c>
      <c r="D33" s="418">
        <v>1</v>
      </c>
      <c r="E33" s="418">
        <v>2</v>
      </c>
      <c r="F33" s="418" t="s">
        <v>314</v>
      </c>
      <c r="G33" s="418">
        <f>SUM(Tabla29[[#This Row],[2011]:[2014]])</f>
        <v>5</v>
      </c>
      <c r="H33" s="419">
        <v>74.32346047304496</v>
      </c>
      <c r="I33" s="420">
        <v>100</v>
      </c>
      <c r="J33" s="575">
        <v>100</v>
      </c>
      <c r="K33" s="301"/>
    </row>
    <row r="34" spans="1:11" ht="17.100000000000001" customHeight="1" x14ac:dyDescent="0.25">
      <c r="A34" s="417" t="s">
        <v>31</v>
      </c>
      <c r="B34" s="418" t="s">
        <v>284</v>
      </c>
      <c r="C34" s="418" t="s">
        <v>284</v>
      </c>
      <c r="D34" s="418" t="s">
        <v>284</v>
      </c>
      <c r="E34" s="418" t="s">
        <v>284</v>
      </c>
      <c r="F34" s="418" t="s">
        <v>314</v>
      </c>
      <c r="G34" s="418" t="s">
        <v>284</v>
      </c>
      <c r="H34" s="419" t="s">
        <v>284</v>
      </c>
      <c r="I34" s="420" t="s">
        <v>284</v>
      </c>
      <c r="J34" s="575" t="s">
        <v>314</v>
      </c>
      <c r="K34" s="301"/>
    </row>
    <row r="35" spans="1:11" ht="17.100000000000001" customHeight="1" x14ac:dyDescent="0.25">
      <c r="A35" s="421" t="s">
        <v>32</v>
      </c>
      <c r="B35" s="418" t="s">
        <v>284</v>
      </c>
      <c r="C35" s="418">
        <v>2</v>
      </c>
      <c r="D35" s="418" t="s">
        <v>284</v>
      </c>
      <c r="E35" s="418">
        <v>2</v>
      </c>
      <c r="F35" s="418">
        <v>7</v>
      </c>
      <c r="G35" s="418">
        <f>SUM(Tabla29[[#This Row],[2011]:[2014]])</f>
        <v>4</v>
      </c>
      <c r="H35" s="419">
        <v>15.601186667442265</v>
      </c>
      <c r="I35" s="420">
        <v>24.427437960722525</v>
      </c>
      <c r="J35" s="575">
        <v>71.599999999999994</v>
      </c>
      <c r="K35" s="301"/>
    </row>
    <row r="36" spans="1:11" ht="17.100000000000001" customHeight="1" x14ac:dyDescent="0.25">
      <c r="A36" s="421" t="s">
        <v>34</v>
      </c>
      <c r="B36" s="418">
        <v>2</v>
      </c>
      <c r="C36" s="418">
        <v>2</v>
      </c>
      <c r="D36" s="418">
        <v>3</v>
      </c>
      <c r="E36" s="418">
        <v>3</v>
      </c>
      <c r="F36" s="418" t="s">
        <v>314</v>
      </c>
      <c r="G36" s="418">
        <f>SUM(Tabla29[[#This Row],[2011]:[2014]])</f>
        <v>10</v>
      </c>
      <c r="H36" s="419">
        <v>63.185378590078336</v>
      </c>
      <c r="I36" s="420">
        <v>100</v>
      </c>
      <c r="J36" s="575">
        <v>100</v>
      </c>
      <c r="K36" s="301"/>
    </row>
    <row r="37" spans="1:11" ht="17.100000000000001" customHeight="1" x14ac:dyDescent="0.25">
      <c r="A37" s="421" t="s">
        <v>35</v>
      </c>
      <c r="B37" s="418" t="s">
        <v>284</v>
      </c>
      <c r="C37" s="418" t="s">
        <v>284</v>
      </c>
      <c r="D37" s="418">
        <v>1</v>
      </c>
      <c r="E37" s="418">
        <v>1</v>
      </c>
      <c r="F37" s="418" t="s">
        <v>314</v>
      </c>
      <c r="G37" s="418">
        <f>SUM(Tabla29[[#This Row],[2011]:[2014]])</f>
        <v>2</v>
      </c>
      <c r="H37" s="419">
        <v>30.64516129032258</v>
      </c>
      <c r="I37" s="420">
        <v>42.82393957001743</v>
      </c>
      <c r="J37" s="575">
        <v>42.2</v>
      </c>
      <c r="K37" s="301"/>
    </row>
    <row r="38" spans="1:11" ht="17.100000000000001" customHeight="1" x14ac:dyDescent="0.25">
      <c r="A38" s="421" t="s">
        <v>36</v>
      </c>
      <c r="B38" s="418" t="s">
        <v>284</v>
      </c>
      <c r="C38" s="418" t="s">
        <v>284</v>
      </c>
      <c r="D38" s="418">
        <v>3</v>
      </c>
      <c r="E38" s="418">
        <v>1</v>
      </c>
      <c r="F38" s="418">
        <v>3</v>
      </c>
      <c r="G38" s="418">
        <f>SUM(Tabla29[[#This Row],[2011]:[2014]])</f>
        <v>4</v>
      </c>
      <c r="H38" s="419">
        <v>57.226938313525757</v>
      </c>
      <c r="I38" s="420">
        <v>61.152851336371469</v>
      </c>
      <c r="J38" s="575">
        <v>100</v>
      </c>
      <c r="K38" s="301"/>
    </row>
    <row r="39" spans="1:11" ht="17.100000000000001" customHeight="1" x14ac:dyDescent="0.25">
      <c r="A39" s="421" t="s">
        <v>37</v>
      </c>
      <c r="B39" s="418">
        <v>3</v>
      </c>
      <c r="C39" s="418" t="s">
        <v>284</v>
      </c>
      <c r="D39" s="418">
        <v>1</v>
      </c>
      <c r="E39" s="418">
        <v>1</v>
      </c>
      <c r="F39" s="418" t="s">
        <v>314</v>
      </c>
      <c r="G39" s="418">
        <f>SUM(Tabla29[[#This Row],[2011]:[2014]])</f>
        <v>5</v>
      </c>
      <c r="H39" s="419">
        <v>82.095663502698685</v>
      </c>
      <c r="I39" s="420">
        <v>100</v>
      </c>
      <c r="J39" s="575">
        <v>100</v>
      </c>
      <c r="K39" s="301"/>
    </row>
    <row r="40" spans="1:11" ht="17.100000000000001" customHeight="1" x14ac:dyDescent="0.25">
      <c r="A40" s="421" t="s">
        <v>38</v>
      </c>
      <c r="B40" s="418">
        <v>3</v>
      </c>
      <c r="C40" s="418" t="s">
        <v>284</v>
      </c>
      <c r="D40" s="418">
        <v>1</v>
      </c>
      <c r="E40" s="418">
        <v>4</v>
      </c>
      <c r="F40" s="418">
        <v>6</v>
      </c>
      <c r="G40" s="418">
        <f>SUM(Tabla29[[#This Row],[2011]:[2014]])</f>
        <v>8</v>
      </c>
      <c r="H40" s="419">
        <v>18.074360627552117</v>
      </c>
      <c r="I40" s="420">
        <v>43.214695752009185</v>
      </c>
      <c r="J40" s="575">
        <v>99</v>
      </c>
      <c r="K40" s="301"/>
    </row>
    <row r="41" spans="1:11" ht="17.100000000000001" customHeight="1" x14ac:dyDescent="0.25">
      <c r="A41" s="417" t="s">
        <v>39</v>
      </c>
      <c r="B41" s="418" t="s">
        <v>284</v>
      </c>
      <c r="C41" s="418" t="s">
        <v>284</v>
      </c>
      <c r="D41" s="418" t="s">
        <v>284</v>
      </c>
      <c r="E41" s="422">
        <v>2</v>
      </c>
      <c r="F41" s="422">
        <v>4</v>
      </c>
      <c r="G41" s="418">
        <f>SUM(Tabla29[[#This Row],[2011]:[2014]])</f>
        <v>2</v>
      </c>
      <c r="H41" s="419" t="s">
        <v>284</v>
      </c>
      <c r="I41" s="420">
        <v>12.070271088898986</v>
      </c>
      <c r="J41" s="575">
        <v>42.2</v>
      </c>
      <c r="K41" s="301"/>
    </row>
    <row r="42" spans="1:11" ht="17.100000000000001" customHeight="1" x14ac:dyDescent="0.25">
      <c r="A42" s="421" t="s">
        <v>40</v>
      </c>
      <c r="B42" s="418">
        <v>1</v>
      </c>
      <c r="C42" s="418" t="s">
        <v>284</v>
      </c>
      <c r="D42" s="418" t="s">
        <v>284</v>
      </c>
      <c r="E42" s="418">
        <v>4</v>
      </c>
      <c r="F42" s="418" t="s">
        <v>314</v>
      </c>
      <c r="G42" s="418">
        <f>SUM(Tabla29[[#This Row],[2011]:[2014]])</f>
        <v>5</v>
      </c>
      <c r="H42" s="419">
        <v>11.958914159941306</v>
      </c>
      <c r="I42" s="420">
        <v>66.247787610619469</v>
      </c>
      <c r="J42" s="575">
        <v>66.2</v>
      </c>
      <c r="K42" s="301"/>
    </row>
    <row r="43" spans="1:11" ht="17.100000000000001" customHeight="1" x14ac:dyDescent="0.25">
      <c r="A43" s="421" t="s">
        <v>41</v>
      </c>
      <c r="B43" s="418" t="s">
        <v>284</v>
      </c>
      <c r="C43" s="418">
        <v>3</v>
      </c>
      <c r="D43" s="418">
        <v>3</v>
      </c>
      <c r="E43" s="418">
        <v>2</v>
      </c>
      <c r="F43" s="418" t="s">
        <v>314</v>
      </c>
      <c r="G43" s="418">
        <f>SUM(Tabla29[[#This Row],[2011]:[2014]])</f>
        <v>8</v>
      </c>
      <c r="H43" s="419">
        <v>61.581364829396321</v>
      </c>
      <c r="I43" s="420">
        <v>100</v>
      </c>
      <c r="J43" s="575">
        <v>100</v>
      </c>
      <c r="K43" s="301"/>
    </row>
    <row r="44" spans="1:11" ht="17.100000000000001" customHeight="1" x14ac:dyDescent="0.25">
      <c r="A44" s="421" t="s">
        <v>42</v>
      </c>
      <c r="B44" s="418">
        <v>3</v>
      </c>
      <c r="C44" s="418" t="s">
        <v>284</v>
      </c>
      <c r="D44" s="418" t="s">
        <v>284</v>
      </c>
      <c r="E44" s="418" t="s">
        <v>284</v>
      </c>
      <c r="F44" s="418" t="s">
        <v>314</v>
      </c>
      <c r="G44" s="418">
        <f>SUM(Tabla29[[#This Row],[2011]:[2014]])</f>
        <v>3</v>
      </c>
      <c r="H44" s="419">
        <v>100</v>
      </c>
      <c r="I44" s="420">
        <v>100</v>
      </c>
      <c r="J44" s="575">
        <v>100</v>
      </c>
      <c r="K44" s="301"/>
    </row>
    <row r="45" spans="1:11" ht="17.100000000000001" customHeight="1" x14ac:dyDescent="0.25">
      <c r="A45" s="421" t="s">
        <v>43</v>
      </c>
      <c r="B45" s="418">
        <v>3</v>
      </c>
      <c r="C45" s="418">
        <v>1</v>
      </c>
      <c r="D45" s="418">
        <v>3</v>
      </c>
      <c r="E45" s="418">
        <v>3</v>
      </c>
      <c r="F45" s="418">
        <v>1</v>
      </c>
      <c r="G45" s="418">
        <f>SUM(Tabla29[[#This Row],[2011]:[2014]])</f>
        <v>10</v>
      </c>
      <c r="H45" s="419">
        <v>56.77220756376429</v>
      </c>
      <c r="I45" s="423">
        <v>79.82244629548444</v>
      </c>
      <c r="J45" s="576">
        <v>93</v>
      </c>
      <c r="K45" s="301"/>
    </row>
    <row r="46" spans="1:11" ht="17.100000000000001" customHeight="1" x14ac:dyDescent="0.25">
      <c r="A46" s="417" t="s">
        <v>44</v>
      </c>
      <c r="B46" s="418" t="s">
        <v>284</v>
      </c>
      <c r="C46" s="418" t="s">
        <v>284</v>
      </c>
      <c r="D46" s="418">
        <v>1</v>
      </c>
      <c r="E46" s="418">
        <v>3</v>
      </c>
      <c r="F46" s="418">
        <v>1</v>
      </c>
      <c r="G46" s="418">
        <f>SUM(Tabla29[[#This Row],[2011]:[2014]])</f>
        <v>4</v>
      </c>
      <c r="H46" s="419">
        <v>19.195377701690564</v>
      </c>
      <c r="I46" s="423">
        <v>83.545918367346943</v>
      </c>
      <c r="J46" s="576">
        <v>100</v>
      </c>
      <c r="K46" s="301"/>
    </row>
    <row r="47" spans="1:11" ht="17.100000000000001" customHeight="1" x14ac:dyDescent="0.25">
      <c r="A47" s="421" t="s">
        <v>45</v>
      </c>
      <c r="B47" s="418" t="s">
        <v>284</v>
      </c>
      <c r="C47" s="418" t="s">
        <v>284</v>
      </c>
      <c r="D47" s="418">
        <v>2</v>
      </c>
      <c r="E47" s="418" t="s">
        <v>284</v>
      </c>
      <c r="F47" s="418" t="s">
        <v>314</v>
      </c>
      <c r="G47" s="418">
        <f>SUM(Tabla29[[#This Row],[2011]:[2014]])</f>
        <v>2</v>
      </c>
      <c r="H47" s="419">
        <v>86.867538374076176</v>
      </c>
      <c r="I47" s="423">
        <v>86.304604486422662</v>
      </c>
      <c r="J47" s="576">
        <v>86.2</v>
      </c>
      <c r="K47" s="301"/>
    </row>
    <row r="48" spans="1:11" ht="17.100000000000001" customHeight="1" x14ac:dyDescent="0.25">
      <c r="A48" s="424" t="s">
        <v>275</v>
      </c>
      <c r="B48" s="425">
        <v>35</v>
      </c>
      <c r="C48" s="425">
        <v>26</v>
      </c>
      <c r="D48" s="425">
        <v>53</v>
      </c>
      <c r="E48" s="425">
        <v>54</v>
      </c>
      <c r="F48" s="425">
        <v>33</v>
      </c>
      <c r="G48" s="425">
        <v>168</v>
      </c>
      <c r="H48" s="426">
        <v>46</v>
      </c>
      <c r="I48" s="427">
        <v>66.400000000000006</v>
      </c>
      <c r="J48" s="577">
        <v>78.900000000000006</v>
      </c>
      <c r="K48" s="301"/>
    </row>
    <row r="49" spans="1:11" ht="17.100000000000001" customHeight="1" x14ac:dyDescent="0.25">
      <c r="A49" s="421" t="s">
        <v>22</v>
      </c>
      <c r="B49" s="418">
        <v>3</v>
      </c>
      <c r="C49" s="418">
        <v>5</v>
      </c>
      <c r="D49" s="418">
        <v>1</v>
      </c>
      <c r="E49" s="418">
        <v>10</v>
      </c>
      <c r="F49" s="418">
        <v>7</v>
      </c>
      <c r="G49" s="418">
        <v>19</v>
      </c>
      <c r="H49" s="419">
        <v>32.634087086525881</v>
      </c>
      <c r="I49" s="420">
        <v>74.119555143651525</v>
      </c>
      <c r="J49" s="575">
        <v>97.3</v>
      </c>
      <c r="K49" s="301"/>
    </row>
    <row r="50" spans="1:11" ht="17.100000000000001" customHeight="1" x14ac:dyDescent="0.25">
      <c r="A50" s="417" t="s">
        <v>33</v>
      </c>
      <c r="B50" s="418" t="s">
        <v>284</v>
      </c>
      <c r="C50" s="418" t="s">
        <v>284</v>
      </c>
      <c r="D50" s="418" t="s">
        <v>284</v>
      </c>
      <c r="E50" s="418">
        <v>1</v>
      </c>
      <c r="F50" s="418">
        <v>1</v>
      </c>
      <c r="G50" s="418">
        <v>1</v>
      </c>
      <c r="H50" s="419" t="s">
        <v>284</v>
      </c>
      <c r="I50" s="420">
        <v>14.262871762072274</v>
      </c>
      <c r="J50" s="575">
        <v>32</v>
      </c>
      <c r="K50" s="301"/>
    </row>
    <row r="51" spans="1:11" ht="17.100000000000001" customHeight="1" thickBot="1" x14ac:dyDescent="0.3">
      <c r="A51" s="428" t="s">
        <v>276</v>
      </c>
      <c r="B51" s="425">
        <v>3</v>
      </c>
      <c r="C51" s="425">
        <v>5</v>
      </c>
      <c r="D51" s="425">
        <v>1</v>
      </c>
      <c r="E51" s="425">
        <v>11</v>
      </c>
      <c r="F51" s="425">
        <v>8</v>
      </c>
      <c r="G51" s="425">
        <v>20</v>
      </c>
      <c r="H51" s="426">
        <v>28.3</v>
      </c>
      <c r="I51" s="427">
        <v>66.5</v>
      </c>
      <c r="J51" s="577">
        <v>89.2</v>
      </c>
      <c r="K51" s="301"/>
    </row>
    <row r="52" spans="1:11" ht="15.75" thickBot="1" x14ac:dyDescent="0.3">
      <c r="A52" s="578" t="s">
        <v>315</v>
      </c>
      <c r="B52" s="579">
        <v>38</v>
      </c>
      <c r="C52" s="580">
        <v>31</v>
      </c>
      <c r="D52" s="580">
        <v>54</v>
      </c>
      <c r="E52" s="581">
        <v>65</v>
      </c>
      <c r="F52" s="581">
        <v>41</v>
      </c>
      <c r="G52" s="582">
        <v>229</v>
      </c>
      <c r="H52" s="583">
        <v>0.43151741227954549</v>
      </c>
      <c r="I52" s="584">
        <v>0.66400000000000003</v>
      </c>
      <c r="J52" s="585">
        <v>0.80600000000000005</v>
      </c>
    </row>
    <row r="53" spans="1:11" ht="15.75" x14ac:dyDescent="0.25">
      <c r="A53" s="203"/>
      <c r="B53" s="203"/>
      <c r="C53" s="203"/>
      <c r="D53" s="203"/>
      <c r="E53" s="203"/>
      <c r="F53" s="203"/>
      <c r="G53" s="203"/>
      <c r="H53" s="224"/>
      <c r="I53" s="224"/>
      <c r="J53" s="224"/>
    </row>
    <row r="54" spans="1:11" ht="15.75" x14ac:dyDescent="0.25">
      <c r="A54" s="203"/>
      <c r="B54" s="203"/>
      <c r="C54" s="203"/>
      <c r="D54" s="203"/>
      <c r="E54" s="203"/>
      <c r="F54" s="203"/>
      <c r="G54" s="203"/>
      <c r="H54" s="224"/>
      <c r="I54" s="224"/>
      <c r="J54" s="224"/>
    </row>
    <row r="55" spans="1:11" ht="15.75" x14ac:dyDescent="0.25">
      <c r="A55" s="203"/>
      <c r="B55" s="203"/>
      <c r="C55" s="203"/>
      <c r="D55" s="203"/>
      <c r="E55" s="203"/>
      <c r="F55" s="203"/>
      <c r="G55" s="203"/>
      <c r="H55" s="224"/>
      <c r="I55" s="224"/>
      <c r="J55" s="224"/>
    </row>
    <row r="56" spans="1:11" ht="15.75" x14ac:dyDescent="0.25">
      <c r="A56" s="203"/>
      <c r="B56" s="203"/>
      <c r="C56" s="203"/>
      <c r="D56" s="203"/>
      <c r="E56" s="203"/>
      <c r="F56" s="203"/>
      <c r="G56" s="203"/>
      <c r="H56" s="224"/>
      <c r="I56" s="224"/>
      <c r="J56" s="224"/>
    </row>
    <row r="57" spans="1:11" ht="15.75" x14ac:dyDescent="0.25">
      <c r="A57" s="203"/>
      <c r="B57" s="203"/>
      <c r="C57" s="203"/>
      <c r="D57" s="203"/>
      <c r="E57" s="203"/>
      <c r="F57" s="203"/>
      <c r="G57" s="203"/>
      <c r="H57" s="224"/>
      <c r="I57" s="224"/>
      <c r="J57" s="224"/>
    </row>
    <row r="58" spans="1:11" ht="15.75" x14ac:dyDescent="0.25">
      <c r="A58" s="203"/>
      <c r="B58" s="203"/>
      <c r="C58" s="203"/>
      <c r="D58" s="203"/>
      <c r="E58" s="203"/>
      <c r="F58" s="203"/>
      <c r="G58" s="203"/>
      <c r="H58" s="224"/>
      <c r="I58" s="224"/>
      <c r="J58" s="224"/>
    </row>
    <row r="59" spans="1:11" ht="15.75" x14ac:dyDescent="0.25">
      <c r="A59" s="203"/>
      <c r="B59" s="203"/>
      <c r="C59" s="203"/>
      <c r="D59" s="203"/>
      <c r="E59" s="203"/>
      <c r="F59" s="203"/>
      <c r="G59" s="203"/>
      <c r="H59" s="224"/>
      <c r="I59" s="224"/>
      <c r="J59" s="224"/>
    </row>
    <row r="60" spans="1:11" ht="15.75" x14ac:dyDescent="0.25">
      <c r="A60" s="203"/>
      <c r="B60" s="203"/>
      <c r="C60" s="203"/>
      <c r="D60" s="203"/>
      <c r="E60" s="203"/>
      <c r="F60" s="203"/>
      <c r="G60" s="203"/>
      <c r="H60" s="224"/>
      <c r="I60" s="224"/>
      <c r="J60" s="224"/>
    </row>
    <row r="61" spans="1:11" ht="15.75" x14ac:dyDescent="0.25">
      <c r="A61" s="203"/>
      <c r="B61" s="203"/>
      <c r="C61" s="203"/>
      <c r="D61" s="203"/>
      <c r="E61" s="203"/>
      <c r="F61" s="203"/>
      <c r="G61" s="203"/>
      <c r="H61" s="224"/>
      <c r="I61" s="224"/>
      <c r="J61" s="224"/>
    </row>
    <row r="62" spans="1:11" ht="15.75" x14ac:dyDescent="0.25">
      <c r="A62" s="203"/>
      <c r="B62" s="203"/>
      <c r="C62" s="203"/>
      <c r="D62" s="203"/>
      <c r="E62" s="203"/>
      <c r="F62" s="203"/>
      <c r="G62" s="203"/>
      <c r="H62" s="224"/>
      <c r="I62" s="224"/>
      <c r="J62" s="224"/>
    </row>
    <row r="63" spans="1:11" ht="15.75" x14ac:dyDescent="0.25">
      <c r="A63" s="203"/>
      <c r="B63" s="203"/>
      <c r="C63" s="203"/>
      <c r="D63" s="203"/>
      <c r="E63" s="203"/>
      <c r="F63" s="203"/>
      <c r="G63" s="203"/>
      <c r="H63" s="224"/>
      <c r="I63" s="224"/>
      <c r="J63" s="224"/>
    </row>
    <row r="64" spans="1:11" ht="15.75" x14ac:dyDescent="0.25">
      <c r="A64" s="203"/>
      <c r="B64" s="203"/>
      <c r="C64" s="203"/>
      <c r="D64" s="203"/>
      <c r="E64" s="203"/>
      <c r="F64" s="203"/>
      <c r="G64" s="203"/>
      <c r="H64" s="224"/>
      <c r="I64" s="224"/>
      <c r="J64" s="224"/>
    </row>
    <row r="65" spans="1:10" ht="15.75" x14ac:dyDescent="0.25">
      <c r="A65" s="203"/>
      <c r="B65" s="203"/>
      <c r="C65" s="203"/>
      <c r="D65" s="203"/>
      <c r="E65" s="203"/>
      <c r="F65" s="203"/>
      <c r="G65" s="203"/>
      <c r="H65" s="224"/>
      <c r="I65" s="224"/>
      <c r="J65" s="224"/>
    </row>
    <row r="66" spans="1:10" ht="15.75" x14ac:dyDescent="0.25">
      <c r="A66" s="203"/>
      <c r="B66" s="203"/>
      <c r="C66" s="203"/>
      <c r="D66" s="203"/>
      <c r="E66" s="203"/>
      <c r="F66" s="203"/>
      <c r="G66" s="203"/>
      <c r="H66" s="224"/>
      <c r="I66" s="224"/>
      <c r="J66" s="224"/>
    </row>
    <row r="67" spans="1:10" ht="15.75" x14ac:dyDescent="0.25">
      <c r="A67" s="203"/>
      <c r="B67" s="203"/>
      <c r="C67" s="203"/>
      <c r="D67" s="203"/>
      <c r="E67" s="203"/>
      <c r="F67" s="203"/>
      <c r="G67" s="203"/>
      <c r="H67" s="224"/>
      <c r="I67" s="224"/>
      <c r="J67" s="224"/>
    </row>
    <row r="68" spans="1:10" ht="15.75" x14ac:dyDescent="0.25">
      <c r="A68" s="203"/>
      <c r="B68" s="203"/>
      <c r="C68" s="203"/>
      <c r="D68" s="203"/>
      <c r="E68" s="203"/>
      <c r="F68" s="203"/>
      <c r="G68" s="203"/>
      <c r="H68" s="224"/>
      <c r="I68" s="224"/>
      <c r="J68" s="224"/>
    </row>
    <row r="69" spans="1:10" ht="15.75" x14ac:dyDescent="0.25">
      <c r="A69" s="203"/>
      <c r="B69" s="203"/>
      <c r="C69" s="203"/>
      <c r="D69" s="203"/>
      <c r="E69" s="203"/>
      <c r="F69" s="203"/>
      <c r="G69" s="203"/>
      <c r="H69" s="224"/>
      <c r="I69" s="224"/>
      <c r="J69" s="224"/>
    </row>
    <row r="70" spans="1:10" ht="15.75" x14ac:dyDescent="0.25">
      <c r="A70" s="203"/>
      <c r="B70" s="203"/>
      <c r="C70" s="203"/>
      <c r="D70" s="203"/>
      <c r="E70" s="203"/>
      <c r="F70" s="203"/>
      <c r="G70" s="203"/>
      <c r="H70" s="224"/>
      <c r="I70" s="224"/>
      <c r="J70" s="224"/>
    </row>
    <row r="71" spans="1:10" ht="15.75" x14ac:dyDescent="0.25">
      <c r="A71" s="203"/>
      <c r="B71" s="203"/>
      <c r="C71" s="203"/>
      <c r="D71" s="203"/>
      <c r="E71" s="203"/>
      <c r="F71" s="203"/>
      <c r="G71" s="203"/>
      <c r="H71" s="224"/>
      <c r="I71" s="224"/>
      <c r="J71" s="224"/>
    </row>
    <row r="72" spans="1:10" ht="15.75" x14ac:dyDescent="0.25">
      <c r="A72" s="203"/>
      <c r="B72" s="203"/>
      <c r="C72" s="203"/>
      <c r="D72" s="203"/>
      <c r="E72" s="203"/>
      <c r="F72" s="203"/>
      <c r="G72" s="203"/>
      <c r="H72" s="224"/>
      <c r="I72" s="224"/>
      <c r="J72" s="224"/>
    </row>
    <row r="73" spans="1:10" ht="15.75" x14ac:dyDescent="0.25">
      <c r="A73" s="203"/>
      <c r="B73" s="203"/>
      <c r="C73" s="203"/>
      <c r="D73" s="203"/>
      <c r="E73" s="203"/>
      <c r="F73" s="203"/>
      <c r="G73" s="203"/>
      <c r="H73" s="224"/>
      <c r="I73" s="224"/>
      <c r="J73" s="224"/>
    </row>
    <row r="74" spans="1:10" ht="15.75" x14ac:dyDescent="0.25">
      <c r="A74" s="203"/>
      <c r="B74" s="203"/>
      <c r="C74" s="203"/>
      <c r="D74" s="203"/>
      <c r="E74" s="203"/>
      <c r="F74" s="203"/>
      <c r="G74" s="203"/>
      <c r="H74" s="224"/>
      <c r="I74" s="224"/>
      <c r="J74" s="224"/>
    </row>
    <row r="75" spans="1:10" ht="15.75" x14ac:dyDescent="0.25">
      <c r="A75" s="203"/>
      <c r="B75" s="203"/>
      <c r="C75" s="203"/>
      <c r="D75" s="203"/>
      <c r="E75" s="203"/>
      <c r="F75" s="203"/>
      <c r="G75" s="203"/>
      <c r="H75" s="224"/>
      <c r="I75" s="224"/>
      <c r="J75" s="224"/>
    </row>
    <row r="76" spans="1:10" ht="15.75" x14ac:dyDescent="0.25">
      <c r="A76" s="203"/>
      <c r="B76" s="203"/>
      <c r="C76" s="203"/>
      <c r="D76" s="203"/>
      <c r="E76" s="203"/>
      <c r="F76" s="203"/>
      <c r="G76" s="203"/>
      <c r="H76" s="224"/>
      <c r="I76" s="224"/>
      <c r="J76" s="224"/>
    </row>
    <row r="77" spans="1:10" ht="15.75" x14ac:dyDescent="0.25">
      <c r="A77" s="203"/>
      <c r="B77" s="203"/>
      <c r="C77" s="203"/>
      <c r="D77" s="203"/>
      <c r="E77" s="203"/>
      <c r="F77" s="203"/>
      <c r="G77" s="203"/>
      <c r="H77" s="224"/>
      <c r="I77" s="224"/>
      <c r="J77" s="224"/>
    </row>
    <row r="78" spans="1:10" ht="15.75" x14ac:dyDescent="0.25">
      <c r="A78" s="203"/>
      <c r="B78" s="203"/>
      <c r="C78" s="203"/>
      <c r="D78" s="203"/>
      <c r="E78" s="203"/>
      <c r="F78" s="203"/>
      <c r="G78" s="203"/>
      <c r="H78" s="224"/>
      <c r="I78" s="224"/>
      <c r="J78" s="224"/>
    </row>
    <row r="79" spans="1:10" ht="15.75" x14ac:dyDescent="0.25">
      <c r="A79" s="203"/>
      <c r="B79" s="203"/>
      <c r="C79" s="203"/>
      <c r="D79" s="203"/>
      <c r="E79" s="203"/>
      <c r="F79" s="203"/>
      <c r="G79" s="203"/>
      <c r="H79" s="224"/>
      <c r="I79" s="224"/>
      <c r="J79" s="224"/>
    </row>
    <row r="80" spans="1:10" ht="15.75" x14ac:dyDescent="0.25">
      <c r="A80" s="203"/>
      <c r="B80" s="203"/>
      <c r="C80" s="203"/>
      <c r="D80" s="203"/>
      <c r="E80" s="203"/>
      <c r="F80" s="203"/>
      <c r="G80" s="203"/>
      <c r="H80" s="224"/>
      <c r="I80" s="224"/>
      <c r="J80" s="224"/>
    </row>
    <row r="81" spans="1:10" ht="15.75" x14ac:dyDescent="0.25">
      <c r="A81" s="203"/>
      <c r="B81" s="203"/>
      <c r="C81" s="203"/>
      <c r="D81" s="203"/>
      <c r="E81" s="203"/>
      <c r="F81" s="203"/>
      <c r="G81" s="203"/>
      <c r="H81" s="224"/>
      <c r="I81" s="224"/>
      <c r="J81" s="224"/>
    </row>
    <row r="82" spans="1:10" ht="15.75" x14ac:dyDescent="0.25">
      <c r="A82" s="203"/>
      <c r="B82" s="203"/>
      <c r="C82" s="203"/>
      <c r="D82" s="203"/>
      <c r="E82" s="203"/>
      <c r="F82" s="203"/>
      <c r="G82" s="203"/>
      <c r="H82" s="224"/>
      <c r="I82" s="224"/>
      <c r="J82" s="224"/>
    </row>
    <row r="83" spans="1:10" ht="15.75" x14ac:dyDescent="0.25">
      <c r="A83" s="203"/>
      <c r="B83" s="203"/>
      <c r="C83" s="203"/>
      <c r="D83" s="203"/>
      <c r="E83" s="203"/>
      <c r="F83" s="203"/>
      <c r="G83" s="203"/>
      <c r="H83" s="224"/>
      <c r="I83" s="224"/>
      <c r="J83" s="224"/>
    </row>
    <row r="84" spans="1:10" ht="15.75" x14ac:dyDescent="0.25">
      <c r="A84" s="203"/>
      <c r="B84" s="203"/>
      <c r="C84" s="203"/>
      <c r="D84" s="203"/>
      <c r="E84" s="203"/>
      <c r="F84" s="203"/>
      <c r="G84" s="203"/>
      <c r="H84" s="224"/>
      <c r="I84" s="224"/>
      <c r="J84" s="224"/>
    </row>
    <row r="85" spans="1:10" ht="15.75" x14ac:dyDescent="0.25">
      <c r="A85" s="203"/>
      <c r="B85" s="203"/>
      <c r="C85" s="203"/>
      <c r="D85" s="203"/>
      <c r="E85" s="203"/>
      <c r="F85" s="203"/>
      <c r="G85" s="203"/>
      <c r="H85" s="224"/>
      <c r="I85" s="224"/>
      <c r="J85" s="224"/>
    </row>
    <row r="86" spans="1:10" ht="15.75" x14ac:dyDescent="0.25">
      <c r="A86" s="203"/>
      <c r="B86" s="203"/>
      <c r="C86" s="203"/>
      <c r="D86" s="203"/>
      <c r="E86" s="203"/>
      <c r="F86" s="203"/>
      <c r="G86" s="203"/>
      <c r="H86" s="224"/>
      <c r="I86" s="224"/>
      <c r="J86" s="224"/>
    </row>
    <row r="87" spans="1:10" ht="15.75" x14ac:dyDescent="0.25">
      <c r="A87" s="203"/>
      <c r="B87" s="203"/>
      <c r="C87" s="203"/>
      <c r="D87" s="203"/>
      <c r="E87" s="203"/>
      <c r="F87" s="203"/>
      <c r="G87" s="203"/>
      <c r="H87" s="224"/>
      <c r="I87" s="224"/>
      <c r="J87" s="224"/>
    </row>
    <row r="88" spans="1:10" ht="15.75" x14ac:dyDescent="0.25">
      <c r="A88" s="203"/>
      <c r="B88" s="203"/>
      <c r="C88" s="203"/>
      <c r="D88" s="203"/>
      <c r="E88" s="203"/>
      <c r="F88" s="203"/>
      <c r="G88" s="203"/>
      <c r="H88" s="224"/>
      <c r="I88" s="224"/>
      <c r="J88" s="224"/>
    </row>
    <row r="89" spans="1:10" ht="15.75" x14ac:dyDescent="0.25">
      <c r="A89" s="203"/>
      <c r="B89" s="203"/>
      <c r="C89" s="203"/>
      <c r="D89" s="203"/>
      <c r="E89" s="203"/>
      <c r="F89" s="203"/>
      <c r="G89" s="203"/>
      <c r="H89" s="224"/>
      <c r="I89" s="224"/>
      <c r="J89" s="224"/>
    </row>
    <row r="90" spans="1:10" ht="15.75" x14ac:dyDescent="0.25">
      <c r="A90" s="203"/>
      <c r="B90" s="203"/>
      <c r="C90" s="203"/>
      <c r="D90" s="203"/>
      <c r="E90" s="203"/>
      <c r="F90" s="203"/>
      <c r="G90" s="203"/>
      <c r="H90" s="224"/>
      <c r="I90" s="224"/>
      <c r="J90" s="224"/>
    </row>
    <row r="91" spans="1:10" ht="15.75" x14ac:dyDescent="0.25">
      <c r="A91" s="203"/>
      <c r="B91" s="203"/>
      <c r="C91" s="203"/>
      <c r="D91" s="203"/>
      <c r="E91" s="203"/>
      <c r="F91" s="203"/>
      <c r="G91" s="203"/>
      <c r="H91" s="224"/>
      <c r="I91" s="224"/>
      <c r="J91" s="224"/>
    </row>
    <row r="92" spans="1:10" ht="15.75" x14ac:dyDescent="0.25">
      <c r="A92" s="203"/>
      <c r="B92" s="203"/>
      <c r="C92" s="203"/>
      <c r="D92" s="203"/>
      <c r="E92" s="203"/>
      <c r="F92" s="203"/>
      <c r="G92" s="203"/>
      <c r="H92" s="224"/>
      <c r="I92" s="224"/>
      <c r="J92" s="224"/>
    </row>
    <row r="93" spans="1:10" ht="15.75" x14ac:dyDescent="0.25">
      <c r="A93" s="203"/>
      <c r="B93" s="203"/>
      <c r="C93" s="203"/>
      <c r="D93" s="203"/>
      <c r="E93" s="203"/>
      <c r="F93" s="203"/>
      <c r="G93" s="203"/>
      <c r="H93" s="224"/>
      <c r="I93" s="224"/>
      <c r="J93" s="224"/>
    </row>
    <row r="94" spans="1:10" ht="15.75" x14ac:dyDescent="0.25">
      <c r="A94" s="203"/>
      <c r="B94" s="203"/>
      <c r="C94" s="203"/>
      <c r="D94" s="203"/>
      <c r="E94" s="203"/>
      <c r="F94" s="203"/>
      <c r="G94" s="203"/>
      <c r="H94" s="224"/>
      <c r="I94" s="224"/>
      <c r="J94" s="224"/>
    </row>
    <row r="95" spans="1:10" ht="15.75" x14ac:dyDescent="0.25">
      <c r="A95" s="203"/>
      <c r="B95" s="203"/>
      <c r="C95" s="203"/>
      <c r="D95" s="203"/>
      <c r="E95" s="203"/>
      <c r="F95" s="203"/>
      <c r="G95" s="203"/>
      <c r="H95" s="224"/>
      <c r="I95" s="224"/>
      <c r="J95" s="224"/>
    </row>
    <row r="96" spans="1:10" ht="15.75" x14ac:dyDescent="0.25">
      <c r="A96" s="203"/>
      <c r="B96" s="203"/>
      <c r="C96" s="203"/>
      <c r="D96" s="203"/>
      <c r="E96" s="203"/>
      <c r="F96" s="203"/>
      <c r="G96" s="203"/>
      <c r="H96" s="224"/>
      <c r="I96" s="224"/>
      <c r="J96" s="224"/>
    </row>
    <row r="97" spans="1:10" ht="15.75" x14ac:dyDescent="0.25">
      <c r="A97" s="203"/>
      <c r="B97" s="203"/>
      <c r="C97" s="203"/>
      <c r="D97" s="203"/>
      <c r="E97" s="203"/>
      <c r="F97" s="203"/>
      <c r="G97" s="203"/>
      <c r="H97" s="224"/>
      <c r="I97" s="224"/>
      <c r="J97" s="224"/>
    </row>
    <row r="98" spans="1:10" ht="15.75" x14ac:dyDescent="0.25">
      <c r="A98" s="203"/>
      <c r="B98" s="203"/>
      <c r="C98" s="203"/>
      <c r="D98" s="203"/>
      <c r="E98" s="203"/>
      <c r="F98" s="203"/>
      <c r="G98" s="203"/>
      <c r="H98" s="224"/>
      <c r="I98" s="224"/>
      <c r="J98" s="224"/>
    </row>
    <row r="99" spans="1:10" ht="15.75" x14ac:dyDescent="0.25">
      <c r="A99" s="203"/>
      <c r="B99" s="203"/>
      <c r="C99" s="203"/>
      <c r="D99" s="203"/>
      <c r="E99" s="203"/>
      <c r="F99" s="203"/>
      <c r="G99" s="203"/>
      <c r="H99" s="224"/>
      <c r="I99" s="224"/>
      <c r="J99" s="224"/>
    </row>
    <row r="100" spans="1:10" ht="15.75" x14ac:dyDescent="0.25">
      <c r="A100" s="203"/>
      <c r="B100" s="203"/>
      <c r="C100" s="203"/>
      <c r="D100" s="203"/>
      <c r="E100" s="203"/>
      <c r="F100" s="203"/>
      <c r="G100" s="203"/>
      <c r="H100" s="224"/>
      <c r="I100" s="224"/>
      <c r="J100" s="224"/>
    </row>
    <row r="101" spans="1:10" ht="15.75" x14ac:dyDescent="0.25">
      <c r="A101" s="203"/>
      <c r="B101" s="203"/>
      <c r="C101" s="203"/>
      <c r="D101" s="203"/>
      <c r="E101" s="203"/>
      <c r="F101" s="203"/>
      <c r="G101" s="203"/>
      <c r="H101" s="224"/>
      <c r="I101" s="224"/>
      <c r="J101" s="224"/>
    </row>
    <row r="102" spans="1:10" ht="15.75" x14ac:dyDescent="0.25">
      <c r="A102" s="203"/>
      <c r="B102" s="203"/>
      <c r="C102" s="203"/>
      <c r="D102" s="203"/>
      <c r="E102" s="203"/>
      <c r="F102" s="203"/>
      <c r="G102" s="203"/>
      <c r="H102" s="224"/>
      <c r="I102" s="224"/>
      <c r="J102" s="224"/>
    </row>
    <row r="103" spans="1:10" ht="15.75" x14ac:dyDescent="0.25">
      <c r="A103" s="203"/>
      <c r="B103" s="203"/>
      <c r="C103" s="203"/>
      <c r="D103" s="203"/>
      <c r="E103" s="203"/>
      <c r="F103" s="203"/>
      <c r="G103" s="203"/>
      <c r="H103" s="224"/>
      <c r="I103" s="224"/>
      <c r="J103" s="224"/>
    </row>
    <row r="104" spans="1:10" ht="15.75" x14ac:dyDescent="0.25">
      <c r="A104" s="203"/>
      <c r="B104" s="203"/>
      <c r="C104" s="203"/>
      <c r="D104" s="203"/>
      <c r="E104" s="203"/>
      <c r="F104" s="203"/>
      <c r="G104" s="203"/>
      <c r="H104" s="224"/>
      <c r="I104" s="224"/>
      <c r="J104" s="224"/>
    </row>
    <row r="105" spans="1:10" ht="15.75" x14ac:dyDescent="0.25">
      <c r="A105" s="203"/>
      <c r="B105" s="203"/>
      <c r="C105" s="203"/>
      <c r="D105" s="203"/>
      <c r="E105" s="203"/>
      <c r="F105" s="203"/>
      <c r="G105" s="203"/>
      <c r="H105" s="224"/>
      <c r="I105" s="224"/>
      <c r="J105" s="224"/>
    </row>
    <row r="106" spans="1:10" ht="15.75" x14ac:dyDescent="0.25">
      <c r="A106" s="203"/>
      <c r="B106" s="203"/>
      <c r="C106" s="203"/>
      <c r="D106" s="203"/>
      <c r="E106" s="203"/>
      <c r="F106" s="203"/>
      <c r="G106" s="203"/>
      <c r="H106" s="224"/>
      <c r="I106" s="224"/>
      <c r="J106" s="224"/>
    </row>
    <row r="107" spans="1:10" ht="15.75" x14ac:dyDescent="0.25">
      <c r="A107" s="203"/>
      <c r="B107" s="203"/>
      <c r="C107" s="203"/>
      <c r="D107" s="203"/>
      <c r="E107" s="203"/>
      <c r="F107" s="203"/>
      <c r="G107" s="203"/>
      <c r="H107" s="224"/>
      <c r="I107" s="224"/>
      <c r="J107" s="224"/>
    </row>
    <row r="108" spans="1:10" ht="15.75" x14ac:dyDescent="0.25">
      <c r="A108" s="203"/>
      <c r="B108" s="203"/>
      <c r="C108" s="203"/>
      <c r="D108" s="203"/>
      <c r="E108" s="203"/>
      <c r="F108" s="203"/>
      <c r="G108" s="203"/>
      <c r="H108" s="224"/>
      <c r="I108" s="224"/>
      <c r="J108" s="224"/>
    </row>
    <row r="109" spans="1:10" ht="15.75" x14ac:dyDescent="0.25">
      <c r="A109" s="203"/>
      <c r="B109" s="203"/>
      <c r="C109" s="203"/>
      <c r="D109" s="203"/>
      <c r="E109" s="203"/>
      <c r="F109" s="203"/>
      <c r="G109" s="203"/>
      <c r="H109" s="224"/>
      <c r="I109" s="224"/>
      <c r="J109" s="224"/>
    </row>
    <row r="110" spans="1:10" ht="15.75" x14ac:dyDescent="0.25">
      <c r="A110" s="203"/>
      <c r="B110" s="203"/>
      <c r="C110" s="203"/>
      <c r="D110" s="203"/>
      <c r="E110" s="203"/>
      <c r="F110" s="203"/>
      <c r="G110" s="203"/>
      <c r="H110" s="224"/>
      <c r="I110" s="224"/>
      <c r="J110" s="224"/>
    </row>
    <row r="111" spans="1:10" ht="15.75" x14ac:dyDescent="0.25">
      <c r="A111" s="203"/>
      <c r="B111" s="203"/>
      <c r="C111" s="203"/>
      <c r="D111" s="203"/>
      <c r="E111" s="203"/>
      <c r="F111" s="203"/>
      <c r="G111" s="203"/>
      <c r="H111" s="224"/>
      <c r="I111" s="224"/>
      <c r="J111" s="224"/>
    </row>
    <row r="112" spans="1:10" ht="15.75" x14ac:dyDescent="0.25">
      <c r="A112" s="203"/>
      <c r="B112" s="203"/>
      <c r="C112" s="203"/>
      <c r="D112" s="203"/>
      <c r="E112" s="203"/>
      <c r="F112" s="203"/>
      <c r="G112" s="203"/>
      <c r="H112" s="224"/>
      <c r="I112" s="224"/>
      <c r="J112" s="224"/>
    </row>
    <row r="113" spans="1:10" ht="15.75" x14ac:dyDescent="0.25">
      <c r="A113" s="203"/>
      <c r="B113" s="203"/>
      <c r="C113" s="203"/>
      <c r="D113" s="203"/>
      <c r="E113" s="203"/>
      <c r="F113" s="203"/>
      <c r="G113" s="203"/>
      <c r="H113" s="224"/>
      <c r="I113" s="224"/>
      <c r="J113" s="224"/>
    </row>
    <row r="114" spans="1:10" ht="15.75" x14ac:dyDescent="0.25">
      <c r="A114" s="203"/>
      <c r="B114" s="203"/>
      <c r="C114" s="203"/>
      <c r="D114" s="203"/>
      <c r="E114" s="203"/>
      <c r="F114" s="203"/>
      <c r="G114" s="203"/>
      <c r="H114" s="224"/>
      <c r="I114" s="224"/>
      <c r="J114" s="224"/>
    </row>
    <row r="115" spans="1:10" ht="15.75" x14ac:dyDescent="0.25">
      <c r="A115" s="203"/>
      <c r="B115" s="203"/>
      <c r="C115" s="203"/>
      <c r="D115" s="203"/>
      <c r="E115" s="203"/>
      <c r="F115" s="203"/>
      <c r="G115" s="203"/>
      <c r="H115" s="224"/>
      <c r="I115" s="224"/>
      <c r="J115" s="224"/>
    </row>
    <row r="116" spans="1:10" ht="15.75" x14ac:dyDescent="0.25">
      <c r="A116" s="203"/>
      <c r="B116" s="203"/>
      <c r="C116" s="203"/>
      <c r="D116" s="203"/>
      <c r="E116" s="203"/>
      <c r="F116" s="203"/>
      <c r="G116" s="203"/>
      <c r="H116" s="224"/>
      <c r="I116" s="224"/>
      <c r="J116" s="224"/>
    </row>
    <row r="117" spans="1:10" ht="15.75" x14ac:dyDescent="0.25">
      <c r="A117" s="203"/>
      <c r="B117" s="203"/>
      <c r="C117" s="203"/>
      <c r="D117" s="203"/>
      <c r="E117" s="203"/>
      <c r="F117" s="203"/>
      <c r="G117" s="203"/>
      <c r="H117" s="224"/>
      <c r="I117" s="224"/>
      <c r="J117" s="224"/>
    </row>
    <row r="118" spans="1:10" ht="15.75" x14ac:dyDescent="0.25">
      <c r="A118" s="203"/>
      <c r="B118" s="203"/>
      <c r="C118" s="203"/>
      <c r="D118" s="203"/>
      <c r="E118" s="203"/>
      <c r="F118" s="203"/>
      <c r="G118" s="203"/>
      <c r="H118" s="224"/>
      <c r="I118" s="224"/>
      <c r="J118" s="224"/>
    </row>
    <row r="119" spans="1:10" ht="15.75" x14ac:dyDescent="0.25">
      <c r="A119" s="203"/>
      <c r="B119" s="203"/>
      <c r="C119" s="203"/>
      <c r="D119" s="203"/>
      <c r="E119" s="203"/>
      <c r="F119" s="203"/>
      <c r="G119" s="203"/>
      <c r="H119" s="224"/>
      <c r="I119" s="224"/>
      <c r="J119" s="224"/>
    </row>
    <row r="120" spans="1:10" ht="15.75" x14ac:dyDescent="0.25">
      <c r="A120" s="203"/>
      <c r="B120" s="203"/>
      <c r="C120" s="203"/>
      <c r="D120" s="203"/>
      <c r="E120" s="203"/>
      <c r="F120" s="203"/>
      <c r="G120" s="203"/>
      <c r="H120" s="224"/>
      <c r="I120" s="224"/>
      <c r="J120" s="224"/>
    </row>
    <row r="121" spans="1:10" ht="15.75" x14ac:dyDescent="0.25">
      <c r="A121" s="203"/>
      <c r="B121" s="203"/>
      <c r="C121" s="203"/>
      <c r="D121" s="203"/>
      <c r="E121" s="203"/>
      <c r="F121" s="203"/>
      <c r="G121" s="203"/>
      <c r="H121" s="224"/>
      <c r="I121" s="224"/>
      <c r="J121" s="224"/>
    </row>
    <row r="122" spans="1:10" ht="15.75" x14ac:dyDescent="0.25">
      <c r="A122" s="203"/>
      <c r="B122" s="203"/>
      <c r="C122" s="203"/>
      <c r="D122" s="203"/>
      <c r="E122" s="203"/>
      <c r="F122" s="203"/>
      <c r="G122" s="203"/>
      <c r="H122" s="224"/>
      <c r="I122" s="224"/>
      <c r="J122" s="224"/>
    </row>
    <row r="123" spans="1:10" ht="15.75" x14ac:dyDescent="0.25">
      <c r="A123" s="203"/>
      <c r="B123" s="203"/>
      <c r="C123" s="203"/>
      <c r="D123" s="203"/>
      <c r="E123" s="203"/>
      <c r="F123" s="203"/>
      <c r="G123" s="203"/>
      <c r="H123" s="224"/>
      <c r="I123" s="224"/>
      <c r="J123" s="224"/>
    </row>
    <row r="124" spans="1:10" ht="15.75" x14ac:dyDescent="0.25">
      <c r="A124" s="203"/>
      <c r="B124" s="203"/>
      <c r="C124" s="203"/>
      <c r="D124" s="203"/>
      <c r="E124" s="203"/>
      <c r="F124" s="203"/>
      <c r="G124" s="203"/>
      <c r="H124" s="224"/>
      <c r="I124" s="224"/>
      <c r="J124" s="224"/>
    </row>
    <row r="125" spans="1:10" ht="15.75" x14ac:dyDescent="0.25">
      <c r="A125" s="203"/>
      <c r="B125" s="203"/>
      <c r="C125" s="203"/>
      <c r="D125" s="203"/>
      <c r="E125" s="203"/>
      <c r="F125" s="203"/>
      <c r="G125" s="203"/>
      <c r="H125" s="224"/>
      <c r="I125" s="224"/>
      <c r="J125" s="224"/>
    </row>
    <row r="126" spans="1:10" ht="15.75" x14ac:dyDescent="0.25">
      <c r="A126" s="203"/>
      <c r="B126" s="203"/>
      <c r="C126" s="203"/>
      <c r="D126" s="203"/>
      <c r="E126" s="203"/>
      <c r="F126" s="203"/>
      <c r="G126" s="203"/>
      <c r="H126" s="224"/>
      <c r="I126" s="224"/>
      <c r="J126" s="224"/>
    </row>
    <row r="127" spans="1:10" ht="15.75" x14ac:dyDescent="0.25">
      <c r="A127" s="203"/>
      <c r="B127" s="203"/>
      <c r="C127" s="203"/>
      <c r="D127" s="203"/>
      <c r="E127" s="203"/>
      <c r="F127" s="203"/>
      <c r="G127" s="203"/>
      <c r="H127" s="224"/>
      <c r="I127" s="224"/>
      <c r="J127" s="224"/>
    </row>
    <row r="128" spans="1:10" ht="15.75" x14ac:dyDescent="0.25">
      <c r="A128" s="203"/>
      <c r="B128" s="203"/>
      <c r="C128" s="203"/>
      <c r="D128" s="203"/>
      <c r="E128" s="203"/>
      <c r="F128" s="203"/>
      <c r="G128" s="203"/>
      <c r="H128" s="224"/>
      <c r="I128" s="224"/>
      <c r="J128" s="224"/>
    </row>
    <row r="129" spans="1:10" ht="15.75" x14ac:dyDescent="0.25">
      <c r="A129" s="203"/>
      <c r="B129" s="203"/>
      <c r="C129" s="203"/>
      <c r="D129" s="203"/>
      <c r="E129" s="203"/>
      <c r="F129" s="203"/>
      <c r="G129" s="203"/>
      <c r="H129" s="224"/>
      <c r="I129" s="224"/>
      <c r="J129" s="224"/>
    </row>
    <row r="130" spans="1:10" ht="15.75" x14ac:dyDescent="0.25">
      <c r="A130" s="203"/>
      <c r="B130" s="203"/>
      <c r="C130" s="203"/>
      <c r="D130" s="203"/>
      <c r="E130" s="203"/>
      <c r="F130" s="203"/>
      <c r="G130" s="203"/>
      <c r="H130" s="224"/>
      <c r="I130" s="224"/>
      <c r="J130" s="224"/>
    </row>
    <row r="131" spans="1:10" ht="15.75" x14ac:dyDescent="0.25">
      <c r="A131" s="203"/>
      <c r="B131" s="203"/>
      <c r="C131" s="203"/>
      <c r="D131" s="203"/>
      <c r="E131" s="203"/>
      <c r="F131" s="203"/>
      <c r="G131" s="203"/>
      <c r="H131" s="224"/>
      <c r="I131" s="224"/>
      <c r="J131" s="224"/>
    </row>
    <row r="132" spans="1:10" ht="15.75" x14ac:dyDescent="0.25">
      <c r="A132" s="203"/>
      <c r="B132" s="203"/>
      <c r="C132" s="203"/>
      <c r="D132" s="203"/>
      <c r="E132" s="203"/>
      <c r="F132" s="203"/>
      <c r="G132" s="203"/>
      <c r="H132" s="224"/>
      <c r="I132" s="224"/>
      <c r="J132" s="224"/>
    </row>
    <row r="133" spans="1:10" ht="15.75" x14ac:dyDescent="0.25">
      <c r="A133" s="203"/>
      <c r="B133" s="203"/>
      <c r="C133" s="203"/>
      <c r="D133" s="203"/>
      <c r="E133" s="203"/>
      <c r="F133" s="203"/>
      <c r="G133" s="203"/>
      <c r="H133" s="224"/>
      <c r="I133" s="224"/>
      <c r="J133" s="224"/>
    </row>
    <row r="134" spans="1:10" ht="15.75" x14ac:dyDescent="0.25">
      <c r="A134" s="203"/>
      <c r="B134" s="203"/>
      <c r="C134" s="203"/>
      <c r="D134" s="203"/>
      <c r="E134" s="203"/>
      <c r="F134" s="203"/>
      <c r="G134" s="203"/>
      <c r="H134" s="224"/>
      <c r="I134" s="224"/>
      <c r="J134" s="224"/>
    </row>
    <row r="135" spans="1:10" ht="15.75" x14ac:dyDescent="0.25">
      <c r="A135" s="203"/>
      <c r="B135" s="203"/>
      <c r="C135" s="203"/>
      <c r="D135" s="203"/>
      <c r="E135" s="203"/>
      <c r="F135" s="203"/>
      <c r="G135" s="203"/>
      <c r="H135" s="224"/>
      <c r="I135" s="224"/>
      <c r="J135" s="224"/>
    </row>
    <row r="136" spans="1:10" ht="15.75" x14ac:dyDescent="0.25">
      <c r="A136" s="203"/>
      <c r="B136" s="203"/>
      <c r="C136" s="203"/>
      <c r="D136" s="203"/>
      <c r="E136" s="203"/>
      <c r="F136" s="203"/>
      <c r="G136" s="203"/>
      <c r="H136" s="224"/>
      <c r="I136" s="224"/>
      <c r="J136" s="224"/>
    </row>
    <row r="137" spans="1:10" ht="15.75" x14ac:dyDescent="0.25">
      <c r="A137" s="203"/>
      <c r="B137" s="203"/>
      <c r="C137" s="203"/>
      <c r="D137" s="203"/>
      <c r="E137" s="203"/>
      <c r="F137" s="203"/>
      <c r="G137" s="203"/>
      <c r="H137" s="224"/>
      <c r="I137" s="224"/>
      <c r="J137" s="224"/>
    </row>
    <row r="138" spans="1:10" ht="15.75" x14ac:dyDescent="0.25">
      <c r="A138" s="203"/>
      <c r="B138" s="203"/>
      <c r="C138" s="203"/>
      <c r="D138" s="203"/>
      <c r="E138" s="203"/>
      <c r="F138" s="203"/>
      <c r="G138" s="203"/>
      <c r="H138" s="224"/>
      <c r="I138" s="224"/>
      <c r="J138" s="224"/>
    </row>
    <row r="139" spans="1:10" ht="15.75" x14ac:dyDescent="0.25">
      <c r="A139" s="203"/>
      <c r="B139" s="203"/>
      <c r="C139" s="203"/>
      <c r="D139" s="203"/>
      <c r="E139" s="203"/>
      <c r="F139" s="203"/>
      <c r="G139" s="203"/>
      <c r="H139" s="224"/>
      <c r="I139" s="224"/>
      <c r="J139" s="224"/>
    </row>
    <row r="140" spans="1:10" ht="15.75" x14ac:dyDescent="0.25">
      <c r="A140" s="203"/>
      <c r="B140" s="203"/>
      <c r="C140" s="203"/>
      <c r="D140" s="203"/>
      <c r="E140" s="203"/>
      <c r="F140" s="203"/>
      <c r="G140" s="203"/>
      <c r="H140" s="224"/>
      <c r="I140" s="224"/>
      <c r="J140" s="224"/>
    </row>
    <row r="141" spans="1:10" ht="15.75" x14ac:dyDescent="0.25">
      <c r="A141" s="203"/>
      <c r="B141" s="203"/>
      <c r="C141" s="203"/>
      <c r="D141" s="203"/>
      <c r="E141" s="203"/>
      <c r="F141" s="203"/>
      <c r="G141" s="203"/>
      <c r="H141" s="224"/>
      <c r="I141" s="224"/>
      <c r="J141" s="224"/>
    </row>
    <row r="142" spans="1:10" ht="15.75" x14ac:dyDescent="0.25">
      <c r="A142" s="203"/>
      <c r="B142" s="203"/>
      <c r="C142" s="203"/>
      <c r="D142" s="203"/>
      <c r="E142" s="203"/>
      <c r="F142" s="203"/>
      <c r="G142" s="203"/>
      <c r="H142" s="224"/>
      <c r="I142" s="224"/>
      <c r="J142" s="224"/>
    </row>
    <row r="143" spans="1:10" ht="15.75" x14ac:dyDescent="0.25">
      <c r="A143" s="203"/>
      <c r="B143" s="203"/>
      <c r="C143" s="203"/>
      <c r="D143" s="203"/>
      <c r="E143" s="203"/>
      <c r="F143" s="203"/>
      <c r="G143" s="203"/>
      <c r="H143" s="224"/>
      <c r="I143" s="224"/>
      <c r="J143" s="224"/>
    </row>
    <row r="144" spans="1:10" ht="15.75" x14ac:dyDescent="0.25">
      <c r="A144" s="203"/>
      <c r="B144" s="203"/>
      <c r="C144" s="203"/>
      <c r="D144" s="203"/>
      <c r="E144" s="203"/>
      <c r="F144" s="203"/>
      <c r="G144" s="203"/>
      <c r="H144" s="224"/>
      <c r="I144" s="224"/>
      <c r="J144" s="224"/>
    </row>
    <row r="145" spans="1:10" ht="15.75" x14ac:dyDescent="0.25">
      <c r="A145" s="203"/>
      <c r="B145" s="203"/>
      <c r="C145" s="203"/>
      <c r="D145" s="203"/>
      <c r="E145" s="203"/>
      <c r="F145" s="203"/>
      <c r="G145" s="203"/>
      <c r="H145" s="224"/>
      <c r="I145" s="224"/>
      <c r="J145" s="224"/>
    </row>
    <row r="146" spans="1:10" ht="15.75" x14ac:dyDescent="0.25">
      <c r="A146" s="203"/>
      <c r="B146" s="203"/>
      <c r="C146" s="203"/>
      <c r="D146" s="203"/>
      <c r="E146" s="203"/>
      <c r="F146" s="203"/>
      <c r="G146" s="203"/>
      <c r="H146" s="224"/>
      <c r="I146" s="224"/>
      <c r="J146" s="224"/>
    </row>
    <row r="147" spans="1:10" ht="15.75" x14ac:dyDescent="0.25">
      <c r="A147" s="203"/>
      <c r="B147" s="203"/>
      <c r="C147" s="203"/>
      <c r="D147" s="203"/>
      <c r="E147" s="203"/>
      <c r="F147" s="203"/>
      <c r="G147" s="203"/>
      <c r="H147" s="224"/>
      <c r="I147" s="224"/>
      <c r="J147" s="224"/>
    </row>
    <row r="148" spans="1:10" ht="15.75" x14ac:dyDescent="0.25">
      <c r="A148" s="203"/>
      <c r="B148" s="203"/>
      <c r="C148" s="203"/>
      <c r="D148" s="203"/>
      <c r="E148" s="203"/>
      <c r="F148" s="203"/>
      <c r="G148" s="203"/>
      <c r="H148" s="224"/>
      <c r="I148" s="224"/>
      <c r="J148" s="224"/>
    </row>
    <row r="149" spans="1:10" ht="15.75" x14ac:dyDescent="0.25">
      <c r="A149" s="203"/>
      <c r="B149" s="203"/>
      <c r="C149" s="203"/>
      <c r="D149" s="203"/>
      <c r="E149" s="203"/>
      <c r="F149" s="203"/>
      <c r="G149" s="203"/>
      <c r="H149" s="224"/>
      <c r="I149" s="224"/>
      <c r="J149" s="224"/>
    </row>
    <row r="150" spans="1:10" ht="15.75" x14ac:dyDescent="0.25">
      <c r="A150" s="203"/>
      <c r="B150" s="203"/>
      <c r="C150" s="203"/>
      <c r="D150" s="203"/>
      <c r="E150" s="203"/>
      <c r="F150" s="203"/>
      <c r="G150" s="203"/>
      <c r="H150" s="224"/>
      <c r="I150" s="224"/>
      <c r="J150" s="224"/>
    </row>
    <row r="151" spans="1:10" ht="15.75" x14ac:dyDescent="0.25">
      <c r="A151" s="203"/>
      <c r="B151" s="203"/>
      <c r="C151" s="203"/>
      <c r="D151" s="203"/>
      <c r="E151" s="203"/>
      <c r="F151" s="203"/>
      <c r="G151" s="203"/>
      <c r="H151" s="224"/>
      <c r="I151" s="224"/>
      <c r="J151" s="224"/>
    </row>
    <row r="152" spans="1:10" ht="15.75" x14ac:dyDescent="0.25">
      <c r="A152" s="203"/>
      <c r="B152" s="203"/>
      <c r="C152" s="203"/>
      <c r="D152" s="203"/>
      <c r="E152" s="203"/>
      <c r="F152" s="203"/>
      <c r="G152" s="203"/>
      <c r="H152" s="224"/>
      <c r="I152" s="224"/>
      <c r="J152" s="224"/>
    </row>
    <row r="153" spans="1:10" ht="15.75" x14ac:dyDescent="0.25">
      <c r="A153" s="203"/>
      <c r="B153" s="203"/>
      <c r="C153" s="203"/>
      <c r="D153" s="203"/>
      <c r="E153" s="203"/>
      <c r="F153" s="203"/>
      <c r="G153" s="203"/>
      <c r="H153" s="224"/>
      <c r="I153" s="224"/>
      <c r="J153" s="224"/>
    </row>
    <row r="154" spans="1:10" ht="15.75" x14ac:dyDescent="0.25">
      <c r="A154" s="203"/>
      <c r="B154" s="203"/>
      <c r="C154" s="203"/>
      <c r="D154" s="203"/>
      <c r="E154" s="203"/>
      <c r="F154" s="203"/>
      <c r="G154" s="203"/>
      <c r="H154" s="224"/>
      <c r="I154" s="224"/>
      <c r="J154" s="224"/>
    </row>
    <row r="155" spans="1:10" ht="15.75" x14ac:dyDescent="0.25">
      <c r="A155" s="203"/>
      <c r="B155" s="203"/>
      <c r="C155" s="203"/>
      <c r="D155" s="203"/>
      <c r="E155" s="203"/>
      <c r="F155" s="203"/>
      <c r="G155" s="203"/>
      <c r="H155" s="224"/>
      <c r="I155" s="224"/>
      <c r="J155" s="224"/>
    </row>
    <row r="156" spans="1:10" ht="15.75" x14ac:dyDescent="0.25">
      <c r="A156" s="203"/>
      <c r="B156" s="203"/>
      <c r="C156" s="203"/>
      <c r="D156" s="203"/>
      <c r="E156" s="203"/>
      <c r="F156" s="203"/>
      <c r="G156" s="203"/>
      <c r="H156" s="224"/>
      <c r="I156" s="224"/>
      <c r="J156" s="224"/>
    </row>
    <row r="157" spans="1:10" ht="15.75" x14ac:dyDescent="0.25">
      <c r="A157" s="203"/>
      <c r="B157" s="203"/>
      <c r="C157" s="203"/>
      <c r="D157" s="203"/>
      <c r="E157" s="203"/>
      <c r="F157" s="203"/>
      <c r="G157" s="203"/>
      <c r="H157" s="224"/>
      <c r="I157" s="224"/>
      <c r="J157" s="224"/>
    </row>
    <row r="158" spans="1:10" ht="15.75" x14ac:dyDescent="0.25">
      <c r="A158" s="203"/>
      <c r="B158" s="203"/>
      <c r="C158" s="203"/>
      <c r="D158" s="203"/>
      <c r="E158" s="203"/>
      <c r="F158" s="203"/>
      <c r="G158" s="203"/>
      <c r="H158" s="224"/>
      <c r="I158" s="224"/>
      <c r="J158" s="224"/>
    </row>
    <row r="159" spans="1:10" ht="15.75" x14ac:dyDescent="0.25">
      <c r="A159" s="203"/>
      <c r="B159" s="203"/>
      <c r="C159" s="203"/>
      <c r="D159" s="203"/>
      <c r="E159" s="203"/>
      <c r="F159" s="203"/>
      <c r="G159" s="203"/>
      <c r="H159" s="224"/>
      <c r="I159" s="224"/>
      <c r="J159" s="224"/>
    </row>
    <row r="160" spans="1:10" ht="15.75" x14ac:dyDescent="0.25">
      <c r="A160" s="203"/>
      <c r="B160" s="203"/>
      <c r="C160" s="203"/>
      <c r="D160" s="203"/>
      <c r="E160" s="203"/>
      <c r="F160" s="203"/>
      <c r="G160" s="203"/>
      <c r="H160" s="224"/>
      <c r="I160" s="224"/>
      <c r="J160" s="224"/>
    </row>
    <row r="161" spans="1:10" ht="15.75" x14ac:dyDescent="0.25">
      <c r="A161" s="203"/>
      <c r="B161" s="203"/>
      <c r="C161" s="203"/>
      <c r="D161" s="203"/>
      <c r="E161" s="203"/>
      <c r="F161" s="203"/>
      <c r="G161" s="203"/>
      <c r="H161" s="224"/>
      <c r="I161" s="224"/>
      <c r="J161" s="224"/>
    </row>
    <row r="162" spans="1:10" ht="15.75" x14ac:dyDescent="0.25">
      <c r="A162" s="203"/>
      <c r="B162" s="203"/>
      <c r="C162" s="203"/>
      <c r="D162" s="203"/>
      <c r="E162" s="203"/>
      <c r="F162" s="203"/>
      <c r="G162" s="203"/>
      <c r="H162" s="224"/>
      <c r="I162" s="224"/>
      <c r="J162" s="224"/>
    </row>
    <row r="163" spans="1:10" ht="15.75" x14ac:dyDescent="0.25">
      <c r="A163" s="203"/>
      <c r="B163" s="203"/>
      <c r="C163" s="203"/>
      <c r="D163" s="203"/>
      <c r="E163" s="203"/>
      <c r="F163" s="203"/>
      <c r="G163" s="203"/>
      <c r="H163" s="224"/>
      <c r="I163" s="224"/>
      <c r="J163" s="224"/>
    </row>
    <row r="164" spans="1:10" ht="15.75" x14ac:dyDescent="0.25">
      <c r="A164" s="203"/>
      <c r="B164" s="203"/>
      <c r="C164" s="203"/>
      <c r="D164" s="203"/>
      <c r="E164" s="203"/>
      <c r="F164" s="203"/>
      <c r="G164" s="203"/>
      <c r="H164" s="224"/>
      <c r="I164" s="224"/>
      <c r="J164" s="224"/>
    </row>
    <row r="165" spans="1:10" ht="15.75" x14ac:dyDescent="0.25">
      <c r="A165" s="203"/>
      <c r="B165" s="203"/>
      <c r="C165" s="203"/>
      <c r="D165" s="203"/>
      <c r="E165" s="203"/>
      <c r="F165" s="203"/>
      <c r="G165" s="203"/>
      <c r="H165" s="224"/>
      <c r="I165" s="224"/>
      <c r="J165" s="224"/>
    </row>
  </sheetData>
  <dataConsolidate/>
  <mergeCells count="3">
    <mergeCell ref="A7:J7"/>
    <mergeCell ref="B16:G16"/>
    <mergeCell ref="H16:J16"/>
  </mergeCells>
  <conditionalFormatting sqref="K18:K51">
    <cfRule type="cellIs" dxfId="0" priority="4" operator="equal">
      <formula>"ojo"</formula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86" orientation="portrait" r:id="rId1"/>
  <drawing r:id="rId2"/>
  <legacyDrawingHF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O61"/>
  <sheetViews>
    <sheetView topLeftCell="A7" zoomScale="80" zoomScaleNormal="80" zoomScaleSheetLayoutView="80" workbookViewId="0">
      <selection activeCell="C22" sqref="C22"/>
    </sheetView>
  </sheetViews>
  <sheetFormatPr baseColWidth="10" defaultRowHeight="14.25" x14ac:dyDescent="0.2"/>
  <cols>
    <col min="1" max="2" width="24.42578125" style="101" customWidth="1"/>
    <col min="3" max="4" width="24.42578125" style="87" customWidth="1"/>
    <col min="5" max="6" width="11.42578125" style="87"/>
    <col min="7" max="7" width="15.140625" style="87" bestFit="1" customWidth="1"/>
    <col min="8" max="16384" width="11.42578125" style="87"/>
  </cols>
  <sheetData>
    <row r="1" spans="1:15" x14ac:dyDescent="0.2">
      <c r="A1" s="1"/>
      <c r="B1" s="2"/>
      <c r="C1" s="1"/>
      <c r="D1" s="1"/>
      <c r="E1" s="1"/>
    </row>
    <row r="2" spans="1:15" x14ac:dyDescent="0.2">
      <c r="A2" s="1"/>
      <c r="B2" s="2"/>
      <c r="C2" s="1"/>
      <c r="D2" s="1"/>
      <c r="E2" s="1"/>
    </row>
    <row r="3" spans="1:15" x14ac:dyDescent="0.2">
      <c r="A3" s="1"/>
      <c r="B3" s="4"/>
      <c r="C3" s="5"/>
      <c r="D3" s="5"/>
      <c r="E3" s="5"/>
    </row>
    <row r="4" spans="1:15" x14ac:dyDescent="0.2">
      <c r="A4" s="488"/>
      <c r="B4" s="488"/>
      <c r="C4" s="488"/>
      <c r="D4" s="488"/>
      <c r="E4" s="488"/>
    </row>
    <row r="5" spans="1:15" x14ac:dyDescent="0.2">
      <c r="A5" s="117"/>
      <c r="B5" s="117"/>
      <c r="C5" s="117"/>
      <c r="D5" s="117"/>
      <c r="E5" s="117"/>
    </row>
    <row r="6" spans="1:15" ht="17.25" customHeight="1" x14ac:dyDescent="0.2">
      <c r="A6" s="489" t="s">
        <v>51</v>
      </c>
      <c r="B6" s="489"/>
      <c r="C6" s="489"/>
      <c r="D6" s="489"/>
      <c r="E6" s="122"/>
    </row>
    <row r="7" spans="1:15" ht="15" customHeight="1" x14ac:dyDescent="0.2">
      <c r="A7" s="122"/>
      <c r="B7" s="122"/>
      <c r="C7" s="122"/>
      <c r="D7" s="122"/>
      <c r="E7" s="122"/>
    </row>
    <row r="8" spans="1:15" s="90" customFormat="1" ht="16.5" customHeight="1" x14ac:dyDescent="0.2">
      <c r="A8" s="88"/>
      <c r="B8" s="88"/>
      <c r="C8" s="88"/>
      <c r="D8" s="88"/>
      <c r="E8" s="89"/>
      <c r="I8" s="87"/>
      <c r="J8" s="87"/>
    </row>
    <row r="9" spans="1:15" s="90" customFormat="1" ht="16.5" customHeight="1" x14ac:dyDescent="0.2">
      <c r="A9" s="88"/>
      <c r="B9" s="88"/>
      <c r="C9" s="88"/>
      <c r="D9" s="88"/>
      <c r="E9" s="89"/>
    </row>
    <row r="10" spans="1:15" s="90" customFormat="1" ht="11.25" x14ac:dyDescent="0.2">
      <c r="A10" s="91" t="s">
        <v>149</v>
      </c>
      <c r="B10" s="92">
        <f>D16</f>
        <v>6.4057953167104937</v>
      </c>
      <c r="C10" s="88"/>
      <c r="D10" s="88"/>
      <c r="E10" s="93"/>
    </row>
    <row r="11" spans="1:15" s="90" customFormat="1" ht="11.25" x14ac:dyDescent="0.2">
      <c r="A11" s="88"/>
      <c r="B11" s="88"/>
      <c r="C11" s="94"/>
      <c r="D11" s="94"/>
    </row>
    <row r="12" spans="1:15" s="90" customFormat="1" ht="11.25" x14ac:dyDescent="0.2">
      <c r="A12" s="490" t="s">
        <v>5</v>
      </c>
      <c r="B12" s="492" t="s">
        <v>81</v>
      </c>
      <c r="C12" s="490" t="s">
        <v>7</v>
      </c>
      <c r="D12" s="95" t="s">
        <v>9</v>
      </c>
      <c r="G12" s="178"/>
      <c r="H12" s="179"/>
      <c r="O12" s="178"/>
    </row>
    <row r="13" spans="1:15" s="90" customFormat="1" ht="11.25" x14ac:dyDescent="0.2">
      <c r="A13" s="491"/>
      <c r="B13" s="493"/>
      <c r="C13" s="491"/>
      <c r="D13" s="18" t="s">
        <v>9</v>
      </c>
    </row>
    <row r="14" spans="1:15" s="90" customFormat="1" ht="11.25" x14ac:dyDescent="0.2">
      <c r="A14" s="96"/>
      <c r="B14" s="96"/>
      <c r="O14" s="90">
        <f>1754964/1768359</f>
        <v>0.99242518063357044</v>
      </c>
    </row>
    <row r="15" spans="1:15" s="90" customFormat="1" ht="33" customHeight="1" x14ac:dyDescent="0.2">
      <c r="A15" s="91" t="s">
        <v>11</v>
      </c>
      <c r="B15" s="121" t="s">
        <v>301</v>
      </c>
      <c r="C15" s="121" t="s">
        <v>302</v>
      </c>
      <c r="D15" s="91" t="s">
        <v>69</v>
      </c>
      <c r="H15" s="178">
        <v>125168</v>
      </c>
      <c r="I15" s="90">
        <v>1786566</v>
      </c>
      <c r="J15" s="180">
        <f>B16/H15-1</f>
        <v>2.2329988495462194E-2</v>
      </c>
      <c r="K15" s="179">
        <f>C16/I15-1</f>
        <v>0.11812997672630066</v>
      </c>
      <c r="O15" s="90">
        <f>C16/1768359</f>
        <v>1.1296422276245943</v>
      </c>
    </row>
    <row r="16" spans="1:15" s="90" customFormat="1" ht="18" customHeight="1" x14ac:dyDescent="0.2">
      <c r="A16" s="97" t="s">
        <v>13</v>
      </c>
      <c r="B16" s="120">
        <f>SUBTOTAL(9,B17:B48)</f>
        <v>127963</v>
      </c>
      <c r="C16" s="120">
        <f>SUBTOTAL(9,C17:C48)</f>
        <v>1997613</v>
      </c>
      <c r="D16" s="98">
        <f>IF(C16=0,0,(B16/C16*100))</f>
        <v>6.4057953167104937</v>
      </c>
      <c r="F16" s="120"/>
      <c r="G16" s="178"/>
      <c r="H16" s="180"/>
    </row>
    <row r="17" spans="1:15" s="90" customFormat="1" ht="13.5" customHeight="1" x14ac:dyDescent="0.2">
      <c r="A17" s="25" t="s">
        <v>14</v>
      </c>
      <c r="B17" s="119">
        <v>1765</v>
      </c>
      <c r="C17" s="119">
        <v>24393</v>
      </c>
      <c r="D17" s="99">
        <f t="shared" ref="D17:D48" si="0">IF(C17=0,0,(B17/C17*100))</f>
        <v>7.2356823678924282</v>
      </c>
      <c r="E17" s="90" t="str">
        <f>IF(A17=F17,"ok","ojo")</f>
        <v>ok</v>
      </c>
      <c r="F17" s="90" t="s">
        <v>14</v>
      </c>
      <c r="G17" s="178">
        <v>1860</v>
      </c>
      <c r="H17" s="180"/>
      <c r="K17" s="178"/>
      <c r="M17" s="94" t="s">
        <v>223</v>
      </c>
    </row>
    <row r="18" spans="1:15" s="90" customFormat="1" ht="13.5" customHeight="1" x14ac:dyDescent="0.2">
      <c r="A18" s="25" t="s">
        <v>15</v>
      </c>
      <c r="B18" s="119">
        <v>3651</v>
      </c>
      <c r="C18" s="119">
        <v>54941</v>
      </c>
      <c r="D18" s="99">
        <f t="shared" si="0"/>
        <v>6.6453104239092839</v>
      </c>
      <c r="E18" s="90" t="str">
        <f t="shared" ref="E18:E48" si="1">IF(A18=F18,"ok","ojo")</f>
        <v>ok</v>
      </c>
      <c r="F18" s="90" t="s">
        <v>15</v>
      </c>
      <c r="G18" s="178">
        <v>3277</v>
      </c>
      <c r="H18" s="180"/>
      <c r="K18" s="178"/>
      <c r="M18" s="94" t="str">
        <f t="shared" ref="M18:M39" si="2">IF(J18=A18,"ok","ojo")</f>
        <v>ojo</v>
      </c>
    </row>
    <row r="19" spans="1:15" s="90" customFormat="1" ht="13.5" customHeight="1" x14ac:dyDescent="0.2">
      <c r="A19" s="25" t="s">
        <v>16</v>
      </c>
      <c r="B19" s="119">
        <v>660</v>
      </c>
      <c r="C19" s="119">
        <v>12036</v>
      </c>
      <c r="D19" s="99">
        <f t="shared" si="0"/>
        <v>5.483549351944168</v>
      </c>
      <c r="E19" s="90" t="str">
        <f t="shared" si="1"/>
        <v>ok</v>
      </c>
      <c r="F19" s="90" t="s">
        <v>16</v>
      </c>
      <c r="G19" s="178">
        <v>709</v>
      </c>
      <c r="H19" s="180"/>
      <c r="M19" s="94" t="str">
        <f t="shared" si="2"/>
        <v>ojo</v>
      </c>
    </row>
    <row r="20" spans="1:15" s="90" customFormat="1" ht="13.5" customHeight="1" x14ac:dyDescent="0.2">
      <c r="A20" s="25" t="s">
        <v>17</v>
      </c>
      <c r="B20" s="119">
        <v>753</v>
      </c>
      <c r="C20" s="119">
        <v>13297</v>
      </c>
      <c r="D20" s="99">
        <f t="shared" si="0"/>
        <v>5.6629314883056328</v>
      </c>
      <c r="E20" s="90" t="str">
        <f t="shared" si="1"/>
        <v>ok</v>
      </c>
      <c r="F20" s="90" t="s">
        <v>17</v>
      </c>
      <c r="G20" s="178">
        <v>744</v>
      </c>
      <c r="H20" s="180"/>
      <c r="M20" s="94" t="str">
        <f t="shared" si="2"/>
        <v>ojo</v>
      </c>
    </row>
    <row r="21" spans="1:15" s="90" customFormat="1" ht="13.5" customHeight="1" x14ac:dyDescent="0.2">
      <c r="A21" s="25" t="s">
        <v>18</v>
      </c>
      <c r="B21" s="119">
        <v>2774</v>
      </c>
      <c r="C21" s="119">
        <v>92580</v>
      </c>
      <c r="D21" s="99">
        <f t="shared" si="0"/>
        <v>2.9963275005400734</v>
      </c>
      <c r="E21" s="90" t="str">
        <f t="shared" si="1"/>
        <v>ok</v>
      </c>
      <c r="F21" s="90" t="s">
        <v>18</v>
      </c>
      <c r="G21" s="178">
        <v>2807</v>
      </c>
      <c r="H21" s="180"/>
      <c r="K21" s="178"/>
      <c r="M21" s="94" t="str">
        <f t="shared" si="2"/>
        <v>ojo</v>
      </c>
    </row>
    <row r="22" spans="1:15" s="90" customFormat="1" ht="13.5" customHeight="1" x14ac:dyDescent="0.2">
      <c r="A22" s="25" t="s">
        <v>19</v>
      </c>
      <c r="B22" s="119">
        <v>4125</v>
      </c>
      <c r="C22" s="119">
        <v>56115</v>
      </c>
      <c r="D22" s="99">
        <f t="shared" si="0"/>
        <v>7.3509756749532214</v>
      </c>
      <c r="E22" s="90" t="str">
        <f t="shared" si="1"/>
        <v>ok</v>
      </c>
      <c r="F22" s="90" t="s">
        <v>19</v>
      </c>
      <c r="G22" s="178">
        <v>3922</v>
      </c>
      <c r="H22" s="180"/>
      <c r="K22" s="178"/>
      <c r="M22" s="94" t="str">
        <f t="shared" si="2"/>
        <v>ojo</v>
      </c>
    </row>
    <row r="23" spans="1:15" s="90" customFormat="1" ht="13.5" customHeight="1" x14ac:dyDescent="0.2">
      <c r="A23" s="25" t="s">
        <v>20</v>
      </c>
      <c r="B23" s="119">
        <v>4120</v>
      </c>
      <c r="C23" s="119">
        <v>44444</v>
      </c>
      <c r="D23" s="99">
        <f t="shared" si="0"/>
        <v>9.2700927009270089</v>
      </c>
      <c r="E23" s="90" t="str">
        <f t="shared" si="1"/>
        <v>ok</v>
      </c>
      <c r="F23" s="90" t="s">
        <v>20</v>
      </c>
      <c r="G23" s="178">
        <v>3366</v>
      </c>
      <c r="H23" s="180"/>
      <c r="K23" s="178"/>
      <c r="M23" s="94" t="str">
        <f t="shared" si="2"/>
        <v>ojo</v>
      </c>
      <c r="O23" s="179"/>
    </row>
    <row r="24" spans="1:15" s="90" customFormat="1" ht="13.5" customHeight="1" x14ac:dyDescent="0.2">
      <c r="A24" s="25" t="s">
        <v>21</v>
      </c>
      <c r="B24" s="119">
        <v>883</v>
      </c>
      <c r="C24" s="119">
        <v>9679</v>
      </c>
      <c r="D24" s="99">
        <f t="shared" si="0"/>
        <v>9.1228432689327406</v>
      </c>
      <c r="E24" s="90" t="str">
        <f t="shared" si="1"/>
        <v>ok</v>
      </c>
      <c r="F24" s="90" t="s">
        <v>21</v>
      </c>
      <c r="G24" s="178">
        <v>823</v>
      </c>
      <c r="H24" s="180"/>
      <c r="M24" s="94" t="str">
        <f t="shared" si="2"/>
        <v>ojo</v>
      </c>
    </row>
    <row r="25" spans="1:15" s="90" customFormat="1" ht="11.25" x14ac:dyDescent="0.2">
      <c r="A25" s="25" t="s">
        <v>22</v>
      </c>
      <c r="B25" s="119">
        <v>19962</v>
      </c>
      <c r="C25" s="119">
        <v>149491</v>
      </c>
      <c r="D25" s="99"/>
      <c r="E25" s="90" t="str">
        <f t="shared" si="1"/>
        <v>ok</v>
      </c>
      <c r="F25" s="90" t="s">
        <v>22</v>
      </c>
      <c r="G25" s="178">
        <v>18370</v>
      </c>
      <c r="H25" s="180"/>
      <c r="K25" s="178"/>
      <c r="M25" s="94" t="str">
        <f t="shared" si="2"/>
        <v>ojo</v>
      </c>
      <c r="O25" s="180">
        <f>128270/133629</f>
        <v>0.959896429667213</v>
      </c>
    </row>
    <row r="26" spans="1:15" s="90" customFormat="1" ht="13.5" customHeight="1" x14ac:dyDescent="0.2">
      <c r="A26" s="25" t="s">
        <v>23</v>
      </c>
      <c r="B26" s="119">
        <v>936</v>
      </c>
      <c r="C26" s="119">
        <v>28058</v>
      </c>
      <c r="D26" s="99">
        <f t="shared" si="0"/>
        <v>3.3359469669969348</v>
      </c>
      <c r="E26" s="90" t="str">
        <f t="shared" si="1"/>
        <v>ok</v>
      </c>
      <c r="F26" s="90" t="s">
        <v>23</v>
      </c>
      <c r="G26" s="178">
        <v>1025</v>
      </c>
      <c r="H26" s="180"/>
      <c r="K26" s="178"/>
      <c r="M26" s="94" t="str">
        <f t="shared" si="2"/>
        <v>ojo</v>
      </c>
      <c r="O26" s="180">
        <f>125893/132002</f>
        <v>0.95372039817578524</v>
      </c>
    </row>
    <row r="27" spans="1:15" s="90" customFormat="1" ht="13.5" customHeight="1" x14ac:dyDescent="0.2">
      <c r="A27" s="25" t="s">
        <v>24</v>
      </c>
      <c r="B27" s="119">
        <v>6444</v>
      </c>
      <c r="C27" s="119">
        <v>99912</v>
      </c>
      <c r="D27" s="99">
        <f t="shared" si="0"/>
        <v>6.4496757146288735</v>
      </c>
      <c r="E27" s="90" t="str">
        <f t="shared" si="1"/>
        <v>ok</v>
      </c>
      <c r="F27" s="90" t="s">
        <v>24</v>
      </c>
      <c r="G27" s="178">
        <v>6355</v>
      </c>
      <c r="H27" s="180"/>
      <c r="K27" s="178"/>
      <c r="M27" s="94" t="str">
        <f t="shared" si="2"/>
        <v>ojo</v>
      </c>
    </row>
    <row r="28" spans="1:15" s="90" customFormat="1" ht="13.5" customHeight="1" x14ac:dyDescent="0.2">
      <c r="A28" s="25" t="s">
        <v>25</v>
      </c>
      <c r="B28" s="119">
        <v>2626</v>
      </c>
      <c r="C28" s="119">
        <v>62910</v>
      </c>
      <c r="D28" s="99">
        <f t="shared" si="0"/>
        <v>4.174217135590526</v>
      </c>
      <c r="E28" s="90" t="str">
        <f t="shared" si="1"/>
        <v>ok</v>
      </c>
      <c r="F28" s="90" t="s">
        <v>25</v>
      </c>
      <c r="G28" s="178">
        <v>2541</v>
      </c>
      <c r="H28" s="180"/>
      <c r="K28" s="178"/>
      <c r="M28" s="94" t="str">
        <f t="shared" si="2"/>
        <v>ojo</v>
      </c>
      <c r="O28" s="179">
        <f>82784/92999</f>
        <v>0.89016010924848654</v>
      </c>
    </row>
    <row r="29" spans="1:15" s="90" customFormat="1" ht="13.5" customHeight="1" x14ac:dyDescent="0.2">
      <c r="A29" s="25" t="s">
        <v>26</v>
      </c>
      <c r="B29" s="119">
        <v>1678</v>
      </c>
      <c r="C29" s="119">
        <v>52292</v>
      </c>
      <c r="D29" s="99">
        <f t="shared" si="0"/>
        <v>3.2089038476248755</v>
      </c>
      <c r="E29" s="90" t="str">
        <f t="shared" si="1"/>
        <v>ok</v>
      </c>
      <c r="F29" s="90" t="s">
        <v>26</v>
      </c>
      <c r="G29" s="178">
        <v>1417</v>
      </c>
      <c r="H29" s="180"/>
      <c r="K29" s="178"/>
      <c r="M29" s="94" t="str">
        <f t="shared" si="2"/>
        <v>ojo</v>
      </c>
    </row>
    <row r="30" spans="1:15" s="90" customFormat="1" ht="13.5" customHeight="1" x14ac:dyDescent="0.2">
      <c r="A30" s="25" t="s">
        <v>27</v>
      </c>
      <c r="B30" s="119">
        <v>5953</v>
      </c>
      <c r="C30" s="119">
        <v>134984</v>
      </c>
      <c r="D30" s="99">
        <f t="shared" si="0"/>
        <v>4.410152314348367</v>
      </c>
      <c r="E30" s="90" t="str">
        <f t="shared" si="1"/>
        <v>ok</v>
      </c>
      <c r="F30" s="90" t="s">
        <v>27</v>
      </c>
      <c r="G30" s="178">
        <v>5847</v>
      </c>
      <c r="H30" s="180"/>
      <c r="K30" s="178"/>
      <c r="M30" s="94" t="str">
        <f t="shared" si="2"/>
        <v>ojo</v>
      </c>
      <c r="O30" s="179">
        <f>65500/74248</f>
        <v>0.88217864454261397</v>
      </c>
    </row>
    <row r="31" spans="1:15" s="90" customFormat="1" ht="13.5" customHeight="1" x14ac:dyDescent="0.2">
      <c r="A31" s="25" t="s">
        <v>28</v>
      </c>
      <c r="B31" s="119">
        <v>20621</v>
      </c>
      <c r="C31" s="119">
        <v>278453</v>
      </c>
      <c r="D31" s="99">
        <f t="shared" si="0"/>
        <v>7.4055585682323413</v>
      </c>
      <c r="E31" s="90" t="str">
        <f t="shared" si="1"/>
        <v>ok</v>
      </c>
      <c r="F31" s="90" t="s">
        <v>28</v>
      </c>
      <c r="G31" s="178">
        <v>19347</v>
      </c>
      <c r="H31" s="180"/>
      <c r="K31" s="178"/>
      <c r="M31" s="94" t="str">
        <f t="shared" si="2"/>
        <v>ojo</v>
      </c>
    </row>
    <row r="32" spans="1:15" s="90" customFormat="1" ht="13.5" customHeight="1" x14ac:dyDescent="0.2">
      <c r="A32" s="25" t="s">
        <v>29</v>
      </c>
      <c r="B32" s="119">
        <v>4395</v>
      </c>
      <c r="C32" s="119">
        <v>69610</v>
      </c>
      <c r="D32" s="99">
        <f t="shared" si="0"/>
        <v>6.3137480247090938</v>
      </c>
      <c r="E32" s="90" t="str">
        <f t="shared" si="1"/>
        <v>ok</v>
      </c>
      <c r="F32" s="90" t="s">
        <v>29</v>
      </c>
      <c r="G32" s="178">
        <v>4533</v>
      </c>
      <c r="H32" s="180"/>
      <c r="K32" s="178"/>
      <c r="M32" s="94" t="str">
        <f t="shared" si="2"/>
        <v>ojo</v>
      </c>
    </row>
    <row r="33" spans="1:13" s="90" customFormat="1" ht="13.5" customHeight="1" x14ac:dyDescent="0.2">
      <c r="A33" s="25" t="s">
        <v>30</v>
      </c>
      <c r="B33" s="119">
        <v>1929</v>
      </c>
      <c r="C33" s="119">
        <v>32523</v>
      </c>
      <c r="D33" s="99">
        <f t="shared" si="0"/>
        <v>5.9311871598561012</v>
      </c>
      <c r="E33" s="90" t="str">
        <f t="shared" si="1"/>
        <v>ok</v>
      </c>
      <c r="F33" s="90" t="s">
        <v>30</v>
      </c>
      <c r="G33" s="178">
        <v>2047</v>
      </c>
      <c r="H33" s="180"/>
      <c r="K33" s="178"/>
      <c r="M33" s="94" t="str">
        <f t="shared" si="2"/>
        <v>ojo</v>
      </c>
    </row>
    <row r="34" spans="1:13" s="90" customFormat="1" ht="11.25" x14ac:dyDescent="0.2">
      <c r="A34" s="25" t="s">
        <v>31</v>
      </c>
      <c r="B34" s="119">
        <v>1264</v>
      </c>
      <c r="C34" s="119">
        <v>20436</v>
      </c>
      <c r="D34" s="99">
        <f t="shared" si="0"/>
        <v>6.185163437071834</v>
      </c>
      <c r="E34" s="90" t="str">
        <f t="shared" si="1"/>
        <v>ok</v>
      </c>
      <c r="F34" s="90" t="s">
        <v>31</v>
      </c>
      <c r="G34" s="178">
        <v>1099</v>
      </c>
      <c r="H34" s="180"/>
      <c r="K34" s="178"/>
      <c r="M34" s="94" t="str">
        <f t="shared" si="2"/>
        <v>ojo</v>
      </c>
    </row>
    <row r="35" spans="1:13" s="90" customFormat="1" ht="11.25" x14ac:dyDescent="0.2">
      <c r="A35" s="25" t="s">
        <v>32</v>
      </c>
      <c r="B35" s="119">
        <v>8223</v>
      </c>
      <c r="C35" s="119">
        <v>83352</v>
      </c>
      <c r="D35" s="99">
        <f t="shared" si="0"/>
        <v>9.8653901526058156</v>
      </c>
      <c r="E35" s="90" t="str">
        <f t="shared" si="1"/>
        <v>ok</v>
      </c>
      <c r="F35" s="90" t="s">
        <v>32</v>
      </c>
      <c r="G35" s="178">
        <v>7442</v>
      </c>
      <c r="H35" s="180"/>
      <c r="K35" s="178"/>
      <c r="M35" s="94" t="str">
        <f t="shared" si="2"/>
        <v>ojo</v>
      </c>
    </row>
    <row r="36" spans="1:13" s="90" customFormat="1" ht="20.25" customHeight="1" x14ac:dyDescent="0.2">
      <c r="A36" s="25" t="s">
        <v>33</v>
      </c>
      <c r="B36" s="119">
        <v>2568</v>
      </c>
      <c r="C36" s="119">
        <v>64304</v>
      </c>
      <c r="D36" s="99"/>
      <c r="E36" s="90" t="str">
        <f t="shared" si="1"/>
        <v>ok</v>
      </c>
      <c r="F36" s="90" t="s">
        <v>33</v>
      </c>
      <c r="G36" s="178">
        <v>2259</v>
      </c>
      <c r="H36" s="180"/>
      <c r="K36" s="178"/>
      <c r="M36" s="94" t="str">
        <f t="shared" si="2"/>
        <v>ojo</v>
      </c>
    </row>
    <row r="37" spans="1:13" s="90" customFormat="1" ht="13.5" customHeight="1" x14ac:dyDescent="0.2">
      <c r="A37" s="25" t="s">
        <v>34</v>
      </c>
      <c r="B37" s="119">
        <v>2822</v>
      </c>
      <c r="C37" s="119">
        <v>109274</v>
      </c>
      <c r="D37" s="99">
        <f t="shared" si="0"/>
        <v>2.582499039112689</v>
      </c>
      <c r="E37" s="90" t="str">
        <f t="shared" si="1"/>
        <v>ok</v>
      </c>
      <c r="F37" s="90" t="s">
        <v>34</v>
      </c>
      <c r="G37" s="178">
        <v>2818</v>
      </c>
      <c r="H37" s="180"/>
      <c r="K37" s="178"/>
      <c r="M37" s="94" t="str">
        <f t="shared" si="2"/>
        <v>ojo</v>
      </c>
    </row>
    <row r="38" spans="1:13" s="90" customFormat="1" ht="13.5" customHeight="1" x14ac:dyDescent="0.2">
      <c r="A38" s="25" t="s">
        <v>35</v>
      </c>
      <c r="B38" s="119">
        <v>1374</v>
      </c>
      <c r="C38" s="119">
        <v>32682</v>
      </c>
      <c r="D38" s="99">
        <f t="shared" si="0"/>
        <v>4.2041490728841566</v>
      </c>
      <c r="E38" s="90" t="str">
        <f t="shared" si="1"/>
        <v>ok</v>
      </c>
      <c r="F38" s="90" t="s">
        <v>35</v>
      </c>
      <c r="G38" s="178">
        <v>1476</v>
      </c>
      <c r="H38" s="180"/>
      <c r="K38" s="178"/>
      <c r="M38" s="94" t="str">
        <f t="shared" si="2"/>
        <v>ojo</v>
      </c>
    </row>
    <row r="39" spans="1:13" s="90" customFormat="1" ht="13.5" customHeight="1" x14ac:dyDescent="0.2">
      <c r="A39" s="25" t="s">
        <v>36</v>
      </c>
      <c r="B39" s="119">
        <v>3286</v>
      </c>
      <c r="C39" s="119">
        <v>21186</v>
      </c>
      <c r="D39" s="99">
        <f t="shared" si="0"/>
        <v>15.510242613046351</v>
      </c>
      <c r="E39" s="90" t="str">
        <f t="shared" si="1"/>
        <v>ok</v>
      </c>
      <c r="F39" s="90" t="s">
        <v>36</v>
      </c>
      <c r="G39" s="178">
        <v>2777</v>
      </c>
      <c r="H39" s="180"/>
      <c r="K39" s="178"/>
      <c r="M39" s="94" t="str">
        <f t="shared" si="2"/>
        <v>ojo</v>
      </c>
    </row>
    <row r="40" spans="1:13" s="90" customFormat="1" ht="13.5" customHeight="1" x14ac:dyDescent="0.2">
      <c r="A40" s="25" t="s">
        <v>37</v>
      </c>
      <c r="B40" s="119">
        <v>2258</v>
      </c>
      <c r="C40" s="119">
        <v>48979</v>
      </c>
      <c r="D40" s="99">
        <f t="shared" si="0"/>
        <v>4.6101390391800567</v>
      </c>
      <c r="E40" s="90" t="str">
        <f t="shared" si="1"/>
        <v>ok</v>
      </c>
      <c r="F40" s="90" t="s">
        <v>37</v>
      </c>
      <c r="G40" s="178">
        <v>2096</v>
      </c>
      <c r="H40" s="180"/>
      <c r="K40" s="178"/>
      <c r="M40" s="94" t="str">
        <f t="shared" ref="M40:M47" si="3">IF(J40=A41,"ok","ojo")</f>
        <v>ojo</v>
      </c>
    </row>
    <row r="41" spans="1:13" s="90" customFormat="1" ht="13.5" customHeight="1" x14ac:dyDescent="0.2">
      <c r="A41" s="25" t="s">
        <v>38</v>
      </c>
      <c r="B41" s="119">
        <v>3326</v>
      </c>
      <c r="C41" s="119">
        <v>47206</v>
      </c>
      <c r="D41" s="99">
        <f t="shared" si="0"/>
        <v>7.0457145278142601</v>
      </c>
      <c r="E41" s="90" t="str">
        <f t="shared" si="1"/>
        <v>ok</v>
      </c>
      <c r="F41" s="90" t="s">
        <v>38</v>
      </c>
      <c r="G41" s="178">
        <v>3009</v>
      </c>
      <c r="H41" s="180"/>
      <c r="K41" s="178"/>
      <c r="M41" s="94" t="str">
        <f t="shared" si="3"/>
        <v>ojo</v>
      </c>
    </row>
    <row r="42" spans="1:13" s="90" customFormat="1" ht="13.5" customHeight="1" x14ac:dyDescent="0.2">
      <c r="A42" s="25" t="s">
        <v>39</v>
      </c>
      <c r="B42" s="119">
        <v>6199</v>
      </c>
      <c r="C42" s="119">
        <v>47330</v>
      </c>
      <c r="D42" s="99">
        <f t="shared" si="0"/>
        <v>13.097401225438411</v>
      </c>
      <c r="E42" s="90" t="str">
        <f t="shared" si="1"/>
        <v>ok</v>
      </c>
      <c r="F42" s="90" t="s">
        <v>39</v>
      </c>
      <c r="G42" s="178">
        <v>5686</v>
      </c>
      <c r="H42" s="180"/>
      <c r="K42" s="178"/>
      <c r="M42" s="94" t="str">
        <f t="shared" si="3"/>
        <v>ojo</v>
      </c>
    </row>
    <row r="43" spans="1:13" s="90" customFormat="1" ht="13.5" customHeight="1" x14ac:dyDescent="0.2">
      <c r="A43" s="25" t="s">
        <v>40</v>
      </c>
      <c r="B43" s="119">
        <v>2280</v>
      </c>
      <c r="C43" s="119">
        <v>42849</v>
      </c>
      <c r="D43" s="99">
        <f t="shared" si="0"/>
        <v>5.3210109920884969</v>
      </c>
      <c r="E43" s="90" t="str">
        <f t="shared" si="1"/>
        <v>ok</v>
      </c>
      <c r="F43" s="90" t="s">
        <v>40</v>
      </c>
      <c r="G43" s="178">
        <v>2162</v>
      </c>
      <c r="H43" s="180"/>
      <c r="K43" s="178"/>
      <c r="M43" s="94" t="str">
        <f t="shared" si="3"/>
        <v>ojo</v>
      </c>
    </row>
    <row r="44" spans="1:13" s="90" customFormat="1" ht="13.5" customHeight="1" x14ac:dyDescent="0.2">
      <c r="A44" s="25" t="s">
        <v>41</v>
      </c>
      <c r="B44" s="119">
        <v>3517</v>
      </c>
      <c r="C44" s="119">
        <v>53858</v>
      </c>
      <c r="D44" s="99">
        <f t="shared" si="0"/>
        <v>6.5301347989156673</v>
      </c>
      <c r="E44" s="90" t="str">
        <f t="shared" si="1"/>
        <v>ok</v>
      </c>
      <c r="F44" s="90" t="s">
        <v>41</v>
      </c>
      <c r="G44" s="178">
        <v>3511</v>
      </c>
      <c r="H44" s="180"/>
      <c r="K44" s="178"/>
      <c r="M44" s="94" t="str">
        <f t="shared" si="3"/>
        <v>ojo</v>
      </c>
    </row>
    <row r="45" spans="1:13" s="90" customFormat="1" ht="13.5" customHeight="1" x14ac:dyDescent="0.2">
      <c r="A45" s="25" t="s">
        <v>42</v>
      </c>
      <c r="B45" s="119">
        <v>1143</v>
      </c>
      <c r="C45" s="119">
        <v>21334</v>
      </c>
      <c r="D45" s="99">
        <f t="shared" si="0"/>
        <v>5.35764507359145</v>
      </c>
      <c r="E45" s="90" t="str">
        <f t="shared" si="1"/>
        <v>ok</v>
      </c>
      <c r="F45" s="90" t="s">
        <v>42</v>
      </c>
      <c r="G45" s="178">
        <v>1224</v>
      </c>
      <c r="H45" s="180"/>
      <c r="K45" s="178"/>
      <c r="M45" s="94" t="str">
        <f t="shared" si="3"/>
        <v>ojo</v>
      </c>
    </row>
    <row r="46" spans="1:13" s="90" customFormat="1" ht="13.5" customHeight="1" x14ac:dyDescent="0.2">
      <c r="A46" s="25" t="s">
        <v>43</v>
      </c>
      <c r="B46" s="119">
        <v>3736</v>
      </c>
      <c r="C46" s="119">
        <v>132416</v>
      </c>
      <c r="D46" s="99">
        <f t="shared" si="0"/>
        <v>2.8214113098115035</v>
      </c>
      <c r="E46" s="90" t="str">
        <f t="shared" si="1"/>
        <v>ok</v>
      </c>
      <c r="F46" s="90" t="s">
        <v>43</v>
      </c>
      <c r="G46" s="178">
        <v>3471</v>
      </c>
      <c r="H46" s="180"/>
      <c r="K46" s="178"/>
      <c r="M46" s="94" t="str">
        <f t="shared" si="3"/>
        <v>ojo</v>
      </c>
    </row>
    <row r="47" spans="1:13" s="90" customFormat="1" ht="13.5" customHeight="1" x14ac:dyDescent="0.2">
      <c r="A47" s="25" t="s">
        <v>44</v>
      </c>
      <c r="B47" s="119">
        <v>1913</v>
      </c>
      <c r="C47" s="119">
        <v>30873</v>
      </c>
      <c r="D47" s="99">
        <f t="shared" si="0"/>
        <v>6.1963528001813879</v>
      </c>
      <c r="E47" s="90" t="str">
        <f t="shared" si="1"/>
        <v>ok</v>
      </c>
      <c r="F47" s="90" t="s">
        <v>44</v>
      </c>
      <c r="G47" s="178">
        <v>1794</v>
      </c>
      <c r="H47" s="180"/>
      <c r="M47" s="94" t="str">
        <f t="shared" si="3"/>
        <v>ojo</v>
      </c>
    </row>
    <row r="48" spans="1:13" s="90" customFormat="1" ht="13.5" customHeight="1" x14ac:dyDescent="0.2">
      <c r="A48" s="25" t="s">
        <v>45</v>
      </c>
      <c r="B48" s="119">
        <v>779</v>
      </c>
      <c r="C48" s="119">
        <v>25816</v>
      </c>
      <c r="D48" s="99">
        <f t="shared" si="0"/>
        <v>3.0175085218469166</v>
      </c>
      <c r="E48" s="90" t="str">
        <f t="shared" si="1"/>
        <v>ok</v>
      </c>
      <c r="F48" s="90" t="s">
        <v>45</v>
      </c>
      <c r="G48" s="178">
        <v>695</v>
      </c>
      <c r="K48" s="178"/>
    </row>
    <row r="49" spans="1:13" s="90" customFormat="1" ht="11.25" x14ac:dyDescent="0.2">
      <c r="A49" s="100"/>
      <c r="B49" s="118"/>
      <c r="C49" s="118"/>
      <c r="D49" s="126"/>
    </row>
    <row r="50" spans="1:13" s="90" customFormat="1" ht="11.25" x14ac:dyDescent="0.2">
      <c r="A50" s="88" t="s">
        <v>64</v>
      </c>
      <c r="B50" s="96"/>
      <c r="I50" s="178">
        <f>B25+B36</f>
        <v>22530</v>
      </c>
      <c r="J50" s="178">
        <f>C25+C36</f>
        <v>213795</v>
      </c>
      <c r="K50" s="126">
        <f>I50/J50*100</f>
        <v>10.538132323019715</v>
      </c>
    </row>
    <row r="51" spans="1:13" s="90" customFormat="1" ht="11.25" x14ac:dyDescent="0.2">
      <c r="A51" s="96"/>
      <c r="B51" s="96"/>
    </row>
    <row r="52" spans="1:13" s="90" customFormat="1" ht="11.25" x14ac:dyDescent="0.2">
      <c r="A52" s="479" t="s">
        <v>160</v>
      </c>
      <c r="B52" s="480"/>
      <c r="C52" s="480"/>
      <c r="D52" s="481"/>
    </row>
    <row r="53" spans="1:13" s="90" customFormat="1" x14ac:dyDescent="0.2">
      <c r="A53" s="482"/>
      <c r="B53" s="483"/>
      <c r="C53" s="483"/>
      <c r="D53" s="484"/>
      <c r="F53" s="87"/>
      <c r="G53" s="87"/>
      <c r="H53" s="87"/>
      <c r="I53" s="87"/>
      <c r="J53" s="87"/>
      <c r="K53" s="87"/>
      <c r="L53" s="87"/>
      <c r="M53" s="87"/>
    </row>
    <row r="54" spans="1:13" x14ac:dyDescent="0.2">
      <c r="A54" s="482"/>
      <c r="B54" s="483"/>
      <c r="C54" s="483"/>
      <c r="D54" s="484"/>
    </row>
    <row r="55" spans="1:13" x14ac:dyDescent="0.2">
      <c r="A55" s="482"/>
      <c r="B55" s="483"/>
      <c r="C55" s="483"/>
      <c r="D55" s="484"/>
    </row>
    <row r="56" spans="1:13" x14ac:dyDescent="0.2">
      <c r="A56" s="482"/>
      <c r="B56" s="483"/>
      <c r="C56" s="483"/>
      <c r="D56" s="484"/>
    </row>
    <row r="57" spans="1:13" x14ac:dyDescent="0.2">
      <c r="A57" s="482"/>
      <c r="B57" s="483"/>
      <c r="C57" s="483"/>
      <c r="D57" s="484"/>
    </row>
    <row r="58" spans="1:13" x14ac:dyDescent="0.2">
      <c r="A58" s="482"/>
      <c r="B58" s="483"/>
      <c r="C58" s="483"/>
      <c r="D58" s="484"/>
    </row>
    <row r="59" spans="1:13" x14ac:dyDescent="0.2">
      <c r="A59" s="482"/>
      <c r="B59" s="483"/>
      <c r="C59" s="483"/>
      <c r="D59" s="484"/>
    </row>
    <row r="60" spans="1:13" x14ac:dyDescent="0.2">
      <c r="A60" s="482"/>
      <c r="B60" s="483"/>
      <c r="C60" s="483"/>
      <c r="D60" s="484"/>
    </row>
    <row r="61" spans="1:13" x14ac:dyDescent="0.2">
      <c r="A61" s="485"/>
      <c r="B61" s="486"/>
      <c r="C61" s="486"/>
      <c r="D61" s="487"/>
    </row>
  </sheetData>
  <sheetProtection selectLockedCells="1"/>
  <autoFilter ref="A16:D48">
    <filterColumn colId="0">
      <filters>
        <filter val="Aguascalientes"/>
        <filter val="Baja California"/>
        <filter val="Baja California Sur"/>
        <filter val="Campeche"/>
        <filter val="Chiapas"/>
        <filter val="Chihuahua"/>
        <filter val="Coahuila"/>
        <filter val="Colima"/>
        <filter val="Durango"/>
        <filter val="Guanajuato"/>
        <filter val="Guerrero"/>
        <filter val="Hidalgo"/>
        <filter val="Jalisco"/>
        <filter val="México"/>
        <filter val="Michoacán"/>
        <filter val="Morelos"/>
        <filter val="Nayarit"/>
        <filter val="Nuevo León"/>
        <filter val="Puebla"/>
        <filter val="Querétaro"/>
        <filter val="Quintana Roo"/>
        <filter val="San Luis Potosí"/>
        <filter val="Sinaloa"/>
        <filter val="Sonora"/>
        <filter val="Tabasco"/>
        <filter val="Tamaulipas"/>
        <filter val="Tlaxcala"/>
        <filter val="Veracruz"/>
        <filter val="Yucatán"/>
        <filter val="Zacatecas"/>
      </filters>
    </filterColumn>
  </autoFilter>
  <sortState ref="F17:G48">
    <sortCondition ref="F17:F48"/>
  </sortState>
  <mergeCells count="6">
    <mergeCell ref="A52:D61"/>
    <mergeCell ref="A4:E4"/>
    <mergeCell ref="A6:D6"/>
    <mergeCell ref="A12:A13"/>
    <mergeCell ref="B12:B13"/>
    <mergeCell ref="C12:C13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2" orientation="portrait" r:id="rId1"/>
  <colBreaks count="1" manualBreakCount="1">
    <brk id="4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3"/>
  <sheetViews>
    <sheetView topLeftCell="A9" zoomScaleNormal="100" zoomScaleSheetLayoutView="66" zoomScalePageLayoutView="89" workbookViewId="0">
      <selection activeCell="L53" sqref="L53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9" max="9" width="11.7109375" hidden="1" customWidth="1"/>
    <col min="10" max="11" width="0" hidden="1" customWidth="1"/>
    <col min="13" max="14" width="0" hidden="1" customWidth="1"/>
    <col min="246" max="246" width="7.28515625" customWidth="1"/>
    <col min="247" max="247" width="12.85546875" customWidth="1"/>
    <col min="248" max="253" width="8.140625" customWidth="1"/>
    <col min="254" max="254" width="7.7109375" customWidth="1"/>
    <col min="255" max="257" width="14.140625" customWidth="1"/>
    <col min="502" max="502" width="7.28515625" customWidth="1"/>
    <col min="503" max="503" width="12.85546875" customWidth="1"/>
    <col min="504" max="509" width="8.140625" customWidth="1"/>
    <col min="510" max="510" width="7.7109375" customWidth="1"/>
    <col min="511" max="513" width="14.140625" customWidth="1"/>
    <col min="758" max="758" width="7.28515625" customWidth="1"/>
    <col min="759" max="759" width="12.85546875" customWidth="1"/>
    <col min="760" max="765" width="8.140625" customWidth="1"/>
    <col min="766" max="766" width="7.7109375" customWidth="1"/>
    <col min="767" max="769" width="14.140625" customWidth="1"/>
    <col min="1014" max="1014" width="7.28515625" customWidth="1"/>
    <col min="1015" max="1015" width="12.85546875" customWidth="1"/>
    <col min="1016" max="1021" width="8.140625" customWidth="1"/>
    <col min="1022" max="1022" width="7.7109375" customWidth="1"/>
    <col min="1023" max="1025" width="14.140625" customWidth="1"/>
    <col min="1270" max="1270" width="7.28515625" customWidth="1"/>
    <col min="1271" max="1271" width="12.85546875" customWidth="1"/>
    <col min="1272" max="1277" width="8.140625" customWidth="1"/>
    <col min="1278" max="1278" width="7.7109375" customWidth="1"/>
    <col min="1279" max="1281" width="14.140625" customWidth="1"/>
    <col min="1526" max="1526" width="7.28515625" customWidth="1"/>
    <col min="1527" max="1527" width="12.85546875" customWidth="1"/>
    <col min="1528" max="1533" width="8.140625" customWidth="1"/>
    <col min="1534" max="1534" width="7.7109375" customWidth="1"/>
    <col min="1535" max="1537" width="14.140625" customWidth="1"/>
    <col min="1782" max="1782" width="7.28515625" customWidth="1"/>
    <col min="1783" max="1783" width="12.85546875" customWidth="1"/>
    <col min="1784" max="1789" width="8.140625" customWidth="1"/>
    <col min="1790" max="1790" width="7.7109375" customWidth="1"/>
    <col min="1791" max="1793" width="14.140625" customWidth="1"/>
    <col min="2038" max="2038" width="7.28515625" customWidth="1"/>
    <col min="2039" max="2039" width="12.85546875" customWidth="1"/>
    <col min="2040" max="2045" width="8.140625" customWidth="1"/>
    <col min="2046" max="2046" width="7.7109375" customWidth="1"/>
    <col min="2047" max="2049" width="14.140625" customWidth="1"/>
    <col min="2294" max="2294" width="7.28515625" customWidth="1"/>
    <col min="2295" max="2295" width="12.85546875" customWidth="1"/>
    <col min="2296" max="2301" width="8.140625" customWidth="1"/>
    <col min="2302" max="2302" width="7.7109375" customWidth="1"/>
    <col min="2303" max="2305" width="14.140625" customWidth="1"/>
    <col min="2550" max="2550" width="7.28515625" customWidth="1"/>
    <col min="2551" max="2551" width="12.85546875" customWidth="1"/>
    <col min="2552" max="2557" width="8.140625" customWidth="1"/>
    <col min="2558" max="2558" width="7.7109375" customWidth="1"/>
    <col min="2559" max="2561" width="14.140625" customWidth="1"/>
    <col min="2806" max="2806" width="7.28515625" customWidth="1"/>
    <col min="2807" max="2807" width="12.85546875" customWidth="1"/>
    <col min="2808" max="2813" width="8.140625" customWidth="1"/>
    <col min="2814" max="2814" width="7.7109375" customWidth="1"/>
    <col min="2815" max="2817" width="14.140625" customWidth="1"/>
    <col min="3062" max="3062" width="7.28515625" customWidth="1"/>
    <col min="3063" max="3063" width="12.85546875" customWidth="1"/>
    <col min="3064" max="3069" width="8.140625" customWidth="1"/>
    <col min="3070" max="3070" width="7.7109375" customWidth="1"/>
    <col min="3071" max="3073" width="14.140625" customWidth="1"/>
    <col min="3318" max="3318" width="7.28515625" customWidth="1"/>
    <col min="3319" max="3319" width="12.85546875" customWidth="1"/>
    <col min="3320" max="3325" width="8.140625" customWidth="1"/>
    <col min="3326" max="3326" width="7.7109375" customWidth="1"/>
    <col min="3327" max="3329" width="14.140625" customWidth="1"/>
    <col min="3574" max="3574" width="7.28515625" customWidth="1"/>
    <col min="3575" max="3575" width="12.85546875" customWidth="1"/>
    <col min="3576" max="3581" width="8.140625" customWidth="1"/>
    <col min="3582" max="3582" width="7.7109375" customWidth="1"/>
    <col min="3583" max="3585" width="14.140625" customWidth="1"/>
    <col min="3830" max="3830" width="7.28515625" customWidth="1"/>
    <col min="3831" max="3831" width="12.85546875" customWidth="1"/>
    <col min="3832" max="3837" width="8.140625" customWidth="1"/>
    <col min="3838" max="3838" width="7.7109375" customWidth="1"/>
    <col min="3839" max="3841" width="14.140625" customWidth="1"/>
    <col min="4086" max="4086" width="7.28515625" customWidth="1"/>
    <col min="4087" max="4087" width="12.85546875" customWidth="1"/>
    <col min="4088" max="4093" width="8.140625" customWidth="1"/>
    <col min="4094" max="4094" width="7.7109375" customWidth="1"/>
    <col min="4095" max="4097" width="14.140625" customWidth="1"/>
    <col min="4342" max="4342" width="7.28515625" customWidth="1"/>
    <col min="4343" max="4343" width="12.85546875" customWidth="1"/>
    <col min="4344" max="4349" width="8.140625" customWidth="1"/>
    <col min="4350" max="4350" width="7.7109375" customWidth="1"/>
    <col min="4351" max="4353" width="14.140625" customWidth="1"/>
    <col min="4598" max="4598" width="7.28515625" customWidth="1"/>
    <col min="4599" max="4599" width="12.85546875" customWidth="1"/>
    <col min="4600" max="4605" width="8.140625" customWidth="1"/>
    <col min="4606" max="4606" width="7.7109375" customWidth="1"/>
    <col min="4607" max="4609" width="14.140625" customWidth="1"/>
    <col min="4854" max="4854" width="7.28515625" customWidth="1"/>
    <col min="4855" max="4855" width="12.85546875" customWidth="1"/>
    <col min="4856" max="4861" width="8.140625" customWidth="1"/>
    <col min="4862" max="4862" width="7.7109375" customWidth="1"/>
    <col min="4863" max="4865" width="14.140625" customWidth="1"/>
    <col min="5110" max="5110" width="7.28515625" customWidth="1"/>
    <col min="5111" max="5111" width="12.85546875" customWidth="1"/>
    <col min="5112" max="5117" width="8.140625" customWidth="1"/>
    <col min="5118" max="5118" width="7.7109375" customWidth="1"/>
    <col min="5119" max="5121" width="14.140625" customWidth="1"/>
    <col min="5366" max="5366" width="7.28515625" customWidth="1"/>
    <col min="5367" max="5367" width="12.85546875" customWidth="1"/>
    <col min="5368" max="5373" width="8.140625" customWidth="1"/>
    <col min="5374" max="5374" width="7.7109375" customWidth="1"/>
    <col min="5375" max="5377" width="14.140625" customWidth="1"/>
    <col min="5622" max="5622" width="7.28515625" customWidth="1"/>
    <col min="5623" max="5623" width="12.85546875" customWidth="1"/>
    <col min="5624" max="5629" width="8.140625" customWidth="1"/>
    <col min="5630" max="5630" width="7.7109375" customWidth="1"/>
    <col min="5631" max="5633" width="14.140625" customWidth="1"/>
    <col min="5878" max="5878" width="7.28515625" customWidth="1"/>
    <col min="5879" max="5879" width="12.85546875" customWidth="1"/>
    <col min="5880" max="5885" width="8.140625" customWidth="1"/>
    <col min="5886" max="5886" width="7.7109375" customWidth="1"/>
    <col min="5887" max="5889" width="14.140625" customWidth="1"/>
    <col min="6134" max="6134" width="7.28515625" customWidth="1"/>
    <col min="6135" max="6135" width="12.85546875" customWidth="1"/>
    <col min="6136" max="6141" width="8.140625" customWidth="1"/>
    <col min="6142" max="6142" width="7.7109375" customWidth="1"/>
    <col min="6143" max="6145" width="14.140625" customWidth="1"/>
    <col min="6390" max="6390" width="7.28515625" customWidth="1"/>
    <col min="6391" max="6391" width="12.85546875" customWidth="1"/>
    <col min="6392" max="6397" width="8.140625" customWidth="1"/>
    <col min="6398" max="6398" width="7.7109375" customWidth="1"/>
    <col min="6399" max="6401" width="14.140625" customWidth="1"/>
    <col min="6646" max="6646" width="7.28515625" customWidth="1"/>
    <col min="6647" max="6647" width="12.85546875" customWidth="1"/>
    <col min="6648" max="6653" width="8.140625" customWidth="1"/>
    <col min="6654" max="6654" width="7.7109375" customWidth="1"/>
    <col min="6655" max="6657" width="14.140625" customWidth="1"/>
    <col min="6902" max="6902" width="7.28515625" customWidth="1"/>
    <col min="6903" max="6903" width="12.85546875" customWidth="1"/>
    <col min="6904" max="6909" width="8.140625" customWidth="1"/>
    <col min="6910" max="6910" width="7.7109375" customWidth="1"/>
    <col min="6911" max="6913" width="14.140625" customWidth="1"/>
    <col min="7158" max="7158" width="7.28515625" customWidth="1"/>
    <col min="7159" max="7159" width="12.85546875" customWidth="1"/>
    <col min="7160" max="7165" width="8.140625" customWidth="1"/>
    <col min="7166" max="7166" width="7.7109375" customWidth="1"/>
    <col min="7167" max="7169" width="14.140625" customWidth="1"/>
    <col min="7414" max="7414" width="7.28515625" customWidth="1"/>
    <col min="7415" max="7415" width="12.85546875" customWidth="1"/>
    <col min="7416" max="7421" width="8.140625" customWidth="1"/>
    <col min="7422" max="7422" width="7.7109375" customWidth="1"/>
    <col min="7423" max="7425" width="14.140625" customWidth="1"/>
    <col min="7670" max="7670" width="7.28515625" customWidth="1"/>
    <col min="7671" max="7671" width="12.85546875" customWidth="1"/>
    <col min="7672" max="7677" width="8.140625" customWidth="1"/>
    <col min="7678" max="7678" width="7.7109375" customWidth="1"/>
    <col min="7679" max="7681" width="14.140625" customWidth="1"/>
    <col min="7926" max="7926" width="7.28515625" customWidth="1"/>
    <col min="7927" max="7927" width="12.85546875" customWidth="1"/>
    <col min="7928" max="7933" width="8.140625" customWidth="1"/>
    <col min="7934" max="7934" width="7.7109375" customWidth="1"/>
    <col min="7935" max="7937" width="14.140625" customWidth="1"/>
    <col min="8182" max="8182" width="7.28515625" customWidth="1"/>
    <col min="8183" max="8183" width="12.85546875" customWidth="1"/>
    <col min="8184" max="8189" width="8.140625" customWidth="1"/>
    <col min="8190" max="8190" width="7.7109375" customWidth="1"/>
    <col min="8191" max="8193" width="14.140625" customWidth="1"/>
    <col min="8438" max="8438" width="7.28515625" customWidth="1"/>
    <col min="8439" max="8439" width="12.85546875" customWidth="1"/>
    <col min="8440" max="8445" width="8.140625" customWidth="1"/>
    <col min="8446" max="8446" width="7.7109375" customWidth="1"/>
    <col min="8447" max="8449" width="14.140625" customWidth="1"/>
    <col min="8694" max="8694" width="7.28515625" customWidth="1"/>
    <col min="8695" max="8695" width="12.85546875" customWidth="1"/>
    <col min="8696" max="8701" width="8.140625" customWidth="1"/>
    <col min="8702" max="8702" width="7.7109375" customWidth="1"/>
    <col min="8703" max="8705" width="14.140625" customWidth="1"/>
    <col min="8950" max="8950" width="7.28515625" customWidth="1"/>
    <col min="8951" max="8951" width="12.85546875" customWidth="1"/>
    <col min="8952" max="8957" width="8.140625" customWidth="1"/>
    <col min="8958" max="8958" width="7.7109375" customWidth="1"/>
    <col min="8959" max="8961" width="14.140625" customWidth="1"/>
    <col min="9206" max="9206" width="7.28515625" customWidth="1"/>
    <col min="9207" max="9207" width="12.85546875" customWidth="1"/>
    <col min="9208" max="9213" width="8.140625" customWidth="1"/>
    <col min="9214" max="9214" width="7.7109375" customWidth="1"/>
    <col min="9215" max="9217" width="14.140625" customWidth="1"/>
    <col min="9462" max="9462" width="7.28515625" customWidth="1"/>
    <col min="9463" max="9463" width="12.85546875" customWidth="1"/>
    <col min="9464" max="9469" width="8.140625" customWidth="1"/>
    <col min="9470" max="9470" width="7.7109375" customWidth="1"/>
    <col min="9471" max="9473" width="14.140625" customWidth="1"/>
    <col min="9718" max="9718" width="7.28515625" customWidth="1"/>
    <col min="9719" max="9719" width="12.85546875" customWidth="1"/>
    <col min="9720" max="9725" width="8.140625" customWidth="1"/>
    <col min="9726" max="9726" width="7.7109375" customWidth="1"/>
    <col min="9727" max="9729" width="14.140625" customWidth="1"/>
    <col min="9974" max="9974" width="7.28515625" customWidth="1"/>
    <col min="9975" max="9975" width="12.85546875" customWidth="1"/>
    <col min="9976" max="9981" width="8.140625" customWidth="1"/>
    <col min="9982" max="9982" width="7.7109375" customWidth="1"/>
    <col min="9983" max="9985" width="14.140625" customWidth="1"/>
    <col min="10230" max="10230" width="7.28515625" customWidth="1"/>
    <col min="10231" max="10231" width="12.85546875" customWidth="1"/>
    <col min="10232" max="10237" width="8.140625" customWidth="1"/>
    <col min="10238" max="10238" width="7.7109375" customWidth="1"/>
    <col min="10239" max="10241" width="14.140625" customWidth="1"/>
    <col min="10486" max="10486" width="7.28515625" customWidth="1"/>
    <col min="10487" max="10487" width="12.85546875" customWidth="1"/>
    <col min="10488" max="10493" width="8.140625" customWidth="1"/>
    <col min="10494" max="10494" width="7.7109375" customWidth="1"/>
    <col min="10495" max="10497" width="14.140625" customWidth="1"/>
    <col min="10742" max="10742" width="7.28515625" customWidth="1"/>
    <col min="10743" max="10743" width="12.85546875" customWidth="1"/>
    <col min="10744" max="10749" width="8.140625" customWidth="1"/>
    <col min="10750" max="10750" width="7.7109375" customWidth="1"/>
    <col min="10751" max="10753" width="14.140625" customWidth="1"/>
    <col min="10998" max="10998" width="7.28515625" customWidth="1"/>
    <col min="10999" max="10999" width="12.85546875" customWidth="1"/>
    <col min="11000" max="11005" width="8.140625" customWidth="1"/>
    <col min="11006" max="11006" width="7.7109375" customWidth="1"/>
    <col min="11007" max="11009" width="14.140625" customWidth="1"/>
    <col min="11254" max="11254" width="7.28515625" customWidth="1"/>
    <col min="11255" max="11255" width="12.85546875" customWidth="1"/>
    <col min="11256" max="11261" width="8.140625" customWidth="1"/>
    <col min="11262" max="11262" width="7.7109375" customWidth="1"/>
    <col min="11263" max="11265" width="14.140625" customWidth="1"/>
    <col min="11510" max="11510" width="7.28515625" customWidth="1"/>
    <col min="11511" max="11511" width="12.85546875" customWidth="1"/>
    <col min="11512" max="11517" width="8.140625" customWidth="1"/>
    <col min="11518" max="11518" width="7.7109375" customWidth="1"/>
    <col min="11519" max="11521" width="14.140625" customWidth="1"/>
    <col min="11766" max="11766" width="7.28515625" customWidth="1"/>
    <col min="11767" max="11767" width="12.85546875" customWidth="1"/>
    <col min="11768" max="11773" width="8.140625" customWidth="1"/>
    <col min="11774" max="11774" width="7.7109375" customWidth="1"/>
    <col min="11775" max="11777" width="14.140625" customWidth="1"/>
    <col min="12022" max="12022" width="7.28515625" customWidth="1"/>
    <col min="12023" max="12023" width="12.85546875" customWidth="1"/>
    <col min="12024" max="12029" width="8.140625" customWidth="1"/>
    <col min="12030" max="12030" width="7.7109375" customWidth="1"/>
    <col min="12031" max="12033" width="14.140625" customWidth="1"/>
    <col min="12278" max="12278" width="7.28515625" customWidth="1"/>
    <col min="12279" max="12279" width="12.85546875" customWidth="1"/>
    <col min="12280" max="12285" width="8.140625" customWidth="1"/>
    <col min="12286" max="12286" width="7.7109375" customWidth="1"/>
    <col min="12287" max="12289" width="14.140625" customWidth="1"/>
    <col min="12534" max="12534" width="7.28515625" customWidth="1"/>
    <col min="12535" max="12535" width="12.85546875" customWidth="1"/>
    <col min="12536" max="12541" width="8.140625" customWidth="1"/>
    <col min="12542" max="12542" width="7.7109375" customWidth="1"/>
    <col min="12543" max="12545" width="14.140625" customWidth="1"/>
    <col min="12790" max="12790" width="7.28515625" customWidth="1"/>
    <col min="12791" max="12791" width="12.85546875" customWidth="1"/>
    <col min="12792" max="12797" width="8.140625" customWidth="1"/>
    <col min="12798" max="12798" width="7.7109375" customWidth="1"/>
    <col min="12799" max="12801" width="14.140625" customWidth="1"/>
    <col min="13046" max="13046" width="7.28515625" customWidth="1"/>
    <col min="13047" max="13047" width="12.85546875" customWidth="1"/>
    <col min="13048" max="13053" width="8.140625" customWidth="1"/>
    <col min="13054" max="13054" width="7.7109375" customWidth="1"/>
    <col min="13055" max="13057" width="14.140625" customWidth="1"/>
    <col min="13302" max="13302" width="7.28515625" customWidth="1"/>
    <col min="13303" max="13303" width="12.85546875" customWidth="1"/>
    <col min="13304" max="13309" width="8.140625" customWidth="1"/>
    <col min="13310" max="13310" width="7.7109375" customWidth="1"/>
    <col min="13311" max="13313" width="14.140625" customWidth="1"/>
    <col min="13558" max="13558" width="7.28515625" customWidth="1"/>
    <col min="13559" max="13559" width="12.85546875" customWidth="1"/>
    <col min="13560" max="13565" width="8.140625" customWidth="1"/>
    <col min="13566" max="13566" width="7.7109375" customWidth="1"/>
    <col min="13567" max="13569" width="14.140625" customWidth="1"/>
    <col min="13814" max="13814" width="7.28515625" customWidth="1"/>
    <col min="13815" max="13815" width="12.85546875" customWidth="1"/>
    <col min="13816" max="13821" width="8.140625" customWidth="1"/>
    <col min="13822" max="13822" width="7.7109375" customWidth="1"/>
    <col min="13823" max="13825" width="14.140625" customWidth="1"/>
    <col min="14070" max="14070" width="7.28515625" customWidth="1"/>
    <col min="14071" max="14071" width="12.85546875" customWidth="1"/>
    <col min="14072" max="14077" width="8.140625" customWidth="1"/>
    <col min="14078" max="14078" width="7.7109375" customWidth="1"/>
    <col min="14079" max="14081" width="14.140625" customWidth="1"/>
    <col min="14326" max="14326" width="7.28515625" customWidth="1"/>
    <col min="14327" max="14327" width="12.85546875" customWidth="1"/>
    <col min="14328" max="14333" width="8.140625" customWidth="1"/>
    <col min="14334" max="14334" width="7.7109375" customWidth="1"/>
    <col min="14335" max="14337" width="14.140625" customWidth="1"/>
    <col min="14582" max="14582" width="7.28515625" customWidth="1"/>
    <col min="14583" max="14583" width="12.85546875" customWidth="1"/>
    <col min="14584" max="14589" width="8.140625" customWidth="1"/>
    <col min="14590" max="14590" width="7.7109375" customWidth="1"/>
    <col min="14591" max="14593" width="14.140625" customWidth="1"/>
    <col min="14838" max="14838" width="7.28515625" customWidth="1"/>
    <col min="14839" max="14839" width="12.85546875" customWidth="1"/>
    <col min="14840" max="14845" width="8.140625" customWidth="1"/>
    <col min="14846" max="14846" width="7.7109375" customWidth="1"/>
    <col min="14847" max="14849" width="14.140625" customWidth="1"/>
    <col min="15094" max="15094" width="7.28515625" customWidth="1"/>
    <col min="15095" max="15095" width="12.85546875" customWidth="1"/>
    <col min="15096" max="15101" width="8.140625" customWidth="1"/>
    <col min="15102" max="15102" width="7.7109375" customWidth="1"/>
    <col min="15103" max="15105" width="14.140625" customWidth="1"/>
    <col min="15350" max="15350" width="7.28515625" customWidth="1"/>
    <col min="15351" max="15351" width="12.85546875" customWidth="1"/>
    <col min="15352" max="15357" width="8.140625" customWidth="1"/>
    <col min="15358" max="15358" width="7.7109375" customWidth="1"/>
    <col min="15359" max="15361" width="14.140625" customWidth="1"/>
    <col min="15606" max="15606" width="7.28515625" customWidth="1"/>
    <col min="15607" max="15607" width="12.85546875" customWidth="1"/>
    <col min="15608" max="15613" width="8.140625" customWidth="1"/>
    <col min="15614" max="15614" width="7.7109375" customWidth="1"/>
    <col min="15615" max="15617" width="14.140625" customWidth="1"/>
    <col min="15862" max="15862" width="7.28515625" customWidth="1"/>
    <col min="15863" max="15863" width="12.85546875" customWidth="1"/>
    <col min="15864" max="15869" width="8.140625" customWidth="1"/>
    <col min="15870" max="15870" width="7.7109375" customWidth="1"/>
    <col min="15871" max="15873" width="14.140625" customWidth="1"/>
    <col min="16118" max="16118" width="7.28515625" customWidth="1"/>
    <col min="16119" max="16119" width="12.85546875" customWidth="1"/>
    <col min="16120" max="16125" width="8.140625" customWidth="1"/>
    <col min="16126" max="16126" width="7.7109375" customWidth="1"/>
    <col min="16127" max="16129" width="14.140625" customWidth="1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</row>
    <row r="6" spans="1:11" s="232" customFormat="1" ht="6" customHeight="1" x14ac:dyDescent="0.25">
      <c r="A6" s="230"/>
      <c r="B6" s="233"/>
      <c r="C6" s="233"/>
      <c r="D6" s="233"/>
      <c r="E6" s="233"/>
      <c r="F6" s="233"/>
      <c r="G6" s="233"/>
      <c r="H6" s="233"/>
    </row>
    <row r="7" spans="1:11" ht="17.25" customHeight="1" x14ac:dyDescent="0.25">
      <c r="A7" s="494" t="s">
        <v>266</v>
      </c>
      <c r="B7" s="494"/>
      <c r="C7" s="494"/>
      <c r="D7" s="494"/>
      <c r="E7" s="494"/>
      <c r="F7" s="494"/>
      <c r="G7" s="494"/>
      <c r="H7" s="494"/>
      <c r="I7" s="201"/>
    </row>
    <row r="8" spans="1:11" ht="6.75" customHeight="1" x14ac:dyDescent="0.25">
      <c r="A8" s="203"/>
      <c r="B8" s="203"/>
      <c r="C8" s="203"/>
      <c r="D8" s="203"/>
      <c r="E8" s="203"/>
      <c r="F8" s="203"/>
      <c r="G8" s="203"/>
      <c r="H8" s="203"/>
    </row>
    <row r="9" spans="1:11" ht="15" customHeight="1" x14ac:dyDescent="0.25">
      <c r="A9" s="304" t="s">
        <v>48</v>
      </c>
      <c r="B9" s="304" t="s">
        <v>166</v>
      </c>
      <c r="C9" s="277"/>
      <c r="D9" s="277"/>
      <c r="E9" s="277"/>
      <c r="F9" s="277"/>
      <c r="G9" s="277"/>
      <c r="H9" s="203"/>
    </row>
    <row r="10" spans="1:11" ht="15.95" customHeight="1" x14ac:dyDescent="0.25">
      <c r="A10" s="319" t="s">
        <v>250</v>
      </c>
      <c r="B10" s="316">
        <v>287379</v>
      </c>
      <c r="C10" s="274"/>
      <c r="D10" s="274"/>
      <c r="E10" s="274"/>
      <c r="F10" s="274"/>
      <c r="G10" s="274"/>
      <c r="H10" s="203"/>
    </row>
    <row r="11" spans="1:11" ht="15.95" customHeight="1" x14ac:dyDescent="0.25">
      <c r="A11" s="319" t="s">
        <v>251</v>
      </c>
      <c r="B11" s="316">
        <v>299807</v>
      </c>
      <c r="C11" s="275"/>
      <c r="D11" s="274"/>
      <c r="E11" s="274"/>
      <c r="F11" s="274"/>
      <c r="G11" s="274"/>
      <c r="H11" s="203"/>
    </row>
    <row r="12" spans="1:11" ht="15.95" customHeight="1" x14ac:dyDescent="0.25">
      <c r="A12" s="319" t="s">
        <v>252</v>
      </c>
      <c r="B12" s="316">
        <v>303955</v>
      </c>
      <c r="C12" s="275"/>
      <c r="D12" s="274"/>
      <c r="E12" s="274"/>
      <c r="F12" s="274"/>
      <c r="G12" s="274"/>
      <c r="H12" s="203"/>
      <c r="K12" s="127"/>
    </row>
    <row r="13" spans="1:11" ht="15.95" customHeight="1" x14ac:dyDescent="0.25">
      <c r="A13" s="319" t="s">
        <v>253</v>
      </c>
      <c r="B13" s="316">
        <v>303464</v>
      </c>
      <c r="C13" s="275"/>
      <c r="D13" s="274"/>
      <c r="E13" s="274"/>
      <c r="F13" s="274"/>
      <c r="G13" s="274"/>
      <c r="H13" s="203"/>
    </row>
    <row r="14" spans="1:11" ht="15.95" customHeight="1" x14ac:dyDescent="0.25">
      <c r="A14" s="319" t="s">
        <v>255</v>
      </c>
      <c r="B14" s="316">
        <v>301751</v>
      </c>
      <c r="C14" s="275"/>
      <c r="D14" s="274"/>
      <c r="E14" s="274"/>
      <c r="F14" s="274"/>
      <c r="G14" s="274"/>
      <c r="H14" s="203"/>
    </row>
    <row r="15" spans="1:11" ht="15.95" customHeight="1" x14ac:dyDescent="0.25">
      <c r="A15" s="320" t="s">
        <v>299</v>
      </c>
      <c r="B15" s="317">
        <v>305246</v>
      </c>
      <c r="C15" s="275"/>
      <c r="D15" s="274"/>
      <c r="E15" s="274"/>
      <c r="F15" s="274"/>
      <c r="G15" s="274"/>
      <c r="H15" s="203"/>
    </row>
    <row r="16" spans="1:11" ht="17.25" customHeight="1" x14ac:dyDescent="0.25">
      <c r="A16" s="306" t="s">
        <v>272</v>
      </c>
      <c r="B16" s="321">
        <f>B15/B14-1</f>
        <v>1.1582397407133627E-2</v>
      </c>
      <c r="C16" s="276"/>
      <c r="D16" s="274"/>
      <c r="E16" s="274"/>
      <c r="F16" s="274"/>
      <c r="G16" s="274"/>
      <c r="H16" s="203"/>
      <c r="K16" s="181"/>
    </row>
    <row r="17" spans="1:18" ht="8.25" customHeight="1" x14ac:dyDescent="0.25">
      <c r="A17" s="273"/>
      <c r="B17" s="278">
        <v>1</v>
      </c>
      <c r="C17" s="279">
        <v>2</v>
      </c>
      <c r="D17" s="278">
        <v>3</v>
      </c>
      <c r="E17" s="279">
        <v>4</v>
      </c>
      <c r="F17" s="278">
        <v>5</v>
      </c>
      <c r="G17" s="279">
        <v>6</v>
      </c>
      <c r="H17" s="203"/>
    </row>
    <row r="18" spans="1:18" ht="28.5" customHeight="1" x14ac:dyDescent="0.25">
      <c r="A18" s="304" t="s">
        <v>178</v>
      </c>
      <c r="B18" s="304" t="s">
        <v>250</v>
      </c>
      <c r="C18" s="304" t="s">
        <v>251</v>
      </c>
      <c r="D18" s="304" t="s">
        <v>252</v>
      </c>
      <c r="E18" s="304" t="s">
        <v>253</v>
      </c>
      <c r="F18" s="304" t="s">
        <v>255</v>
      </c>
      <c r="G18" s="315" t="s">
        <v>299</v>
      </c>
      <c r="H18" s="304" t="s">
        <v>265</v>
      </c>
      <c r="I18" s="272" t="s">
        <v>217</v>
      </c>
      <c r="J18" s="272" t="s">
        <v>143</v>
      </c>
      <c r="K18" s="272" t="s">
        <v>218</v>
      </c>
      <c r="M18" s="187" t="s">
        <v>271</v>
      </c>
      <c r="N18" t="s">
        <v>277</v>
      </c>
    </row>
    <row r="19" spans="1:18" ht="14.1" customHeight="1" x14ac:dyDescent="0.25">
      <c r="A19" s="307" t="s">
        <v>14</v>
      </c>
      <c r="B19" s="316">
        <v>4204</v>
      </c>
      <c r="C19" s="316">
        <v>4767</v>
      </c>
      <c r="D19" s="316">
        <v>4876</v>
      </c>
      <c r="E19" s="316">
        <v>4724</v>
      </c>
      <c r="F19" s="316">
        <v>4702</v>
      </c>
      <c r="G19" s="317">
        <v>4664</v>
      </c>
      <c r="H19" s="318">
        <f t="shared" ref="H19:H47" si="0">G19/F19-1</f>
        <v>-8.0816673755849111E-3</v>
      </c>
      <c r="I19" s="270">
        <f>SLOPE(Tabla1[[#This Row],[2010-2011]:[2015-2016]],$B$17:$G$17)</f>
        <v>55.8</v>
      </c>
      <c r="J19" s="270">
        <f>AVERAGE(Tabla1[[#This Row],[2010-2011]:[2015-2016]])</f>
        <v>4656.166666666667</v>
      </c>
      <c r="K19" s="280">
        <f t="shared" ref="K19:K52" si="1">I19/J19</f>
        <v>1.1984107098113612E-2</v>
      </c>
      <c r="L19" s="181"/>
      <c r="M19" s="187">
        <f t="shared" ref="M19:M48" si="2">RANK(H19,$H$19:$H$48)</f>
        <v>17</v>
      </c>
      <c r="N19" s="181">
        <f>Tabla1[[#This Row],[2015-2016]]/$B$15</f>
        <v>1.5279479501778893E-2</v>
      </c>
      <c r="O19" s="181"/>
      <c r="P19" s="181"/>
      <c r="Q19" s="181"/>
      <c r="R19" s="297"/>
    </row>
    <row r="20" spans="1:18" ht="14.1" customHeight="1" x14ac:dyDescent="0.25">
      <c r="A20" s="307" t="s">
        <v>15</v>
      </c>
      <c r="B20" s="316">
        <v>8078</v>
      </c>
      <c r="C20" s="316">
        <v>8361</v>
      </c>
      <c r="D20" s="316">
        <v>8368</v>
      </c>
      <c r="E20" s="316">
        <v>7923</v>
      </c>
      <c r="F20" s="316">
        <v>8064</v>
      </c>
      <c r="G20" s="317">
        <v>8256</v>
      </c>
      <c r="H20" s="318">
        <f t="shared" si="0"/>
        <v>2.3809523809523725E-2</v>
      </c>
      <c r="I20" s="271">
        <f>SLOPE(Tabla1[[#This Row],[2010-2011]:[2015-2016]],$B$17:$G$17)</f>
        <v>-12.742857142857142</v>
      </c>
      <c r="J20" s="271">
        <f>AVERAGE(Tabla1[[#This Row],[2010-2011]:[2015-2016]])</f>
        <v>8175</v>
      </c>
      <c r="K20" s="281">
        <f t="shared" si="1"/>
        <v>-1.5587592835299257E-3</v>
      </c>
      <c r="L20" s="181"/>
      <c r="M20" s="187">
        <f t="shared" si="2"/>
        <v>7</v>
      </c>
      <c r="N20" s="181">
        <f>Tabla1[[#This Row],[2015-2016]]/$B$15</f>
        <v>2.7047037471416496E-2</v>
      </c>
      <c r="O20" s="181"/>
      <c r="P20" s="181"/>
      <c r="Q20" s="181"/>
      <c r="R20" s="297"/>
    </row>
    <row r="21" spans="1:18" ht="14.1" customHeight="1" x14ac:dyDescent="0.25">
      <c r="A21" s="307" t="s">
        <v>16</v>
      </c>
      <c r="B21" s="316">
        <v>1792</v>
      </c>
      <c r="C21" s="316">
        <v>1691</v>
      </c>
      <c r="D21" s="316">
        <v>1902</v>
      </c>
      <c r="E21" s="316">
        <v>2058</v>
      </c>
      <c r="F21" s="316">
        <v>1962</v>
      </c>
      <c r="G21" s="317">
        <v>1875</v>
      </c>
      <c r="H21" s="318">
        <f t="shared" si="0"/>
        <v>-4.4342507645259932E-2</v>
      </c>
      <c r="I21" s="271">
        <f>SLOPE(Tabla1[[#This Row],[2010-2011]:[2015-2016]],$B$17:$G$17)</f>
        <v>39.542857142857144</v>
      </c>
      <c r="J21" s="271">
        <f>AVERAGE(Tabla1[[#This Row],[2010-2011]:[2015-2016]])</f>
        <v>1880</v>
      </c>
      <c r="K21" s="281">
        <f t="shared" si="1"/>
        <v>2.1033434650455929E-2</v>
      </c>
      <c r="L21" s="181"/>
      <c r="M21" s="187">
        <f t="shared" si="2"/>
        <v>28</v>
      </c>
      <c r="N21" s="181">
        <f>Tabla1[[#This Row],[2015-2016]]/$B$15</f>
        <v>6.1425866350419004E-3</v>
      </c>
      <c r="O21" s="181"/>
      <c r="P21" s="181"/>
      <c r="Q21" s="181"/>
      <c r="R21" s="297"/>
    </row>
    <row r="22" spans="1:18" ht="14.1" customHeight="1" x14ac:dyDescent="0.25">
      <c r="A22" s="307" t="s">
        <v>17</v>
      </c>
      <c r="B22" s="316">
        <v>1618</v>
      </c>
      <c r="C22" s="316">
        <v>1773</v>
      </c>
      <c r="D22" s="316">
        <v>1864</v>
      </c>
      <c r="E22" s="316">
        <v>1930</v>
      </c>
      <c r="F22" s="316">
        <v>1918</v>
      </c>
      <c r="G22" s="317">
        <v>1890</v>
      </c>
      <c r="H22" s="318">
        <f t="shared" si="0"/>
        <v>-1.4598540145985384E-2</v>
      </c>
      <c r="I22" s="271">
        <f>SLOPE(Tabla1[[#This Row],[2010-2011]:[2015-2016]],$B$17:$G$17)</f>
        <v>53.171428571428571</v>
      </c>
      <c r="J22" s="271">
        <f>AVERAGE(Tabla1[[#This Row],[2010-2011]:[2015-2016]])</f>
        <v>1832.1666666666667</v>
      </c>
      <c r="K22" s="281">
        <f t="shared" si="1"/>
        <v>2.9021065353276761E-2</v>
      </c>
      <c r="L22" s="181"/>
      <c r="M22" s="187">
        <f t="shared" si="2"/>
        <v>20</v>
      </c>
      <c r="N22" s="181">
        <f>Tabla1[[#This Row],[2015-2016]]/$B$15</f>
        <v>6.1917273281222361E-3</v>
      </c>
      <c r="O22" s="181"/>
      <c r="P22" s="181"/>
      <c r="Q22" s="181"/>
      <c r="R22" s="297"/>
    </row>
    <row r="23" spans="1:18" ht="14.1" customHeight="1" x14ac:dyDescent="0.25">
      <c r="A23" s="307" t="s">
        <v>18</v>
      </c>
      <c r="B23" s="316">
        <v>6288</v>
      </c>
      <c r="C23" s="316">
        <v>7326</v>
      </c>
      <c r="D23" s="316">
        <v>7730</v>
      </c>
      <c r="E23" s="316">
        <v>7916</v>
      </c>
      <c r="F23" s="316">
        <v>7561</v>
      </c>
      <c r="G23" s="317">
        <v>7432</v>
      </c>
      <c r="H23" s="318">
        <f t="shared" si="0"/>
        <v>-1.7061235286337739E-2</v>
      </c>
      <c r="I23" s="271">
        <f>SLOPE(Tabla1[[#This Row],[2010-2011]:[2015-2016]],$B$17:$G$17)</f>
        <v>188.88571428571427</v>
      </c>
      <c r="J23" s="271">
        <f>AVERAGE(Tabla1[[#This Row],[2010-2011]:[2015-2016]])</f>
        <v>7375.5</v>
      </c>
      <c r="K23" s="281">
        <f t="shared" si="1"/>
        <v>2.5609886012570575E-2</v>
      </c>
      <c r="L23" s="181"/>
      <c r="M23" s="187">
        <f t="shared" si="2"/>
        <v>22</v>
      </c>
      <c r="N23" s="181">
        <f>Tabla1[[#This Row],[2015-2016]]/$B$15</f>
        <v>2.4347575398203418E-2</v>
      </c>
      <c r="O23" s="181"/>
      <c r="P23" s="181"/>
      <c r="Q23" s="181"/>
      <c r="R23" s="297"/>
    </row>
    <row r="24" spans="1:18" ht="14.1" customHeight="1" x14ac:dyDescent="0.25">
      <c r="A24" s="307" t="s">
        <v>19</v>
      </c>
      <c r="B24" s="316">
        <v>7917</v>
      </c>
      <c r="C24" s="316">
        <v>8606</v>
      </c>
      <c r="D24" s="316">
        <v>9183</v>
      </c>
      <c r="E24" s="316">
        <v>9072</v>
      </c>
      <c r="F24" s="316">
        <v>9728</v>
      </c>
      <c r="G24" s="317">
        <v>9712</v>
      </c>
      <c r="H24" s="318">
        <f t="shared" si="0"/>
        <v>-1.6447368421053099E-3</v>
      </c>
      <c r="I24" s="271">
        <f>SLOPE(Tabla1[[#This Row],[2010-2011]:[2015-2016]],$B$17:$G$17)</f>
        <v>349.42857142857144</v>
      </c>
      <c r="J24" s="271">
        <f>AVERAGE(Tabla1[[#This Row],[2010-2011]:[2015-2016]])</f>
        <v>9036.3333333333339</v>
      </c>
      <c r="K24" s="281">
        <f t="shared" si="1"/>
        <v>3.866928747964566E-2</v>
      </c>
      <c r="L24" s="181"/>
      <c r="M24" s="187">
        <f t="shared" si="2"/>
        <v>14</v>
      </c>
      <c r="N24" s="181">
        <f>Tabla1[[#This Row],[2015-2016]]/$B$15</f>
        <v>3.1816960746414366E-2</v>
      </c>
      <c r="O24" s="181"/>
      <c r="P24" s="181"/>
      <c r="Q24" s="181"/>
      <c r="R24" s="297"/>
    </row>
    <row r="25" spans="1:18" ht="14.1" customHeight="1" x14ac:dyDescent="0.25">
      <c r="A25" s="307" t="s">
        <v>20</v>
      </c>
      <c r="B25" s="316">
        <v>7458</v>
      </c>
      <c r="C25" s="316">
        <v>7911</v>
      </c>
      <c r="D25" s="316">
        <v>8071</v>
      </c>
      <c r="E25" s="316">
        <v>7891</v>
      </c>
      <c r="F25" s="316">
        <v>7918</v>
      </c>
      <c r="G25" s="317">
        <v>8924</v>
      </c>
      <c r="H25" s="318">
        <f t="shared" si="0"/>
        <v>0.12705228593079054</v>
      </c>
      <c r="I25" s="271">
        <f>SLOPE(Tabla1[[#This Row],[2010-2011]:[2015-2016]],$B$17:$G$17)</f>
        <v>204.88571428571427</v>
      </c>
      <c r="J25" s="271">
        <f>AVERAGE(Tabla1[[#This Row],[2010-2011]:[2015-2016]])</f>
        <v>8028.833333333333</v>
      </c>
      <c r="K25" s="281">
        <f t="shared" si="1"/>
        <v>2.5518740491858212E-2</v>
      </c>
      <c r="L25" s="181"/>
      <c r="M25" s="187">
        <f t="shared" si="2"/>
        <v>1</v>
      </c>
      <c r="N25" s="181">
        <f>Tabla1[[#This Row],[2015-2016]]/$B$15</f>
        <v>2.9235436336594093E-2</v>
      </c>
      <c r="O25" s="181"/>
      <c r="P25" s="181"/>
      <c r="Q25" s="181"/>
      <c r="R25" s="297"/>
    </row>
    <row r="26" spans="1:18" ht="14.1" customHeight="1" x14ac:dyDescent="0.25">
      <c r="A26" s="307" t="s">
        <v>21</v>
      </c>
      <c r="B26" s="316">
        <v>1574</v>
      </c>
      <c r="C26" s="316">
        <v>1765</v>
      </c>
      <c r="D26" s="316">
        <v>1864</v>
      </c>
      <c r="E26" s="316">
        <v>1883</v>
      </c>
      <c r="F26" s="316">
        <v>1906</v>
      </c>
      <c r="G26" s="317">
        <v>1904</v>
      </c>
      <c r="H26" s="318">
        <f t="shared" si="0"/>
        <v>-1.0493179433368471E-3</v>
      </c>
      <c r="I26" s="282">
        <f>SLOPE(Tabla1[[#This Row],[2010-2011]:[2015-2016]],$B$17:$G$17)</f>
        <v>59.771428571428572</v>
      </c>
      <c r="J26" s="282">
        <f>AVERAGE(Tabla1[[#This Row],[2010-2011]:[2015-2016]])</f>
        <v>1816</v>
      </c>
      <c r="K26" s="283">
        <f t="shared" si="1"/>
        <v>3.2913782252989299E-2</v>
      </c>
      <c r="L26" s="181"/>
      <c r="M26" s="187">
        <f t="shared" si="2"/>
        <v>13</v>
      </c>
      <c r="N26" s="181">
        <f>Tabla1[[#This Row],[2015-2016]]/$B$15</f>
        <v>6.2375919749972156E-3</v>
      </c>
      <c r="O26" s="181"/>
      <c r="P26" s="181"/>
      <c r="Q26" s="181"/>
      <c r="R26" s="297"/>
    </row>
    <row r="27" spans="1:18" ht="14.1" customHeight="1" x14ac:dyDescent="0.25">
      <c r="A27" s="307" t="s">
        <v>23</v>
      </c>
      <c r="B27" s="316">
        <v>2238</v>
      </c>
      <c r="C27" s="316">
        <v>2350</v>
      </c>
      <c r="D27" s="316">
        <v>2386</v>
      </c>
      <c r="E27" s="316">
        <v>2413</v>
      </c>
      <c r="F27" s="316">
        <v>2483</v>
      </c>
      <c r="G27" s="317">
        <v>2338</v>
      </c>
      <c r="H27" s="318">
        <f t="shared" si="0"/>
        <v>-5.8397100281917025E-2</v>
      </c>
      <c r="I27" s="271">
        <f>SLOPE(Tabla1[[#This Row],[2010-2011]:[2015-2016]],$B$17:$G$17)</f>
        <v>26.457142857142856</v>
      </c>
      <c r="J27" s="271">
        <f>AVERAGE(Tabla1[[#This Row],[2010-2011]:[2015-2016]])</f>
        <v>2368</v>
      </c>
      <c r="K27" s="281">
        <f t="shared" si="1"/>
        <v>1.1172779922779923E-2</v>
      </c>
      <c r="M27" s="187">
        <f t="shared" si="2"/>
        <v>29</v>
      </c>
      <c r="N27" s="181">
        <f>Tabla1[[#This Row],[2015-2016]]/$B$15</f>
        <v>7.6593960281215803E-3</v>
      </c>
      <c r="O27" s="181"/>
      <c r="P27" s="181"/>
      <c r="Q27" s="181"/>
      <c r="R27" s="297"/>
    </row>
    <row r="28" spans="1:18" ht="14.1" customHeight="1" x14ac:dyDescent="0.25">
      <c r="A28" s="307" t="s">
        <v>24</v>
      </c>
      <c r="B28" s="316">
        <v>14917</v>
      </c>
      <c r="C28" s="316">
        <v>15961</v>
      </c>
      <c r="D28" s="316">
        <v>16619</v>
      </c>
      <c r="E28" s="316">
        <v>18280</v>
      </c>
      <c r="F28" s="316">
        <v>17733</v>
      </c>
      <c r="G28" s="317">
        <v>17490</v>
      </c>
      <c r="H28" s="318">
        <f t="shared" si="0"/>
        <v>-1.370326509896802E-2</v>
      </c>
      <c r="I28" s="282">
        <f>SLOPE(Tabla1[[#This Row],[2010-2011]:[2015-2016]],$B$17:$G$17)</f>
        <v>566.91428571428571</v>
      </c>
      <c r="J28" s="282">
        <f>AVERAGE(Tabla1[[#This Row],[2010-2011]:[2015-2016]])</f>
        <v>16833.333333333332</v>
      </c>
      <c r="K28" s="283">
        <f t="shared" si="1"/>
        <v>3.3678076379066481E-2</v>
      </c>
      <c r="M28" s="187">
        <f t="shared" si="2"/>
        <v>19</v>
      </c>
      <c r="N28" s="181">
        <f>Tabla1[[#This Row],[2015-2016]]/$B$15</f>
        <v>5.7298048131670852E-2</v>
      </c>
      <c r="O28" s="181"/>
      <c r="P28" s="181"/>
      <c r="Q28" s="181"/>
      <c r="R28" s="297"/>
    </row>
    <row r="29" spans="1:18" ht="14.1" customHeight="1" x14ac:dyDescent="0.25">
      <c r="A29" s="307" t="s">
        <v>25</v>
      </c>
      <c r="B29" s="316">
        <v>6239</v>
      </c>
      <c r="C29" s="316">
        <v>7093</v>
      </c>
      <c r="D29" s="316">
        <v>7047</v>
      </c>
      <c r="E29" s="316">
        <v>6996</v>
      </c>
      <c r="F29" s="316">
        <v>6743</v>
      </c>
      <c r="G29" s="317">
        <v>6612</v>
      </c>
      <c r="H29" s="318">
        <f t="shared" si="0"/>
        <v>-1.9427554500964006E-2</v>
      </c>
      <c r="I29" s="271">
        <f>SLOPE(Tabla1[[#This Row],[2010-2011]:[2015-2016]],$B$17:$G$17)</f>
        <v>21.828571428571429</v>
      </c>
      <c r="J29" s="271">
        <f>AVERAGE(Tabla1[[#This Row],[2010-2011]:[2015-2016]])</f>
        <v>6788.333333333333</v>
      </c>
      <c r="K29" s="281">
        <f t="shared" si="1"/>
        <v>3.215600996106766E-3</v>
      </c>
      <c r="M29" s="187">
        <f t="shared" si="2"/>
        <v>23</v>
      </c>
      <c r="N29" s="181">
        <f>Tabla1[[#This Row],[2015-2016]]/$B$15</f>
        <v>2.1661217509811759E-2</v>
      </c>
      <c r="O29" s="181"/>
      <c r="P29" s="181"/>
      <c r="Q29" s="181"/>
      <c r="R29" s="297"/>
    </row>
    <row r="30" spans="1:18" ht="14.1" customHeight="1" x14ac:dyDescent="0.25">
      <c r="A30" s="307" t="s">
        <v>26</v>
      </c>
      <c r="B30" s="316">
        <v>3442</v>
      </c>
      <c r="C30" s="316">
        <v>3694</v>
      </c>
      <c r="D30" s="316">
        <v>3690</v>
      </c>
      <c r="E30" s="316">
        <v>3924</v>
      </c>
      <c r="F30" s="316">
        <v>3498</v>
      </c>
      <c r="G30" s="317">
        <v>3713</v>
      </c>
      <c r="H30" s="318">
        <f t="shared" si="0"/>
        <v>6.1463693539165254E-2</v>
      </c>
      <c r="I30" s="271">
        <f>SLOPE(Tabla1[[#This Row],[2010-2011]:[2015-2016]],$B$17:$G$17)</f>
        <v>28.6</v>
      </c>
      <c r="J30" s="271">
        <f>AVERAGE(Tabla1[[#This Row],[2010-2011]:[2015-2016]])</f>
        <v>3660.1666666666665</v>
      </c>
      <c r="K30" s="281">
        <f t="shared" si="1"/>
        <v>7.8138518282409742E-3</v>
      </c>
      <c r="M30" s="187">
        <f t="shared" si="2"/>
        <v>3</v>
      </c>
      <c r="N30" s="181">
        <f>Tabla1[[#This Row],[2015-2016]]/$B$15</f>
        <v>1.2163959560485641E-2</v>
      </c>
      <c r="O30" s="181"/>
      <c r="P30" s="181"/>
      <c r="Q30" s="181"/>
      <c r="R30" s="297"/>
    </row>
    <row r="31" spans="1:18" ht="14.1" customHeight="1" x14ac:dyDescent="0.25">
      <c r="A31" s="307" t="s">
        <v>27</v>
      </c>
      <c r="B31" s="316">
        <v>14570</v>
      </c>
      <c r="C31" s="316">
        <v>15218</v>
      </c>
      <c r="D31" s="316">
        <v>15407</v>
      </c>
      <c r="E31" s="316">
        <v>14705</v>
      </c>
      <c r="F31" s="316">
        <v>14848</v>
      </c>
      <c r="G31" s="317">
        <v>14614</v>
      </c>
      <c r="H31" s="318">
        <f t="shared" si="0"/>
        <v>-1.57596982758621E-2</v>
      </c>
      <c r="I31" s="271">
        <f>SLOPE(Tabla1[[#This Row],[2010-2011]:[2015-2016]],$B$17:$G$17)</f>
        <v>-45.485714285714288</v>
      </c>
      <c r="J31" s="271">
        <f>AVERAGE(Tabla1[[#This Row],[2010-2011]:[2015-2016]])</f>
        <v>14893.666666666666</v>
      </c>
      <c r="K31" s="281">
        <f t="shared" si="1"/>
        <v>-3.0540306362244101E-3</v>
      </c>
      <c r="M31" s="187">
        <f t="shared" si="2"/>
        <v>21</v>
      </c>
      <c r="N31" s="181">
        <f>Tabla1[[#This Row],[2015-2016]]/$B$15</f>
        <v>4.7876139245067915E-2</v>
      </c>
      <c r="O31" s="181"/>
      <c r="P31" s="181"/>
      <c r="Q31" s="181"/>
      <c r="R31" s="297"/>
    </row>
    <row r="32" spans="1:18" ht="14.1" customHeight="1" x14ac:dyDescent="0.25">
      <c r="A32" s="307" t="s">
        <v>28</v>
      </c>
      <c r="B32" s="316">
        <v>49636</v>
      </c>
      <c r="C32" s="316">
        <v>48565</v>
      </c>
      <c r="D32" s="316">
        <v>48217</v>
      </c>
      <c r="E32" s="316">
        <v>47473</v>
      </c>
      <c r="F32" s="316">
        <v>46706</v>
      </c>
      <c r="G32" s="317">
        <v>47574</v>
      </c>
      <c r="H32" s="318">
        <f t="shared" si="0"/>
        <v>1.8584336059606965E-2</v>
      </c>
      <c r="I32" s="271">
        <f>SLOPE(Tabla1[[#This Row],[2010-2011]:[2015-2016]],$B$17:$G$17)</f>
        <v>-475.17142857142858</v>
      </c>
      <c r="J32" s="271">
        <f>AVERAGE(Tabla1[[#This Row],[2010-2011]:[2015-2016]])</f>
        <v>48028.5</v>
      </c>
      <c r="K32" s="281">
        <f t="shared" si="1"/>
        <v>-9.8935304781833412E-3</v>
      </c>
      <c r="M32" s="187">
        <f t="shared" si="2"/>
        <v>9</v>
      </c>
      <c r="N32" s="181">
        <f>Tabla1[[#This Row],[2015-2016]]/$B$15</f>
        <v>0.15585462217359114</v>
      </c>
      <c r="O32" s="181"/>
      <c r="P32" s="181"/>
      <c r="Q32" s="181"/>
      <c r="R32" s="297"/>
    </row>
    <row r="33" spans="1:18" ht="14.1" customHeight="1" x14ac:dyDescent="0.25">
      <c r="A33" s="307" t="s">
        <v>29</v>
      </c>
      <c r="B33" s="316">
        <v>11940</v>
      </c>
      <c r="C33" s="316">
        <v>12071</v>
      </c>
      <c r="D33" s="316">
        <v>12293</v>
      </c>
      <c r="E33" s="316">
        <v>11807</v>
      </c>
      <c r="F33" s="316">
        <v>11679</v>
      </c>
      <c r="G33" s="317">
        <v>11182</v>
      </c>
      <c r="H33" s="318">
        <f t="shared" si="0"/>
        <v>-4.2555013271684206E-2</v>
      </c>
      <c r="I33" s="271">
        <f>SLOPE(Tabla1[[#This Row],[2010-2011]:[2015-2016]],$B$17:$G$17)</f>
        <v>-155.77142857142857</v>
      </c>
      <c r="J33" s="271">
        <f>AVERAGE(Tabla1[[#This Row],[2010-2011]:[2015-2016]])</f>
        <v>11828.666666666666</v>
      </c>
      <c r="K33" s="281">
        <f t="shared" si="1"/>
        <v>-1.3168976095200522E-2</v>
      </c>
      <c r="M33" s="187">
        <f t="shared" si="2"/>
        <v>27</v>
      </c>
      <c r="N33" s="181">
        <f>Tabla1[[#This Row],[2015-2016]]/$B$15</f>
        <v>3.6632748668287217E-2</v>
      </c>
      <c r="O33" s="181"/>
      <c r="P33" s="181"/>
      <c r="Q33" s="181"/>
      <c r="R33" s="297"/>
    </row>
    <row r="34" spans="1:18" ht="14.1" customHeight="1" x14ac:dyDescent="0.25">
      <c r="A34" s="307" t="s">
        <v>30</v>
      </c>
      <c r="B34" s="316">
        <v>4790</v>
      </c>
      <c r="C34" s="316">
        <v>5052</v>
      </c>
      <c r="D34" s="316">
        <v>5012</v>
      </c>
      <c r="E34" s="316">
        <v>4693</v>
      </c>
      <c r="F34" s="316">
        <v>4787</v>
      </c>
      <c r="G34" s="317">
        <v>4599</v>
      </c>
      <c r="H34" s="318">
        <f t="shared" si="0"/>
        <v>-3.927303112596614E-2</v>
      </c>
      <c r="I34" s="271">
        <f>SLOPE(Tabla1[[#This Row],[2010-2011]:[2015-2016]],$B$17:$G$17)</f>
        <v>-59.114285714285714</v>
      </c>
      <c r="J34" s="271">
        <f>AVERAGE(Tabla1[[#This Row],[2010-2011]:[2015-2016]])</f>
        <v>4822.166666666667</v>
      </c>
      <c r="K34" s="281">
        <f t="shared" si="1"/>
        <v>-1.2258864075129239E-2</v>
      </c>
      <c r="M34" s="187">
        <f t="shared" si="2"/>
        <v>26</v>
      </c>
      <c r="N34" s="181">
        <f>Tabla1[[#This Row],[2015-2016]]/$B$15</f>
        <v>1.5066536498430774E-2</v>
      </c>
      <c r="O34" s="181"/>
      <c r="P34" s="181"/>
      <c r="Q34" s="181"/>
      <c r="R34" s="297"/>
    </row>
    <row r="35" spans="1:18" ht="14.1" customHeight="1" x14ac:dyDescent="0.25">
      <c r="A35" s="307" t="s">
        <v>31</v>
      </c>
      <c r="B35" s="316">
        <v>2848</v>
      </c>
      <c r="C35" s="316">
        <v>3029</v>
      </c>
      <c r="D35" s="316">
        <v>3043</v>
      </c>
      <c r="E35" s="316">
        <v>3037</v>
      </c>
      <c r="F35" s="316">
        <v>2901</v>
      </c>
      <c r="G35" s="317">
        <v>3019</v>
      </c>
      <c r="H35" s="318">
        <f t="shared" si="0"/>
        <v>4.0675629093416044E-2</v>
      </c>
      <c r="I35" s="271">
        <f>SLOPE(Tabla1[[#This Row],[2010-2011]:[2015-2016]],$B$17:$G$17)</f>
        <v>13.285714285714286</v>
      </c>
      <c r="J35" s="271">
        <f>AVERAGE(Tabla1[[#This Row],[2010-2011]:[2015-2016]])</f>
        <v>2979.5</v>
      </c>
      <c r="K35" s="281">
        <f t="shared" si="1"/>
        <v>4.4590415458010697E-3</v>
      </c>
      <c r="M35" s="187">
        <f t="shared" si="2"/>
        <v>5</v>
      </c>
      <c r="N35" s="181">
        <f>Tabla1[[#This Row],[2015-2016]]/$B$15</f>
        <v>9.890383493968799E-3</v>
      </c>
      <c r="O35" s="181"/>
      <c r="P35" s="181"/>
      <c r="Q35" s="181"/>
      <c r="R35" s="297"/>
    </row>
    <row r="36" spans="1:18" ht="14.1" customHeight="1" x14ac:dyDescent="0.25">
      <c r="A36" s="307" t="s">
        <v>32</v>
      </c>
      <c r="B36" s="316">
        <v>13995</v>
      </c>
      <c r="C36" s="316">
        <v>15337</v>
      </c>
      <c r="D36" s="316">
        <v>16396</v>
      </c>
      <c r="E36" s="316">
        <v>17191</v>
      </c>
      <c r="F36" s="316">
        <v>17771</v>
      </c>
      <c r="G36" s="317">
        <v>18667</v>
      </c>
      <c r="H36" s="318">
        <f t="shared" si="0"/>
        <v>5.0419222328512703E-2</v>
      </c>
      <c r="I36" s="271">
        <f>SLOPE(Tabla1[[#This Row],[2010-2011]:[2015-2016]],$B$17:$G$17)</f>
        <v>898.7714285714286</v>
      </c>
      <c r="J36" s="271">
        <f>AVERAGE(Tabla1[[#This Row],[2010-2011]:[2015-2016]])</f>
        <v>16559.5</v>
      </c>
      <c r="K36" s="281">
        <f t="shared" si="1"/>
        <v>5.4275275737276404E-2</v>
      </c>
      <c r="M36" s="187">
        <f t="shared" si="2"/>
        <v>4</v>
      </c>
      <c r="N36" s="181">
        <f>Tabla1[[#This Row],[2015-2016]]/$B$15</f>
        <v>6.1153954515374483E-2</v>
      </c>
      <c r="O36" s="181"/>
      <c r="P36" s="181"/>
      <c r="Q36" s="181"/>
      <c r="R36" s="297"/>
    </row>
    <row r="37" spans="1:18" ht="14.1" customHeight="1" x14ac:dyDescent="0.25">
      <c r="A37" s="307" t="s">
        <v>34</v>
      </c>
      <c r="B37" s="316">
        <v>7209</v>
      </c>
      <c r="C37" s="316">
        <v>7684</v>
      </c>
      <c r="D37" s="316">
        <v>7539</v>
      </c>
      <c r="E37" s="316">
        <v>7277</v>
      </c>
      <c r="F37" s="316">
        <v>7170</v>
      </c>
      <c r="G37" s="317">
        <v>7128</v>
      </c>
      <c r="H37" s="318">
        <f t="shared" si="0"/>
        <v>-5.8577405857740406E-3</v>
      </c>
      <c r="I37" s="271">
        <f>SLOPE(Tabla1[[#This Row],[2010-2011]:[2015-2016]],$B$17:$G$17)</f>
        <v>-63.114285714285714</v>
      </c>
      <c r="J37" s="271">
        <f>AVERAGE(Tabla1[[#This Row],[2010-2011]:[2015-2016]])</f>
        <v>7334.5</v>
      </c>
      <c r="K37" s="281">
        <f t="shared" si="1"/>
        <v>-8.6051245094124641E-3</v>
      </c>
      <c r="M37" s="187">
        <f t="shared" si="2"/>
        <v>16</v>
      </c>
      <c r="N37" s="181">
        <f>Tabla1[[#This Row],[2015-2016]]/$B$15</f>
        <v>2.3351657351775291E-2</v>
      </c>
      <c r="O37" s="181"/>
      <c r="P37" s="181"/>
      <c r="Q37" s="181"/>
      <c r="R37" s="297"/>
    </row>
    <row r="38" spans="1:18" ht="14.1" customHeight="1" x14ac:dyDescent="0.25">
      <c r="A38" s="307" t="s">
        <v>35</v>
      </c>
      <c r="B38" s="316">
        <v>2658</v>
      </c>
      <c r="C38" s="316">
        <v>2914</v>
      </c>
      <c r="D38" s="316">
        <v>3014</v>
      </c>
      <c r="E38" s="316">
        <v>3224</v>
      </c>
      <c r="F38" s="316">
        <v>3442</v>
      </c>
      <c r="G38" s="317">
        <v>3482</v>
      </c>
      <c r="H38" s="318">
        <f t="shared" si="0"/>
        <v>1.1621150493899002E-2</v>
      </c>
      <c r="I38" s="271">
        <f>SLOPE(Tabla1[[#This Row],[2010-2011]:[2015-2016]],$B$17:$G$17)</f>
        <v>168.97142857142856</v>
      </c>
      <c r="J38" s="271">
        <f>AVERAGE(Tabla1[[#This Row],[2010-2011]:[2015-2016]])</f>
        <v>3122.3333333333335</v>
      </c>
      <c r="K38" s="281">
        <f t="shared" si="1"/>
        <v>5.4117037014442794E-2</v>
      </c>
      <c r="M38" s="187">
        <f t="shared" si="2"/>
        <v>12</v>
      </c>
      <c r="N38" s="181">
        <f>Tabla1[[#This Row],[2015-2016]]/$B$15</f>
        <v>1.1407192887048478E-2</v>
      </c>
      <c r="O38" s="181"/>
      <c r="P38" s="181"/>
      <c r="Q38" s="181"/>
      <c r="R38" s="297"/>
    </row>
    <row r="39" spans="1:18" ht="14.1" customHeight="1" x14ac:dyDescent="0.25">
      <c r="A39" s="307" t="s">
        <v>36</v>
      </c>
      <c r="B39" s="316">
        <v>7995</v>
      </c>
      <c r="C39" s="316">
        <v>8310</v>
      </c>
      <c r="D39" s="316">
        <v>8685</v>
      </c>
      <c r="E39" s="316">
        <v>8835</v>
      </c>
      <c r="F39" s="316">
        <v>8119</v>
      </c>
      <c r="G39" s="317">
        <v>8052</v>
      </c>
      <c r="H39" s="318">
        <f t="shared" si="0"/>
        <v>-8.2522478137702082E-3</v>
      </c>
      <c r="I39" s="271">
        <f>SLOPE(Tabla1[[#This Row],[2010-2011]:[2015-2016]],$B$17:$G$17)</f>
        <v>-3.9428571428571431</v>
      </c>
      <c r="J39" s="271">
        <f>AVERAGE(Tabla1[[#This Row],[2010-2011]:[2015-2016]])</f>
        <v>8332.6666666666661</v>
      </c>
      <c r="K39" s="281">
        <f t="shared" si="1"/>
        <v>-4.7318071159978519E-4</v>
      </c>
      <c r="M39" s="187">
        <f t="shared" si="2"/>
        <v>18</v>
      </c>
      <c r="N39" s="181">
        <f>Tabla1[[#This Row],[2015-2016]]/$B$15</f>
        <v>2.6378724045523938E-2</v>
      </c>
      <c r="O39" s="181"/>
      <c r="P39" s="181"/>
      <c r="Q39" s="181"/>
      <c r="R39" s="297"/>
    </row>
    <row r="40" spans="1:18" ht="14.1" customHeight="1" x14ac:dyDescent="0.25">
      <c r="A40" s="307" t="s">
        <v>37</v>
      </c>
      <c r="B40" s="316">
        <v>5145</v>
      </c>
      <c r="C40" s="316">
        <v>5457</v>
      </c>
      <c r="D40" s="316">
        <v>5478</v>
      </c>
      <c r="E40" s="316">
        <v>5373</v>
      </c>
      <c r="F40" s="316">
        <v>5248</v>
      </c>
      <c r="G40" s="317">
        <v>5220</v>
      </c>
      <c r="H40" s="318">
        <f t="shared" si="0"/>
        <v>-5.3353658536585691E-3</v>
      </c>
      <c r="I40" s="271">
        <f>SLOPE(Tabla1[[#This Row],[2010-2011]:[2015-2016]],$B$17:$G$17)</f>
        <v>-10.199999999999999</v>
      </c>
      <c r="J40" s="271">
        <f>AVERAGE(Tabla1[[#This Row],[2010-2011]:[2015-2016]])</f>
        <v>5320.166666666667</v>
      </c>
      <c r="K40" s="281">
        <f t="shared" si="1"/>
        <v>-1.9172331693869237E-3</v>
      </c>
      <c r="M40" s="187">
        <f t="shared" si="2"/>
        <v>15</v>
      </c>
      <c r="N40" s="181">
        <f>Tabla1[[#This Row],[2015-2016]]/$B$15</f>
        <v>1.710096119195665E-2</v>
      </c>
      <c r="O40" s="181"/>
      <c r="P40" s="181"/>
      <c r="Q40" s="181"/>
      <c r="R40" s="297"/>
    </row>
    <row r="41" spans="1:18" ht="14.1" customHeight="1" x14ac:dyDescent="0.25">
      <c r="A41" s="307" t="s">
        <v>38</v>
      </c>
      <c r="B41" s="316">
        <v>8437</v>
      </c>
      <c r="C41" s="316">
        <v>9080</v>
      </c>
      <c r="D41" s="316">
        <v>9564</v>
      </c>
      <c r="E41" s="316">
        <v>9306</v>
      </c>
      <c r="F41" s="316">
        <v>8710</v>
      </c>
      <c r="G41" s="317">
        <v>8506</v>
      </c>
      <c r="H41" s="318">
        <f t="shared" si="0"/>
        <v>-2.3421354764638358E-2</v>
      </c>
      <c r="I41" s="271">
        <f>SLOPE(Tabla1[[#This Row],[2010-2011]:[2015-2016]],$B$17:$G$17)</f>
        <v>-29.228571428571428</v>
      </c>
      <c r="J41" s="271">
        <f>AVERAGE(Tabla1[[#This Row],[2010-2011]:[2015-2016]])</f>
        <v>8933.8333333333339</v>
      </c>
      <c r="K41" s="281">
        <f t="shared" si="1"/>
        <v>-3.271671894696725E-3</v>
      </c>
      <c r="M41" s="187">
        <f t="shared" si="2"/>
        <v>24</v>
      </c>
      <c r="N41" s="181">
        <f>Tabla1[[#This Row],[2015-2016]]/$B$15</f>
        <v>2.7866049022755416E-2</v>
      </c>
      <c r="O41" s="181"/>
      <c r="P41" s="181"/>
      <c r="Q41" s="181"/>
      <c r="R41" s="297"/>
    </row>
    <row r="42" spans="1:18" ht="14.1" customHeight="1" x14ac:dyDescent="0.25">
      <c r="A42" s="307" t="s">
        <v>39</v>
      </c>
      <c r="B42" s="316">
        <v>11695</v>
      </c>
      <c r="C42" s="316">
        <v>13196</v>
      </c>
      <c r="D42" s="316">
        <v>12561</v>
      </c>
      <c r="E42" s="316">
        <v>12900</v>
      </c>
      <c r="F42" s="316">
        <v>13206</v>
      </c>
      <c r="G42" s="317">
        <v>14044</v>
      </c>
      <c r="H42" s="318">
        <f t="shared" si="0"/>
        <v>6.3456004846281999E-2</v>
      </c>
      <c r="I42" s="271">
        <f>SLOPE(Tabla1[[#This Row],[2010-2011]:[2015-2016]],$B$17:$G$17)</f>
        <v>346.1142857142857</v>
      </c>
      <c r="J42" s="271">
        <f>AVERAGE(Tabla1[[#This Row],[2010-2011]:[2015-2016]])</f>
        <v>12933.666666666666</v>
      </c>
      <c r="K42" s="281">
        <f t="shared" si="1"/>
        <v>2.6760724134503162E-2</v>
      </c>
      <c r="M42" s="187">
        <f t="shared" si="2"/>
        <v>2</v>
      </c>
      <c r="N42" s="181">
        <f>Tabla1[[#This Row],[2015-2016]]/$B$15</f>
        <v>4.6008792908015177E-2</v>
      </c>
      <c r="O42" s="181"/>
      <c r="P42" s="181"/>
      <c r="Q42" s="181"/>
      <c r="R42" s="297"/>
    </row>
    <row r="43" spans="1:18" ht="14.1" customHeight="1" x14ac:dyDescent="0.25">
      <c r="A43" s="307" t="s">
        <v>40</v>
      </c>
      <c r="B43" s="316">
        <v>5131</v>
      </c>
      <c r="C43" s="316">
        <v>5040</v>
      </c>
      <c r="D43" s="316">
        <v>5305</v>
      </c>
      <c r="E43" s="316">
        <v>5452</v>
      </c>
      <c r="F43" s="316">
        <v>5650</v>
      </c>
      <c r="G43" s="317">
        <v>5739</v>
      </c>
      <c r="H43" s="318">
        <f t="shared" si="0"/>
        <v>1.5752212389380515E-2</v>
      </c>
      <c r="I43" s="271">
        <f>SLOPE(Tabla1[[#This Row],[2010-2011]:[2015-2016]],$B$17:$G$17)</f>
        <v>143.34285714285716</v>
      </c>
      <c r="J43" s="271">
        <f>AVERAGE(Tabla1[[#This Row],[2010-2011]:[2015-2016]])</f>
        <v>5386.166666666667</v>
      </c>
      <c r="K43" s="281">
        <f t="shared" si="1"/>
        <v>2.6613149204973943E-2</v>
      </c>
      <c r="M43" s="187">
        <f t="shared" si="2"/>
        <v>10</v>
      </c>
      <c r="N43" s="181">
        <f>Tabla1[[#This Row],[2015-2016]]/$B$15</f>
        <v>1.8801229172536248E-2</v>
      </c>
      <c r="O43" s="181"/>
      <c r="P43" s="181"/>
      <c r="Q43" s="181"/>
      <c r="R43" s="297"/>
    </row>
    <row r="44" spans="1:18" ht="14.1" customHeight="1" x14ac:dyDescent="0.25">
      <c r="A44" s="307" t="s">
        <v>41</v>
      </c>
      <c r="B44" s="316">
        <v>7984</v>
      </c>
      <c r="C44" s="316">
        <v>8177</v>
      </c>
      <c r="D44" s="316">
        <v>8923</v>
      </c>
      <c r="E44" s="316">
        <v>9144</v>
      </c>
      <c r="F44" s="316">
        <v>9281</v>
      </c>
      <c r="G44" s="317">
        <v>9004</v>
      </c>
      <c r="H44" s="318">
        <f t="shared" si="0"/>
        <v>-2.9845921775670692E-2</v>
      </c>
      <c r="I44" s="271">
        <f>SLOPE(Tabla1[[#This Row],[2010-2011]:[2015-2016]],$B$17:$G$17)</f>
        <v>246.65714285714284</v>
      </c>
      <c r="J44" s="271">
        <f>AVERAGE(Tabla1[[#This Row],[2010-2011]:[2015-2016]])</f>
        <v>8752.1666666666661</v>
      </c>
      <c r="K44" s="281">
        <f t="shared" si="1"/>
        <v>2.8182409253763013E-2</v>
      </c>
      <c r="M44" s="187">
        <f t="shared" si="2"/>
        <v>25</v>
      </c>
      <c r="N44" s="181">
        <f>Tabla1[[#This Row],[2015-2016]]/$B$15</f>
        <v>2.9497520033022546E-2</v>
      </c>
      <c r="O44" s="181"/>
      <c r="P44" s="181"/>
      <c r="Q44" s="181"/>
      <c r="R44" s="297"/>
    </row>
    <row r="45" spans="1:18" ht="14.1" customHeight="1" x14ac:dyDescent="0.25">
      <c r="A45" s="307" t="s">
        <v>42</v>
      </c>
      <c r="B45" s="316">
        <v>2518</v>
      </c>
      <c r="C45" s="316">
        <v>2587</v>
      </c>
      <c r="D45" s="316">
        <v>3109</v>
      </c>
      <c r="E45" s="316">
        <v>3098</v>
      </c>
      <c r="F45" s="316">
        <v>3081</v>
      </c>
      <c r="G45" s="317">
        <v>2848</v>
      </c>
      <c r="H45" s="318">
        <f t="shared" si="0"/>
        <v>-7.562479714378445E-2</v>
      </c>
      <c r="I45" s="271">
        <f>SLOPE(Tabla1[[#This Row],[2010-2011]:[2015-2016]],$B$17:$G$17)</f>
        <v>89.171428571428578</v>
      </c>
      <c r="J45" s="271">
        <f>AVERAGE(Tabla1[[#This Row],[2010-2011]:[2015-2016]])</f>
        <v>2873.5</v>
      </c>
      <c r="K45" s="281">
        <f t="shared" si="1"/>
        <v>3.1032339854333939E-2</v>
      </c>
      <c r="M45" s="187">
        <f t="shared" si="2"/>
        <v>30</v>
      </c>
      <c r="N45" s="181">
        <f>Tabla1[[#This Row],[2015-2016]]/$B$15</f>
        <v>9.3301795928529777E-3</v>
      </c>
      <c r="O45" s="181"/>
      <c r="P45" s="181"/>
      <c r="Q45" s="181"/>
      <c r="R45" s="297"/>
    </row>
    <row r="46" spans="1:18" ht="14.1" customHeight="1" x14ac:dyDescent="0.25">
      <c r="A46" s="307" t="s">
        <v>43</v>
      </c>
      <c r="B46" s="316">
        <v>8968</v>
      </c>
      <c r="C46" s="316">
        <v>9257</v>
      </c>
      <c r="D46" s="316">
        <v>9255</v>
      </c>
      <c r="E46" s="316">
        <v>9096</v>
      </c>
      <c r="F46" s="316">
        <v>9124</v>
      </c>
      <c r="G46" s="317">
        <v>9327</v>
      </c>
      <c r="H46" s="318">
        <f t="shared" si="0"/>
        <v>2.2249013590530442E-2</v>
      </c>
      <c r="I46" s="271">
        <f>SLOPE(Tabla1[[#This Row],[2010-2011]:[2015-2016]],$B$17:$G$17)</f>
        <v>35.342857142857142</v>
      </c>
      <c r="J46" s="271">
        <f>AVERAGE(Tabla1[[#This Row],[2010-2011]:[2015-2016]])</f>
        <v>9171.1666666666661</v>
      </c>
      <c r="K46" s="281">
        <f t="shared" si="1"/>
        <v>3.8536926028521065E-3</v>
      </c>
      <c r="M46" s="187">
        <f t="shared" si="2"/>
        <v>8</v>
      </c>
      <c r="N46" s="181">
        <f>Tabla1[[#This Row],[2015-2016]]/$B$15</f>
        <v>3.0555682957352431E-2</v>
      </c>
      <c r="O46" s="181"/>
      <c r="P46" s="181"/>
      <c r="Q46" s="181"/>
      <c r="R46" s="297"/>
    </row>
    <row r="47" spans="1:18" ht="14.1" customHeight="1" x14ac:dyDescent="0.25">
      <c r="A47" s="307" t="s">
        <v>44</v>
      </c>
      <c r="B47" s="316">
        <v>4458</v>
      </c>
      <c r="C47" s="316">
        <v>4693</v>
      </c>
      <c r="D47" s="316">
        <v>4409</v>
      </c>
      <c r="E47" s="316">
        <v>4673</v>
      </c>
      <c r="F47" s="316">
        <v>4704</v>
      </c>
      <c r="G47" s="317">
        <v>4839</v>
      </c>
      <c r="H47" s="318">
        <f t="shared" si="0"/>
        <v>2.8698979591836649E-2</v>
      </c>
      <c r="I47" s="271">
        <f>SLOPE(Tabla1[[#This Row],[2010-2011]:[2015-2016]],$B$17:$G$17)</f>
        <v>62.914285714285711</v>
      </c>
      <c r="J47" s="271">
        <f>AVERAGE(Tabla1[[#This Row],[2010-2011]:[2015-2016]])</f>
        <v>4629.333333333333</v>
      </c>
      <c r="K47" s="281">
        <f t="shared" si="1"/>
        <v>1.3590355497037524E-2</v>
      </c>
      <c r="M47" s="187">
        <f t="shared" si="2"/>
        <v>6</v>
      </c>
      <c r="N47" s="181">
        <f>Tabla1[[#This Row],[2015-2016]]/$B$15</f>
        <v>1.5852787587716136E-2</v>
      </c>
      <c r="O47" s="181"/>
      <c r="P47" s="181"/>
      <c r="Q47" s="181"/>
      <c r="R47" s="297"/>
    </row>
    <row r="48" spans="1:18" ht="14.1" customHeight="1" x14ac:dyDescent="0.25">
      <c r="A48" s="307" t="s">
        <v>45</v>
      </c>
      <c r="B48" s="316">
        <v>1532</v>
      </c>
      <c r="C48" s="316">
        <v>1588</v>
      </c>
      <c r="D48" s="316">
        <v>1722</v>
      </c>
      <c r="E48" s="316">
        <v>1759</v>
      </c>
      <c r="F48" s="316">
        <v>1694</v>
      </c>
      <c r="G48" s="317">
        <v>1719</v>
      </c>
      <c r="H48" s="318">
        <f>G48/F48-1</f>
        <v>1.4757969303423879E-2</v>
      </c>
      <c r="I48" s="240">
        <f>SLOPE(Tabla1[[#This Row],[2010-2011]:[2015-2016]],$B$17:$G$17)</f>
        <v>36.857142857142854</v>
      </c>
      <c r="J48" s="240">
        <f>AVERAGE(Tabla1[[#This Row],[2010-2011]:[2015-2016]])</f>
        <v>1669</v>
      </c>
      <c r="K48" s="326">
        <f>I48/J48</f>
        <v>2.2083368997688948E-2</v>
      </c>
      <c r="M48" s="187">
        <f t="shared" si="2"/>
        <v>11</v>
      </c>
      <c r="N48" s="181">
        <f>Tabla1[[#This Row],[2015-2016]]/$B$15</f>
        <v>5.6315234270064149E-3</v>
      </c>
      <c r="O48" s="181"/>
      <c r="P48" s="181"/>
      <c r="Q48" s="181"/>
      <c r="R48" s="297"/>
    </row>
    <row r="49" spans="1:18" ht="14.1" customHeight="1" x14ac:dyDescent="0.25">
      <c r="A49" s="327" t="s">
        <v>275</v>
      </c>
      <c r="B49" s="345">
        <v>237274</v>
      </c>
      <c r="C49" s="345">
        <v>248553</v>
      </c>
      <c r="D49" s="345">
        <v>253532</v>
      </c>
      <c r="E49" s="345">
        <v>254053</v>
      </c>
      <c r="F49" s="345">
        <v>252337</v>
      </c>
      <c r="G49" s="345">
        <f t="shared" ref="G49" si="3">SUBTOTAL(109,G19:G48)</f>
        <v>254373</v>
      </c>
      <c r="H49" s="346">
        <f>G49/F49-1</f>
        <v>8.0685749612621205E-3</v>
      </c>
      <c r="I49" s="240">
        <f>SLOPE(Tabla1[[#This Row],[2010-2011]:[2015-2016]],$B$17:$G$17)</f>
        <v>2781.9428571428571</v>
      </c>
      <c r="J49" s="240">
        <f>AVERAGE(Tabla1[[#This Row],[2010-2011]:[2015-2016]])</f>
        <v>250020.33333333334</v>
      </c>
      <c r="K49" s="326">
        <f>I49/J49</f>
        <v>1.1126866443434028E-2</v>
      </c>
      <c r="M49" s="187"/>
      <c r="N49" s="181"/>
      <c r="O49" s="181"/>
      <c r="P49" s="181"/>
      <c r="Q49" s="181"/>
      <c r="R49" s="297"/>
    </row>
    <row r="50" spans="1:18" ht="14.1" customHeight="1" x14ac:dyDescent="0.25">
      <c r="A50" s="307" t="s">
        <v>22</v>
      </c>
      <c r="B50" s="316">
        <v>44056</v>
      </c>
      <c r="C50" s="316">
        <v>44765</v>
      </c>
      <c r="D50" s="316">
        <v>43673</v>
      </c>
      <c r="E50" s="316">
        <v>42808</v>
      </c>
      <c r="F50" s="316">
        <v>43160</v>
      </c>
      <c r="G50" s="317">
        <v>44572</v>
      </c>
      <c r="H50" s="318">
        <f>G50/F50-1</f>
        <v>3.271547729379054E-2</v>
      </c>
      <c r="I50" s="240">
        <f>SLOPE(Tabla1[[#This Row],[2010-2011]:[2015-2016]],$B$17:$G$17)</f>
        <v>-88.571428571428569</v>
      </c>
      <c r="J50" s="240">
        <f>AVERAGE(Tabla1[[#This Row],[2010-2011]:[2015-2016]])</f>
        <v>43839</v>
      </c>
      <c r="K50" s="326">
        <f>I50/J50</f>
        <v>-2.0203797662225092E-3</v>
      </c>
      <c r="M50" s="187" t="e">
        <f>RANK(H50,$H$19:$H$48)</f>
        <v>#N/A</v>
      </c>
      <c r="N50" s="181">
        <f>Tabla1[[#This Row],[2015-2016]]/$B$15</f>
        <v>0.14601993146511338</v>
      </c>
      <c r="O50" s="181"/>
      <c r="P50" s="181"/>
      <c r="Q50" s="181"/>
      <c r="R50" s="297"/>
    </row>
    <row r="51" spans="1:18" ht="14.1" customHeight="1" x14ac:dyDescent="0.25">
      <c r="A51" s="307" t="s">
        <v>33</v>
      </c>
      <c r="B51" s="316">
        <v>6049</v>
      </c>
      <c r="C51" s="316">
        <v>6489</v>
      </c>
      <c r="D51" s="316">
        <v>6750</v>
      </c>
      <c r="E51" s="316">
        <v>6603</v>
      </c>
      <c r="F51" s="316">
        <v>6254</v>
      </c>
      <c r="G51" s="317">
        <v>6301</v>
      </c>
      <c r="H51" s="318">
        <f>G51/F51-1</f>
        <v>7.5151902782220059E-3</v>
      </c>
      <c r="I51" s="240">
        <f>SLOPE(Tabla1[[#This Row],[2010-2011]:[2015-2016]],$B$17:$G$17)</f>
        <v>11.657142857142857</v>
      </c>
      <c r="J51" s="240">
        <f>AVERAGE(Tabla1[[#This Row],[2010-2011]:[2015-2016]])</f>
        <v>6407.666666666667</v>
      </c>
      <c r="K51" s="326">
        <f>I51/J51</f>
        <v>1.8192492624163018E-3</v>
      </c>
      <c r="M51" s="187" t="e">
        <f>RANK(H51,$H$19:$H$48)</f>
        <v>#N/A</v>
      </c>
      <c r="N51" s="181">
        <f>Tabla1[[#This Row],[2015-2016]]/$B$15</f>
        <v>2.0642367139946143E-2</v>
      </c>
      <c r="O51" s="181"/>
      <c r="P51" s="181"/>
      <c r="Q51" s="181"/>
      <c r="R51" s="297"/>
    </row>
    <row r="52" spans="1:18" ht="14.1" customHeight="1" x14ac:dyDescent="0.25">
      <c r="A52" s="330" t="s">
        <v>276</v>
      </c>
      <c r="B52" s="343">
        <v>50105</v>
      </c>
      <c r="C52" s="343">
        <v>51254</v>
      </c>
      <c r="D52" s="343">
        <v>50423</v>
      </c>
      <c r="E52" s="343">
        <v>49411</v>
      </c>
      <c r="F52" s="343">
        <v>49414</v>
      </c>
      <c r="G52" s="343">
        <f t="shared" ref="G52" si="4">G50+G51</f>
        <v>50873</v>
      </c>
      <c r="H52" s="344">
        <f>G52/F52-1</f>
        <v>2.9526045250333866E-2</v>
      </c>
      <c r="I52" s="271">
        <f>SLOPE(Tabla1[[#This Row],[2010-2011]:[2015-2016]],$B$17:$G$17)</f>
        <v>-76.914285714285711</v>
      </c>
      <c r="J52" s="271">
        <f>AVERAGE(Tabla1[[#This Row],[2010-2011]:[2015-2016]])</f>
        <v>50246.666666666664</v>
      </c>
      <c r="K52" s="281">
        <f t="shared" si="1"/>
        <v>-1.5307340927614246E-3</v>
      </c>
      <c r="M52" s="187"/>
      <c r="N52" s="181"/>
      <c r="O52" s="181"/>
      <c r="P52" s="181"/>
      <c r="Q52" s="181"/>
      <c r="R52" s="297"/>
    </row>
    <row r="53" spans="1:18" ht="28.5" customHeight="1" x14ac:dyDescent="0.25">
      <c r="A53" s="478" t="s">
        <v>303</v>
      </c>
      <c r="B53" s="478"/>
      <c r="C53" s="478"/>
      <c r="D53" s="478"/>
      <c r="E53" s="478"/>
      <c r="F53" s="478"/>
      <c r="G53" s="478"/>
      <c r="H53" s="478"/>
      <c r="I53" s="240" t="e">
        <f>SLOPE(Tabla1[[#This Row],[2010-2011]:[2015-2016]],$B$17:$G$17)</f>
        <v>#VALUE!</v>
      </c>
      <c r="J53" s="240" t="e">
        <f>AVERAGE(Tabla1[[#This Row],[2010-2011]:[2015-2016]])</f>
        <v>#VALUE!</v>
      </c>
      <c r="K53" s="240" t="e">
        <f>I53/J53</f>
        <v>#VALUE!</v>
      </c>
      <c r="M53" s="181"/>
      <c r="N53" s="181"/>
      <c r="O53" s="181"/>
      <c r="P53" s="181"/>
      <c r="Q53" s="181"/>
      <c r="R53" s="181"/>
    </row>
    <row r="54" spans="1:18" x14ac:dyDescent="0.25">
      <c r="A54" s="212"/>
      <c r="B54" s="213"/>
      <c r="C54" s="213"/>
      <c r="D54" s="213"/>
      <c r="E54" s="213"/>
      <c r="F54" s="213"/>
      <c r="G54" s="213"/>
      <c r="H54" s="217"/>
      <c r="M54" s="181"/>
      <c r="N54" s="181"/>
      <c r="O54" s="181"/>
      <c r="P54" s="181"/>
      <c r="Q54" s="181"/>
      <c r="R54" s="181"/>
    </row>
    <row r="55" spans="1:18" ht="15.75" x14ac:dyDescent="0.25">
      <c r="A55" s="203"/>
      <c r="B55" s="203"/>
      <c r="C55" s="203"/>
      <c r="D55" s="203"/>
      <c r="E55" s="203"/>
      <c r="F55" s="203"/>
      <c r="G55" s="203"/>
      <c r="H55" s="203"/>
      <c r="M55" s="181"/>
      <c r="N55" s="181"/>
      <c r="O55" s="181"/>
      <c r="P55" s="181"/>
      <c r="Q55" s="181"/>
      <c r="R55" s="181"/>
    </row>
    <row r="56" spans="1:18" ht="15.75" x14ac:dyDescent="0.25">
      <c r="A56" s="203"/>
      <c r="B56" s="203"/>
      <c r="C56" s="203"/>
      <c r="D56" s="203"/>
      <c r="E56" s="203"/>
      <c r="F56" s="203"/>
      <c r="G56" s="203"/>
      <c r="H56" s="203"/>
      <c r="M56" s="181"/>
      <c r="N56" s="181"/>
      <c r="O56" s="181"/>
      <c r="P56" s="181"/>
      <c r="Q56" s="181"/>
      <c r="R56" s="181"/>
    </row>
    <row r="57" spans="1:18" ht="15.75" x14ac:dyDescent="0.25">
      <c r="A57" s="203"/>
      <c r="B57" s="203"/>
      <c r="C57" s="203"/>
      <c r="D57" s="203"/>
      <c r="E57" s="203"/>
      <c r="F57" s="203"/>
      <c r="G57" s="203"/>
      <c r="H57" s="203"/>
      <c r="M57" s="181"/>
      <c r="N57" s="181"/>
      <c r="O57" s="181"/>
      <c r="P57" s="181"/>
      <c r="Q57" s="181"/>
      <c r="R57" s="181"/>
    </row>
    <row r="58" spans="1:18" ht="15.75" x14ac:dyDescent="0.25">
      <c r="A58" s="203"/>
      <c r="B58" s="203"/>
      <c r="C58" s="203"/>
      <c r="D58" s="203"/>
      <c r="E58" s="203"/>
      <c r="F58" s="203"/>
      <c r="G58" s="203"/>
      <c r="H58" s="203"/>
      <c r="M58" s="181"/>
      <c r="N58" s="181"/>
      <c r="O58" s="181"/>
      <c r="P58" s="181"/>
      <c r="Q58" s="181"/>
      <c r="R58" s="181"/>
    </row>
    <row r="59" spans="1:18" ht="15.75" x14ac:dyDescent="0.25">
      <c r="A59" s="203"/>
      <c r="B59" s="203"/>
      <c r="C59" s="203"/>
      <c r="D59" s="203"/>
      <c r="E59" s="203"/>
      <c r="F59" s="203"/>
      <c r="G59" s="203"/>
      <c r="H59" s="203"/>
      <c r="M59" s="181"/>
    </row>
    <row r="60" spans="1:18" ht="15.75" x14ac:dyDescent="0.25">
      <c r="A60" s="203"/>
      <c r="B60" s="203"/>
      <c r="C60" s="203"/>
      <c r="D60" s="203"/>
      <c r="E60" s="203"/>
      <c r="F60" s="203"/>
      <c r="G60" s="203"/>
      <c r="H60" s="203"/>
      <c r="M60" s="181"/>
    </row>
    <row r="61" spans="1:18" ht="15.75" x14ac:dyDescent="0.25">
      <c r="A61" s="203"/>
      <c r="B61" s="203"/>
      <c r="C61" s="203"/>
      <c r="D61" s="203"/>
      <c r="E61" s="203"/>
      <c r="F61" s="203"/>
      <c r="G61" s="203"/>
      <c r="H61" s="203"/>
      <c r="M61" s="181"/>
    </row>
    <row r="62" spans="1:18" ht="15.75" x14ac:dyDescent="0.25">
      <c r="A62" s="203"/>
      <c r="B62" s="203"/>
      <c r="C62" s="203"/>
      <c r="D62" s="203"/>
      <c r="E62" s="203"/>
      <c r="F62" s="203"/>
      <c r="G62" s="203"/>
      <c r="H62" s="203"/>
      <c r="M62" s="181"/>
    </row>
    <row r="63" spans="1:18" ht="15.75" x14ac:dyDescent="0.25">
      <c r="A63" s="203"/>
      <c r="B63" s="203"/>
      <c r="C63" s="203"/>
      <c r="D63" s="203"/>
      <c r="E63" s="203"/>
      <c r="F63" s="203"/>
      <c r="G63" s="203"/>
      <c r="H63" s="203"/>
      <c r="M63" s="181"/>
    </row>
    <row r="64" spans="1:18" ht="15.75" x14ac:dyDescent="0.25">
      <c r="A64" s="203"/>
      <c r="B64" s="203"/>
      <c r="C64" s="203"/>
      <c r="D64" s="203"/>
      <c r="E64" s="203"/>
      <c r="F64" s="203"/>
      <c r="G64" s="203"/>
      <c r="H64" s="203"/>
      <c r="M64" s="181"/>
    </row>
    <row r="65" spans="1:13" ht="15.75" x14ac:dyDescent="0.25">
      <c r="A65" s="203"/>
      <c r="B65" s="203"/>
      <c r="C65" s="203"/>
      <c r="D65" s="203"/>
      <c r="E65" s="203"/>
      <c r="F65" s="203"/>
      <c r="G65" s="203"/>
      <c r="H65" s="203"/>
      <c r="M65" s="181"/>
    </row>
    <row r="66" spans="1:13" ht="15.75" x14ac:dyDescent="0.25">
      <c r="A66" s="203"/>
      <c r="B66" s="203"/>
      <c r="C66" s="203"/>
      <c r="D66" s="203"/>
      <c r="E66" s="203"/>
      <c r="F66" s="203"/>
      <c r="G66" s="203"/>
      <c r="H66" s="203"/>
      <c r="M66" s="181"/>
    </row>
    <row r="67" spans="1:13" ht="15.75" x14ac:dyDescent="0.25">
      <c r="A67" s="203"/>
      <c r="B67" s="203"/>
      <c r="C67" s="203"/>
      <c r="D67" s="203"/>
      <c r="E67" s="203"/>
      <c r="F67" s="203"/>
      <c r="G67" s="203"/>
      <c r="H67" s="203"/>
      <c r="M67" s="181"/>
    </row>
    <row r="68" spans="1:13" ht="15.75" x14ac:dyDescent="0.25">
      <c r="A68" s="203"/>
      <c r="B68" s="203"/>
      <c r="C68" s="203"/>
      <c r="D68" s="203"/>
      <c r="E68" s="203"/>
      <c r="F68" s="203"/>
      <c r="G68" s="203"/>
      <c r="H68" s="203"/>
      <c r="M68" s="181"/>
    </row>
    <row r="69" spans="1:13" ht="15.75" x14ac:dyDescent="0.25">
      <c r="A69" s="203"/>
      <c r="B69" s="203"/>
      <c r="C69" s="203"/>
      <c r="D69" s="203"/>
      <c r="E69" s="203"/>
      <c r="F69" s="203"/>
      <c r="G69" s="203"/>
      <c r="H69" s="203"/>
      <c r="M69" s="181"/>
    </row>
    <row r="70" spans="1:13" ht="15.75" x14ac:dyDescent="0.25">
      <c r="A70" s="203"/>
      <c r="B70" s="203"/>
      <c r="C70" s="203"/>
      <c r="D70" s="203"/>
      <c r="E70" s="203"/>
      <c r="F70" s="203"/>
      <c r="G70" s="203"/>
      <c r="H70" s="203"/>
      <c r="M70" s="181"/>
    </row>
    <row r="71" spans="1:13" ht="15.75" x14ac:dyDescent="0.25">
      <c r="A71" s="203"/>
      <c r="B71" s="203"/>
      <c r="C71" s="203"/>
      <c r="D71" s="203"/>
      <c r="E71" s="203"/>
      <c r="F71" s="203"/>
      <c r="G71" s="203"/>
      <c r="H71" s="203"/>
      <c r="M71" s="181"/>
    </row>
    <row r="72" spans="1:13" ht="15.75" x14ac:dyDescent="0.25">
      <c r="A72" s="203"/>
      <c r="B72" s="203"/>
      <c r="C72" s="203"/>
      <c r="D72" s="203"/>
      <c r="E72" s="203"/>
      <c r="F72" s="203"/>
      <c r="G72" s="203"/>
      <c r="H72" s="203"/>
      <c r="M72" s="181"/>
    </row>
    <row r="73" spans="1:13" ht="15.75" x14ac:dyDescent="0.25">
      <c r="A73" s="203"/>
      <c r="B73" s="203"/>
      <c r="C73" s="203"/>
      <c r="D73" s="203"/>
      <c r="E73" s="203"/>
      <c r="F73" s="203"/>
      <c r="G73" s="203"/>
      <c r="H73" s="203"/>
      <c r="M73" s="181"/>
    </row>
    <row r="74" spans="1:13" ht="15.75" x14ac:dyDescent="0.25">
      <c r="A74" s="203"/>
      <c r="B74" s="203"/>
      <c r="C74" s="203"/>
      <c r="D74" s="203"/>
      <c r="E74" s="203"/>
      <c r="F74" s="203"/>
      <c r="G74" s="203"/>
      <c r="H74" s="203"/>
      <c r="M74" s="181"/>
    </row>
    <row r="75" spans="1:13" ht="15.75" x14ac:dyDescent="0.25">
      <c r="A75" s="203"/>
      <c r="B75" s="203"/>
      <c r="C75" s="203"/>
      <c r="D75" s="203"/>
      <c r="E75" s="203"/>
      <c r="F75" s="203"/>
      <c r="G75" s="203"/>
      <c r="H75" s="203"/>
      <c r="M75" s="181"/>
    </row>
    <row r="76" spans="1:13" ht="15.75" x14ac:dyDescent="0.25">
      <c r="A76" s="203"/>
      <c r="B76" s="203"/>
      <c r="C76" s="203"/>
      <c r="D76" s="203"/>
      <c r="E76" s="203"/>
      <c r="F76" s="203"/>
      <c r="G76" s="203"/>
      <c r="H76" s="203"/>
      <c r="M76" s="181"/>
    </row>
    <row r="77" spans="1:13" ht="15.75" x14ac:dyDescent="0.25">
      <c r="A77" s="203"/>
      <c r="B77" s="203"/>
      <c r="C77" s="203"/>
      <c r="D77" s="203"/>
      <c r="E77" s="203"/>
      <c r="F77" s="203"/>
      <c r="G77" s="203"/>
      <c r="H77" s="203"/>
      <c r="M77" s="181"/>
    </row>
    <row r="78" spans="1:13" ht="15.75" x14ac:dyDescent="0.25">
      <c r="A78" s="203"/>
      <c r="B78" s="203"/>
      <c r="C78" s="203"/>
      <c r="D78" s="203"/>
      <c r="E78" s="203"/>
      <c r="F78" s="203"/>
      <c r="G78" s="203"/>
      <c r="H78" s="203"/>
      <c r="M78" s="181"/>
    </row>
    <row r="79" spans="1:13" ht="15.75" x14ac:dyDescent="0.25">
      <c r="A79" s="203"/>
      <c r="B79" s="203"/>
      <c r="C79" s="203"/>
      <c r="D79" s="203"/>
      <c r="E79" s="203"/>
      <c r="F79" s="203"/>
      <c r="G79" s="203"/>
      <c r="H79" s="203"/>
      <c r="M79" s="181"/>
    </row>
    <row r="80" spans="1:13" ht="15.75" x14ac:dyDescent="0.25">
      <c r="A80" s="203"/>
      <c r="B80" s="203"/>
      <c r="C80" s="203"/>
      <c r="D80" s="203"/>
      <c r="E80" s="203"/>
      <c r="F80" s="203"/>
      <c r="G80" s="203"/>
      <c r="H80" s="203"/>
      <c r="M80" s="181"/>
    </row>
    <row r="81" spans="1:13" ht="15.75" x14ac:dyDescent="0.25">
      <c r="A81" s="203"/>
      <c r="B81" s="203"/>
      <c r="C81" s="203"/>
      <c r="D81" s="203"/>
      <c r="E81" s="203"/>
      <c r="F81" s="203"/>
      <c r="G81" s="203"/>
      <c r="H81" s="203"/>
      <c r="M81" s="181"/>
    </row>
    <row r="82" spans="1:13" ht="15.75" x14ac:dyDescent="0.25">
      <c r="A82" s="203"/>
      <c r="B82" s="203"/>
      <c r="C82" s="203"/>
      <c r="D82" s="203"/>
      <c r="E82" s="203"/>
      <c r="F82" s="203"/>
      <c r="G82" s="203"/>
      <c r="H82" s="203"/>
      <c r="M82" s="181"/>
    </row>
    <row r="83" spans="1:13" ht="15.75" x14ac:dyDescent="0.25">
      <c r="A83" s="203"/>
      <c r="B83" s="203"/>
      <c r="C83" s="203"/>
      <c r="D83" s="203"/>
      <c r="E83" s="203"/>
      <c r="F83" s="203"/>
      <c r="G83" s="203"/>
      <c r="H83" s="203"/>
      <c r="M83" s="181"/>
    </row>
    <row r="84" spans="1:13" ht="15.75" x14ac:dyDescent="0.25">
      <c r="A84" s="203"/>
      <c r="B84" s="203"/>
      <c r="C84" s="203"/>
      <c r="D84" s="203"/>
      <c r="E84" s="203"/>
      <c r="F84" s="203"/>
      <c r="G84" s="203"/>
      <c r="H84" s="203"/>
      <c r="M84" s="181"/>
    </row>
    <row r="85" spans="1:13" ht="15.75" x14ac:dyDescent="0.25">
      <c r="A85" s="203"/>
      <c r="B85" s="203"/>
      <c r="C85" s="203"/>
      <c r="D85" s="203"/>
      <c r="E85" s="203"/>
      <c r="F85" s="203"/>
      <c r="G85" s="203"/>
      <c r="H85" s="203"/>
      <c r="M85" s="181"/>
    </row>
    <row r="86" spans="1:13" ht="15.75" x14ac:dyDescent="0.25">
      <c r="A86" s="203"/>
      <c r="B86" s="203"/>
      <c r="C86" s="203"/>
      <c r="D86" s="203"/>
      <c r="E86" s="203"/>
      <c r="F86" s="203"/>
      <c r="G86" s="203"/>
      <c r="H86" s="203"/>
      <c r="M86" s="181"/>
    </row>
    <row r="87" spans="1:13" ht="15.75" x14ac:dyDescent="0.25">
      <c r="A87" s="203"/>
      <c r="B87" s="203"/>
      <c r="C87" s="203"/>
      <c r="D87" s="203"/>
      <c r="E87" s="203"/>
      <c r="F87" s="203"/>
      <c r="G87" s="203"/>
      <c r="H87" s="203"/>
      <c r="M87" s="181"/>
    </row>
    <row r="88" spans="1:13" ht="15.75" x14ac:dyDescent="0.25">
      <c r="A88" s="203"/>
      <c r="B88" s="203"/>
      <c r="C88" s="203"/>
      <c r="D88" s="203"/>
      <c r="E88" s="203"/>
      <c r="F88" s="203"/>
      <c r="G88" s="203"/>
      <c r="H88" s="203"/>
      <c r="M88" s="181"/>
    </row>
    <row r="89" spans="1:13" ht="15.75" x14ac:dyDescent="0.25">
      <c r="A89" s="203"/>
      <c r="B89" s="203"/>
      <c r="C89" s="203"/>
      <c r="D89" s="203"/>
      <c r="E89" s="203"/>
      <c r="F89" s="203"/>
      <c r="G89" s="203"/>
      <c r="H89" s="203"/>
      <c r="M89" s="181"/>
    </row>
    <row r="90" spans="1:13" ht="15.75" x14ac:dyDescent="0.25">
      <c r="A90" s="203"/>
      <c r="B90" s="203"/>
      <c r="C90" s="203"/>
      <c r="D90" s="203"/>
      <c r="E90" s="203"/>
      <c r="F90" s="203"/>
      <c r="G90" s="203"/>
      <c r="H90" s="203"/>
      <c r="M90" s="181"/>
    </row>
    <row r="91" spans="1:13" ht="15.75" x14ac:dyDescent="0.25">
      <c r="A91" s="203"/>
      <c r="B91" s="203"/>
      <c r="C91" s="203"/>
      <c r="D91" s="203"/>
      <c r="E91" s="203"/>
      <c r="F91" s="203"/>
      <c r="G91" s="203"/>
      <c r="H91" s="203"/>
      <c r="M91" s="181"/>
    </row>
    <row r="92" spans="1:13" ht="15.75" x14ac:dyDescent="0.25">
      <c r="A92" s="203"/>
      <c r="B92" s="203"/>
      <c r="C92" s="203"/>
      <c r="D92" s="203"/>
      <c r="E92" s="203"/>
      <c r="F92" s="203"/>
      <c r="G92" s="203"/>
      <c r="H92" s="203"/>
      <c r="M92" s="181"/>
    </row>
    <row r="93" spans="1:13" ht="15.75" x14ac:dyDescent="0.25">
      <c r="A93" s="203"/>
      <c r="B93" s="203"/>
      <c r="C93" s="203"/>
      <c r="D93" s="203"/>
      <c r="E93" s="203"/>
      <c r="F93" s="203"/>
      <c r="G93" s="203"/>
      <c r="H93" s="203"/>
      <c r="M93" s="181"/>
    </row>
    <row r="94" spans="1:13" ht="15.75" x14ac:dyDescent="0.25">
      <c r="A94" s="203"/>
      <c r="B94" s="203"/>
      <c r="C94" s="203"/>
      <c r="D94" s="203"/>
      <c r="E94" s="203"/>
      <c r="F94" s="203"/>
      <c r="G94" s="203"/>
      <c r="H94" s="203"/>
      <c r="M94" s="181"/>
    </row>
    <row r="95" spans="1:13" ht="15.75" x14ac:dyDescent="0.25">
      <c r="A95" s="203"/>
      <c r="B95" s="203"/>
      <c r="C95" s="203"/>
      <c r="D95" s="203"/>
      <c r="E95" s="203"/>
      <c r="F95" s="203"/>
      <c r="G95" s="203"/>
      <c r="H95" s="203"/>
      <c r="M95" s="181"/>
    </row>
    <row r="96" spans="1:13" ht="15.75" x14ac:dyDescent="0.25">
      <c r="A96" s="203"/>
      <c r="B96" s="203"/>
      <c r="C96" s="203"/>
      <c r="D96" s="203"/>
      <c r="E96" s="203"/>
      <c r="F96" s="203"/>
      <c r="G96" s="203"/>
      <c r="H96" s="203"/>
      <c r="M96" s="181"/>
    </row>
    <row r="97" spans="1:13" ht="15.75" x14ac:dyDescent="0.25">
      <c r="A97" s="203"/>
      <c r="B97" s="203"/>
      <c r="C97" s="203"/>
      <c r="D97" s="203"/>
      <c r="E97" s="203"/>
      <c r="F97" s="203"/>
      <c r="G97" s="203"/>
      <c r="H97" s="203"/>
      <c r="M97" s="181"/>
    </row>
    <row r="98" spans="1:13" ht="15.75" x14ac:dyDescent="0.25">
      <c r="A98" s="203"/>
      <c r="B98" s="203"/>
      <c r="C98" s="203"/>
      <c r="D98" s="203"/>
      <c r="E98" s="203"/>
      <c r="F98" s="203"/>
      <c r="G98" s="203"/>
      <c r="H98" s="203"/>
      <c r="M98" s="181"/>
    </row>
    <row r="99" spans="1:13" ht="15.75" x14ac:dyDescent="0.25">
      <c r="A99" s="203"/>
      <c r="B99" s="203"/>
      <c r="C99" s="203"/>
      <c r="D99" s="203"/>
      <c r="E99" s="203"/>
      <c r="F99" s="203"/>
      <c r="G99" s="203"/>
      <c r="H99" s="203"/>
      <c r="M99" s="181"/>
    </row>
    <row r="100" spans="1:13" ht="15.75" x14ac:dyDescent="0.25">
      <c r="A100" s="203"/>
      <c r="B100" s="203"/>
      <c r="C100" s="203"/>
      <c r="D100" s="203"/>
      <c r="E100" s="203"/>
      <c r="F100" s="203"/>
      <c r="G100" s="203"/>
      <c r="H100" s="203"/>
      <c r="M100" s="181"/>
    </row>
    <row r="101" spans="1:13" ht="15.75" x14ac:dyDescent="0.25">
      <c r="A101" s="203"/>
      <c r="B101" s="203"/>
      <c r="C101" s="203"/>
      <c r="D101" s="203"/>
      <c r="E101" s="203"/>
      <c r="F101" s="203"/>
      <c r="G101" s="203"/>
      <c r="H101" s="203"/>
      <c r="M101" s="181"/>
    </row>
    <row r="102" spans="1:13" ht="15.75" x14ac:dyDescent="0.25">
      <c r="A102" s="203"/>
      <c r="B102" s="203"/>
      <c r="C102" s="203"/>
      <c r="D102" s="203"/>
      <c r="E102" s="203"/>
      <c r="F102" s="203"/>
      <c r="G102" s="203"/>
      <c r="H102" s="203"/>
      <c r="M102" s="181"/>
    </row>
    <row r="103" spans="1:13" ht="15.75" x14ac:dyDescent="0.25">
      <c r="A103" s="203"/>
      <c r="B103" s="203"/>
      <c r="C103" s="203"/>
      <c r="D103" s="203"/>
      <c r="E103" s="203"/>
      <c r="F103" s="203"/>
      <c r="G103" s="203"/>
      <c r="H103" s="203"/>
      <c r="M103" s="181"/>
    </row>
    <row r="104" spans="1:13" ht="15.75" x14ac:dyDescent="0.25">
      <c r="A104" s="203"/>
      <c r="B104" s="203"/>
      <c r="C104" s="203"/>
      <c r="D104" s="203"/>
      <c r="E104" s="203"/>
      <c r="F104" s="203"/>
      <c r="G104" s="203"/>
      <c r="H104" s="203"/>
      <c r="M104" s="181"/>
    </row>
    <row r="105" spans="1:13" ht="15.75" x14ac:dyDescent="0.25">
      <c r="A105" s="203"/>
      <c r="B105" s="203"/>
      <c r="C105" s="203"/>
      <c r="D105" s="203"/>
      <c r="E105" s="203"/>
      <c r="F105" s="203"/>
      <c r="G105" s="203"/>
      <c r="H105" s="203"/>
      <c r="M105" s="181"/>
    </row>
    <row r="106" spans="1:13" ht="15.75" x14ac:dyDescent="0.25">
      <c r="A106" s="203"/>
      <c r="B106" s="203"/>
      <c r="C106" s="203"/>
      <c r="D106" s="203"/>
      <c r="E106" s="203"/>
      <c r="F106" s="203"/>
      <c r="G106" s="203"/>
      <c r="H106" s="203"/>
      <c r="M106" s="181"/>
    </row>
    <row r="107" spans="1:13" ht="15.75" x14ac:dyDescent="0.25">
      <c r="A107" s="203"/>
      <c r="B107" s="203"/>
      <c r="C107" s="203"/>
      <c r="D107" s="203"/>
      <c r="E107" s="203"/>
      <c r="F107" s="203"/>
      <c r="G107" s="203"/>
      <c r="H107" s="203"/>
      <c r="M107" s="181"/>
    </row>
    <row r="108" spans="1:13" ht="15.75" x14ac:dyDescent="0.25">
      <c r="A108" s="203"/>
      <c r="B108" s="203"/>
      <c r="C108" s="203"/>
      <c r="D108" s="203"/>
      <c r="E108" s="203"/>
      <c r="F108" s="203"/>
      <c r="G108" s="203"/>
      <c r="H108" s="203"/>
      <c r="M108" s="181"/>
    </row>
    <row r="109" spans="1:13" ht="15.75" x14ac:dyDescent="0.25">
      <c r="A109" s="203"/>
      <c r="B109" s="203"/>
      <c r="C109" s="203"/>
      <c r="D109" s="203"/>
      <c r="E109" s="203"/>
      <c r="F109" s="203"/>
      <c r="G109" s="203"/>
      <c r="H109" s="203"/>
      <c r="M109" s="181"/>
    </row>
    <row r="110" spans="1:13" ht="15.75" x14ac:dyDescent="0.25">
      <c r="A110" s="203"/>
      <c r="B110" s="203"/>
      <c r="C110" s="203"/>
      <c r="D110" s="203"/>
      <c r="E110" s="203"/>
      <c r="F110" s="203"/>
      <c r="G110" s="203"/>
      <c r="H110" s="203"/>
      <c r="M110" s="181"/>
    </row>
    <row r="111" spans="1:13" ht="15.75" x14ac:dyDescent="0.25">
      <c r="A111" s="203"/>
      <c r="B111" s="203"/>
      <c r="C111" s="203"/>
      <c r="D111" s="203"/>
      <c r="E111" s="203"/>
      <c r="F111" s="203"/>
      <c r="G111" s="203"/>
      <c r="H111" s="203"/>
      <c r="M111" s="181"/>
    </row>
    <row r="112" spans="1:13" ht="15.75" x14ac:dyDescent="0.25">
      <c r="A112" s="203"/>
      <c r="B112" s="203"/>
      <c r="C112" s="203"/>
      <c r="D112" s="203"/>
      <c r="E112" s="203"/>
      <c r="F112" s="203"/>
      <c r="G112" s="203"/>
      <c r="H112" s="203"/>
      <c r="M112" s="181"/>
    </row>
    <row r="113" spans="1:13" ht="15.75" x14ac:dyDescent="0.25">
      <c r="A113" s="203"/>
      <c r="B113" s="203"/>
      <c r="C113" s="203"/>
      <c r="D113" s="203"/>
      <c r="E113" s="203"/>
      <c r="F113" s="203"/>
      <c r="G113" s="203"/>
      <c r="H113" s="203"/>
      <c r="M113" s="181"/>
    </row>
    <row r="114" spans="1:13" ht="15.75" x14ac:dyDescent="0.25">
      <c r="A114" s="203"/>
      <c r="B114" s="203"/>
      <c r="C114" s="203"/>
      <c r="D114" s="203"/>
      <c r="E114" s="203"/>
      <c r="F114" s="203"/>
      <c r="G114" s="203"/>
      <c r="H114" s="203"/>
      <c r="M114" s="181"/>
    </row>
    <row r="115" spans="1:13" ht="15.75" x14ac:dyDescent="0.25">
      <c r="A115" s="203"/>
      <c r="B115" s="203"/>
      <c r="C115" s="203"/>
      <c r="D115" s="203"/>
      <c r="E115" s="203"/>
      <c r="F115" s="203"/>
      <c r="G115" s="203"/>
      <c r="H115" s="203"/>
      <c r="M115" s="181"/>
    </row>
    <row r="116" spans="1:13" ht="15.75" x14ac:dyDescent="0.25">
      <c r="A116" s="203"/>
      <c r="B116" s="203"/>
      <c r="C116" s="203"/>
      <c r="D116" s="203"/>
      <c r="E116" s="203"/>
      <c r="F116" s="203"/>
      <c r="G116" s="203"/>
      <c r="H116" s="203"/>
      <c r="M116" s="181"/>
    </row>
    <row r="117" spans="1:13" ht="15.75" x14ac:dyDescent="0.25">
      <c r="A117" s="203"/>
      <c r="B117" s="203"/>
      <c r="C117" s="203"/>
      <c r="D117" s="203"/>
      <c r="E117" s="203"/>
      <c r="F117" s="203"/>
      <c r="G117" s="203"/>
      <c r="H117" s="203"/>
      <c r="M117" s="181"/>
    </row>
    <row r="118" spans="1:13" ht="15.75" x14ac:dyDescent="0.25">
      <c r="A118" s="203"/>
      <c r="B118" s="203"/>
      <c r="C118" s="203"/>
      <c r="D118" s="203"/>
      <c r="E118" s="203"/>
      <c r="F118" s="203"/>
      <c r="G118" s="203"/>
      <c r="H118" s="203"/>
      <c r="M118" s="181"/>
    </row>
    <row r="119" spans="1:13" ht="15.75" x14ac:dyDescent="0.25">
      <c r="A119" s="203"/>
      <c r="B119" s="203"/>
      <c r="C119" s="203"/>
      <c r="D119" s="203"/>
      <c r="E119" s="203"/>
      <c r="F119" s="203"/>
      <c r="G119" s="203"/>
      <c r="H119" s="203"/>
      <c r="M119" s="181"/>
    </row>
    <row r="120" spans="1:13" ht="15.75" x14ac:dyDescent="0.25">
      <c r="A120" s="203"/>
      <c r="B120" s="203"/>
      <c r="C120" s="203"/>
      <c r="D120" s="203"/>
      <c r="E120" s="203"/>
      <c r="F120" s="203"/>
      <c r="G120" s="203"/>
      <c r="H120" s="203"/>
      <c r="M120" s="181"/>
    </row>
    <row r="121" spans="1:13" ht="15.75" x14ac:dyDescent="0.25">
      <c r="A121" s="203"/>
      <c r="B121" s="203"/>
      <c r="C121" s="203"/>
      <c r="D121" s="203"/>
      <c r="E121" s="203"/>
      <c r="F121" s="203"/>
      <c r="G121" s="203"/>
      <c r="H121" s="203"/>
      <c r="M121" s="181"/>
    </row>
    <row r="122" spans="1:13" ht="15.75" x14ac:dyDescent="0.25">
      <c r="A122" s="203"/>
      <c r="B122" s="203"/>
      <c r="C122" s="203"/>
      <c r="D122" s="203"/>
      <c r="E122" s="203"/>
      <c r="F122" s="203"/>
      <c r="G122" s="203"/>
      <c r="H122" s="203"/>
      <c r="M122" s="181"/>
    </row>
    <row r="123" spans="1:13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13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13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13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13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13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</sheetData>
  <dataConsolidate/>
  <mergeCells count="2">
    <mergeCell ref="A7:H7"/>
    <mergeCell ref="A53:H53"/>
  </mergeCells>
  <conditionalFormatting sqref="K19:K5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" footer="0"/>
  <pageSetup scale="98" orientation="portrait" r:id="rId1"/>
  <drawing r:id="rId2"/>
  <legacyDrawingHF r:id="rId3"/>
  <tableParts count="2">
    <tablePart r:id="rId4"/>
    <tablePart r:id="rId5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0"/>
  <sheetViews>
    <sheetView topLeftCell="A14" zoomScaleNormal="100" zoomScaleSheetLayoutView="90" workbookViewId="0">
      <selection activeCell="G50" sqref="G50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2.7109375" customWidth="1"/>
    <col min="253" max="253" width="8.28515625" customWidth="1"/>
    <col min="254" max="254" width="12.140625" customWidth="1"/>
    <col min="255" max="260" width="7.28515625" customWidth="1"/>
    <col min="261" max="261" width="7.7109375" customWidth="1"/>
    <col min="509" max="509" width="8.28515625" customWidth="1"/>
    <col min="510" max="510" width="12.140625" customWidth="1"/>
    <col min="511" max="516" width="7.28515625" customWidth="1"/>
    <col min="517" max="517" width="7.7109375" customWidth="1"/>
    <col min="765" max="765" width="8.28515625" customWidth="1"/>
    <col min="766" max="766" width="12.140625" customWidth="1"/>
    <col min="767" max="772" width="7.28515625" customWidth="1"/>
    <col min="773" max="773" width="7.7109375" customWidth="1"/>
    <col min="1021" max="1021" width="8.28515625" customWidth="1"/>
    <col min="1022" max="1022" width="12.140625" customWidth="1"/>
    <col min="1023" max="1028" width="7.28515625" customWidth="1"/>
    <col min="1029" max="1029" width="7.7109375" customWidth="1"/>
    <col min="1277" max="1277" width="8.28515625" customWidth="1"/>
    <col min="1278" max="1278" width="12.140625" customWidth="1"/>
    <col min="1279" max="1284" width="7.28515625" customWidth="1"/>
    <col min="1285" max="1285" width="7.7109375" customWidth="1"/>
    <col min="1533" max="1533" width="8.28515625" customWidth="1"/>
    <col min="1534" max="1534" width="12.140625" customWidth="1"/>
    <col min="1535" max="1540" width="7.28515625" customWidth="1"/>
    <col min="1541" max="1541" width="7.7109375" customWidth="1"/>
    <col min="1789" max="1789" width="8.28515625" customWidth="1"/>
    <col min="1790" max="1790" width="12.140625" customWidth="1"/>
    <col min="1791" max="1796" width="7.28515625" customWidth="1"/>
    <col min="1797" max="1797" width="7.7109375" customWidth="1"/>
    <col min="2045" max="2045" width="8.28515625" customWidth="1"/>
    <col min="2046" max="2046" width="12.140625" customWidth="1"/>
    <col min="2047" max="2052" width="7.28515625" customWidth="1"/>
    <col min="2053" max="2053" width="7.7109375" customWidth="1"/>
    <col min="2301" max="2301" width="8.28515625" customWidth="1"/>
    <col min="2302" max="2302" width="12.140625" customWidth="1"/>
    <col min="2303" max="2308" width="7.28515625" customWidth="1"/>
    <col min="2309" max="2309" width="7.7109375" customWidth="1"/>
    <col min="2557" max="2557" width="8.28515625" customWidth="1"/>
    <col min="2558" max="2558" width="12.140625" customWidth="1"/>
    <col min="2559" max="2564" width="7.28515625" customWidth="1"/>
    <col min="2565" max="2565" width="7.7109375" customWidth="1"/>
    <col min="2813" max="2813" width="8.28515625" customWidth="1"/>
    <col min="2814" max="2814" width="12.140625" customWidth="1"/>
    <col min="2815" max="2820" width="7.28515625" customWidth="1"/>
    <col min="2821" max="2821" width="7.7109375" customWidth="1"/>
    <col min="3069" max="3069" width="8.28515625" customWidth="1"/>
    <col min="3070" max="3070" width="12.140625" customWidth="1"/>
    <col min="3071" max="3076" width="7.28515625" customWidth="1"/>
    <col min="3077" max="3077" width="7.7109375" customWidth="1"/>
    <col min="3325" max="3325" width="8.28515625" customWidth="1"/>
    <col min="3326" max="3326" width="12.140625" customWidth="1"/>
    <col min="3327" max="3332" width="7.28515625" customWidth="1"/>
    <col min="3333" max="3333" width="7.7109375" customWidth="1"/>
    <col min="3581" max="3581" width="8.28515625" customWidth="1"/>
    <col min="3582" max="3582" width="12.140625" customWidth="1"/>
    <col min="3583" max="3588" width="7.28515625" customWidth="1"/>
    <col min="3589" max="3589" width="7.7109375" customWidth="1"/>
    <col min="3837" max="3837" width="8.28515625" customWidth="1"/>
    <col min="3838" max="3838" width="12.140625" customWidth="1"/>
    <col min="3839" max="3844" width="7.28515625" customWidth="1"/>
    <col min="3845" max="3845" width="7.7109375" customWidth="1"/>
    <col min="4093" max="4093" width="8.28515625" customWidth="1"/>
    <col min="4094" max="4094" width="12.140625" customWidth="1"/>
    <col min="4095" max="4100" width="7.28515625" customWidth="1"/>
    <col min="4101" max="4101" width="7.7109375" customWidth="1"/>
    <col min="4349" max="4349" width="8.28515625" customWidth="1"/>
    <col min="4350" max="4350" width="12.140625" customWidth="1"/>
    <col min="4351" max="4356" width="7.28515625" customWidth="1"/>
    <col min="4357" max="4357" width="7.7109375" customWidth="1"/>
    <col min="4605" max="4605" width="8.28515625" customWidth="1"/>
    <col min="4606" max="4606" width="12.140625" customWidth="1"/>
    <col min="4607" max="4612" width="7.28515625" customWidth="1"/>
    <col min="4613" max="4613" width="7.7109375" customWidth="1"/>
    <col min="4861" max="4861" width="8.28515625" customWidth="1"/>
    <col min="4862" max="4862" width="12.140625" customWidth="1"/>
    <col min="4863" max="4868" width="7.28515625" customWidth="1"/>
    <col min="4869" max="4869" width="7.7109375" customWidth="1"/>
    <col min="5117" max="5117" width="8.28515625" customWidth="1"/>
    <col min="5118" max="5118" width="12.140625" customWidth="1"/>
    <col min="5119" max="5124" width="7.28515625" customWidth="1"/>
    <col min="5125" max="5125" width="7.7109375" customWidth="1"/>
    <col min="5373" max="5373" width="8.28515625" customWidth="1"/>
    <col min="5374" max="5374" width="12.140625" customWidth="1"/>
    <col min="5375" max="5380" width="7.28515625" customWidth="1"/>
    <col min="5381" max="5381" width="7.7109375" customWidth="1"/>
    <col min="5629" max="5629" width="8.28515625" customWidth="1"/>
    <col min="5630" max="5630" width="12.140625" customWidth="1"/>
    <col min="5631" max="5636" width="7.28515625" customWidth="1"/>
    <col min="5637" max="5637" width="7.7109375" customWidth="1"/>
    <col min="5885" max="5885" width="8.28515625" customWidth="1"/>
    <col min="5886" max="5886" width="12.140625" customWidth="1"/>
    <col min="5887" max="5892" width="7.28515625" customWidth="1"/>
    <col min="5893" max="5893" width="7.7109375" customWidth="1"/>
    <col min="6141" max="6141" width="8.28515625" customWidth="1"/>
    <col min="6142" max="6142" width="12.140625" customWidth="1"/>
    <col min="6143" max="6148" width="7.28515625" customWidth="1"/>
    <col min="6149" max="6149" width="7.7109375" customWidth="1"/>
    <col min="6397" max="6397" width="8.28515625" customWidth="1"/>
    <col min="6398" max="6398" width="12.140625" customWidth="1"/>
    <col min="6399" max="6404" width="7.28515625" customWidth="1"/>
    <col min="6405" max="6405" width="7.7109375" customWidth="1"/>
    <col min="6653" max="6653" width="8.28515625" customWidth="1"/>
    <col min="6654" max="6654" width="12.140625" customWidth="1"/>
    <col min="6655" max="6660" width="7.28515625" customWidth="1"/>
    <col min="6661" max="6661" width="7.7109375" customWidth="1"/>
    <col min="6909" max="6909" width="8.28515625" customWidth="1"/>
    <col min="6910" max="6910" width="12.140625" customWidth="1"/>
    <col min="6911" max="6916" width="7.28515625" customWidth="1"/>
    <col min="6917" max="6917" width="7.7109375" customWidth="1"/>
    <col min="7165" max="7165" width="8.28515625" customWidth="1"/>
    <col min="7166" max="7166" width="12.140625" customWidth="1"/>
    <col min="7167" max="7172" width="7.28515625" customWidth="1"/>
    <col min="7173" max="7173" width="7.7109375" customWidth="1"/>
    <col min="7421" max="7421" width="8.28515625" customWidth="1"/>
    <col min="7422" max="7422" width="12.140625" customWidth="1"/>
    <col min="7423" max="7428" width="7.28515625" customWidth="1"/>
    <col min="7429" max="7429" width="7.7109375" customWidth="1"/>
    <col min="7677" max="7677" width="8.28515625" customWidth="1"/>
    <col min="7678" max="7678" width="12.140625" customWidth="1"/>
    <col min="7679" max="7684" width="7.28515625" customWidth="1"/>
    <col min="7685" max="7685" width="7.7109375" customWidth="1"/>
    <col min="7933" max="7933" width="8.28515625" customWidth="1"/>
    <col min="7934" max="7934" width="12.140625" customWidth="1"/>
    <col min="7935" max="7940" width="7.28515625" customWidth="1"/>
    <col min="7941" max="7941" width="7.7109375" customWidth="1"/>
    <col min="8189" max="8189" width="8.28515625" customWidth="1"/>
    <col min="8190" max="8190" width="12.140625" customWidth="1"/>
    <col min="8191" max="8196" width="7.28515625" customWidth="1"/>
    <col min="8197" max="8197" width="7.7109375" customWidth="1"/>
    <col min="8445" max="8445" width="8.28515625" customWidth="1"/>
    <col min="8446" max="8446" width="12.140625" customWidth="1"/>
    <col min="8447" max="8452" width="7.28515625" customWidth="1"/>
    <col min="8453" max="8453" width="7.7109375" customWidth="1"/>
    <col min="8701" max="8701" width="8.28515625" customWidth="1"/>
    <col min="8702" max="8702" width="12.140625" customWidth="1"/>
    <col min="8703" max="8708" width="7.28515625" customWidth="1"/>
    <col min="8709" max="8709" width="7.7109375" customWidth="1"/>
    <col min="8957" max="8957" width="8.28515625" customWidth="1"/>
    <col min="8958" max="8958" width="12.140625" customWidth="1"/>
    <col min="8959" max="8964" width="7.28515625" customWidth="1"/>
    <col min="8965" max="8965" width="7.7109375" customWidth="1"/>
    <col min="9213" max="9213" width="8.28515625" customWidth="1"/>
    <col min="9214" max="9214" width="12.140625" customWidth="1"/>
    <col min="9215" max="9220" width="7.28515625" customWidth="1"/>
    <col min="9221" max="9221" width="7.7109375" customWidth="1"/>
    <col min="9469" max="9469" width="8.28515625" customWidth="1"/>
    <col min="9470" max="9470" width="12.140625" customWidth="1"/>
    <col min="9471" max="9476" width="7.28515625" customWidth="1"/>
    <col min="9477" max="9477" width="7.7109375" customWidth="1"/>
    <col min="9725" max="9725" width="8.28515625" customWidth="1"/>
    <col min="9726" max="9726" width="12.140625" customWidth="1"/>
    <col min="9727" max="9732" width="7.28515625" customWidth="1"/>
    <col min="9733" max="9733" width="7.7109375" customWidth="1"/>
    <col min="9981" max="9981" width="8.28515625" customWidth="1"/>
    <col min="9982" max="9982" width="12.140625" customWidth="1"/>
    <col min="9983" max="9988" width="7.28515625" customWidth="1"/>
    <col min="9989" max="9989" width="7.7109375" customWidth="1"/>
    <col min="10237" max="10237" width="8.28515625" customWidth="1"/>
    <col min="10238" max="10238" width="12.140625" customWidth="1"/>
    <col min="10239" max="10244" width="7.28515625" customWidth="1"/>
    <col min="10245" max="10245" width="7.7109375" customWidth="1"/>
    <col min="10493" max="10493" width="8.28515625" customWidth="1"/>
    <col min="10494" max="10494" width="12.140625" customWidth="1"/>
    <col min="10495" max="10500" width="7.28515625" customWidth="1"/>
    <col min="10501" max="10501" width="7.7109375" customWidth="1"/>
    <col min="10749" max="10749" width="8.28515625" customWidth="1"/>
    <col min="10750" max="10750" width="12.140625" customWidth="1"/>
    <col min="10751" max="10756" width="7.28515625" customWidth="1"/>
    <col min="10757" max="10757" width="7.7109375" customWidth="1"/>
    <col min="11005" max="11005" width="8.28515625" customWidth="1"/>
    <col min="11006" max="11006" width="12.140625" customWidth="1"/>
    <col min="11007" max="11012" width="7.28515625" customWidth="1"/>
    <col min="11013" max="11013" width="7.7109375" customWidth="1"/>
    <col min="11261" max="11261" width="8.28515625" customWidth="1"/>
    <col min="11262" max="11262" width="12.140625" customWidth="1"/>
    <col min="11263" max="11268" width="7.28515625" customWidth="1"/>
    <col min="11269" max="11269" width="7.7109375" customWidth="1"/>
    <col min="11517" max="11517" width="8.28515625" customWidth="1"/>
    <col min="11518" max="11518" width="12.140625" customWidth="1"/>
    <col min="11519" max="11524" width="7.28515625" customWidth="1"/>
    <col min="11525" max="11525" width="7.7109375" customWidth="1"/>
    <col min="11773" max="11773" width="8.28515625" customWidth="1"/>
    <col min="11774" max="11774" width="12.140625" customWidth="1"/>
    <col min="11775" max="11780" width="7.28515625" customWidth="1"/>
    <col min="11781" max="11781" width="7.7109375" customWidth="1"/>
    <col min="12029" max="12029" width="8.28515625" customWidth="1"/>
    <col min="12030" max="12030" width="12.140625" customWidth="1"/>
    <col min="12031" max="12036" width="7.28515625" customWidth="1"/>
    <col min="12037" max="12037" width="7.7109375" customWidth="1"/>
    <col min="12285" max="12285" width="8.28515625" customWidth="1"/>
    <col min="12286" max="12286" width="12.140625" customWidth="1"/>
    <col min="12287" max="12292" width="7.28515625" customWidth="1"/>
    <col min="12293" max="12293" width="7.7109375" customWidth="1"/>
    <col min="12541" max="12541" width="8.28515625" customWidth="1"/>
    <col min="12542" max="12542" width="12.140625" customWidth="1"/>
    <col min="12543" max="12548" width="7.28515625" customWidth="1"/>
    <col min="12549" max="12549" width="7.7109375" customWidth="1"/>
    <col min="12797" max="12797" width="8.28515625" customWidth="1"/>
    <col min="12798" max="12798" width="12.140625" customWidth="1"/>
    <col min="12799" max="12804" width="7.28515625" customWidth="1"/>
    <col min="12805" max="12805" width="7.7109375" customWidth="1"/>
    <col min="13053" max="13053" width="8.28515625" customWidth="1"/>
    <col min="13054" max="13054" width="12.140625" customWidth="1"/>
    <col min="13055" max="13060" width="7.28515625" customWidth="1"/>
    <col min="13061" max="13061" width="7.7109375" customWidth="1"/>
    <col min="13309" max="13309" width="8.28515625" customWidth="1"/>
    <col min="13310" max="13310" width="12.140625" customWidth="1"/>
    <col min="13311" max="13316" width="7.28515625" customWidth="1"/>
    <col min="13317" max="13317" width="7.7109375" customWidth="1"/>
    <col min="13565" max="13565" width="8.28515625" customWidth="1"/>
    <col min="13566" max="13566" width="12.140625" customWidth="1"/>
    <col min="13567" max="13572" width="7.28515625" customWidth="1"/>
    <col min="13573" max="13573" width="7.7109375" customWidth="1"/>
    <col min="13821" max="13821" width="8.28515625" customWidth="1"/>
    <col min="13822" max="13822" width="12.140625" customWidth="1"/>
    <col min="13823" max="13828" width="7.28515625" customWidth="1"/>
    <col min="13829" max="13829" width="7.7109375" customWidth="1"/>
    <col min="14077" max="14077" width="8.28515625" customWidth="1"/>
    <col min="14078" max="14078" width="12.140625" customWidth="1"/>
    <col min="14079" max="14084" width="7.28515625" customWidth="1"/>
    <col min="14085" max="14085" width="7.7109375" customWidth="1"/>
    <col min="14333" max="14333" width="8.28515625" customWidth="1"/>
    <col min="14334" max="14334" width="12.140625" customWidth="1"/>
    <col min="14335" max="14340" width="7.28515625" customWidth="1"/>
    <col min="14341" max="14341" width="7.7109375" customWidth="1"/>
    <col min="14589" max="14589" width="8.28515625" customWidth="1"/>
    <col min="14590" max="14590" width="12.140625" customWidth="1"/>
    <col min="14591" max="14596" width="7.28515625" customWidth="1"/>
    <col min="14597" max="14597" width="7.7109375" customWidth="1"/>
    <col min="14845" max="14845" width="8.28515625" customWidth="1"/>
    <col min="14846" max="14846" width="12.140625" customWidth="1"/>
    <col min="14847" max="14852" width="7.28515625" customWidth="1"/>
    <col min="14853" max="14853" width="7.7109375" customWidth="1"/>
    <col min="15101" max="15101" width="8.28515625" customWidth="1"/>
    <col min="15102" max="15102" width="12.140625" customWidth="1"/>
    <col min="15103" max="15108" width="7.28515625" customWidth="1"/>
    <col min="15109" max="15109" width="7.7109375" customWidth="1"/>
    <col min="15357" max="15357" width="8.28515625" customWidth="1"/>
    <col min="15358" max="15358" width="12.140625" customWidth="1"/>
    <col min="15359" max="15364" width="7.28515625" customWidth="1"/>
    <col min="15365" max="15365" width="7.7109375" customWidth="1"/>
    <col min="15613" max="15613" width="8.28515625" customWidth="1"/>
    <col min="15614" max="15614" width="12.140625" customWidth="1"/>
    <col min="15615" max="15620" width="7.28515625" customWidth="1"/>
    <col min="15621" max="15621" width="7.7109375" customWidth="1"/>
    <col min="15869" max="15869" width="8.28515625" customWidth="1"/>
    <col min="15870" max="15870" width="12.140625" customWidth="1"/>
    <col min="15871" max="15876" width="7.28515625" customWidth="1"/>
    <col min="15877" max="15877" width="7.7109375" customWidth="1"/>
    <col min="16125" max="16125" width="8.28515625" customWidth="1"/>
    <col min="16126" max="16126" width="12.140625" customWidth="1"/>
    <col min="16127" max="16132" width="7.28515625" customWidth="1"/>
    <col min="16133" max="16133" width="7.7109375" customWidth="1"/>
  </cols>
  <sheetData>
    <row r="1" spans="1:9" ht="15" customHeight="1" x14ac:dyDescent="0.25"/>
    <row r="2" spans="1:9" ht="15" customHeight="1" x14ac:dyDescent="0.25"/>
    <row r="3" spans="1:9" ht="15" customHeight="1" x14ac:dyDescent="0.25"/>
    <row r="4" spans="1:9" ht="15" customHeight="1" x14ac:dyDescent="0.25"/>
    <row r="5" spans="1:9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  <c r="I5" s="233"/>
    </row>
    <row r="6" spans="1:9" s="232" customFormat="1" ht="14.25" customHeight="1" x14ac:dyDescent="0.25">
      <c r="A6" s="230"/>
      <c r="B6" s="233"/>
      <c r="C6" s="233"/>
      <c r="D6" s="233"/>
      <c r="E6" s="233"/>
      <c r="F6" s="233"/>
      <c r="G6" s="233"/>
      <c r="H6" s="233"/>
      <c r="I6" s="233"/>
    </row>
    <row r="7" spans="1:9" ht="21.95" customHeight="1" x14ac:dyDescent="0.25">
      <c r="A7" s="495" t="s">
        <v>167</v>
      </c>
      <c r="B7" s="495"/>
      <c r="C7" s="495"/>
      <c r="D7" s="495"/>
      <c r="E7" s="495"/>
      <c r="F7" s="495"/>
      <c r="G7" s="495"/>
      <c r="H7" s="495"/>
      <c r="I7" s="115"/>
    </row>
    <row r="8" spans="1:9" ht="6.75" customHeight="1" x14ac:dyDescent="0.25">
      <c r="A8" s="203"/>
      <c r="B8" s="203"/>
      <c r="C8" s="203"/>
      <c r="D8" s="203"/>
      <c r="E8" s="203"/>
      <c r="F8" s="203"/>
      <c r="G8" s="203"/>
      <c r="H8" s="203"/>
    </row>
    <row r="9" spans="1:9" ht="21.95" customHeight="1" x14ac:dyDescent="0.25">
      <c r="A9" s="304" t="s">
        <v>48</v>
      </c>
      <c r="B9" s="304" t="s">
        <v>166</v>
      </c>
      <c r="C9" s="203"/>
      <c r="D9" s="203"/>
      <c r="E9" s="203"/>
      <c r="F9" s="203"/>
      <c r="G9" s="203"/>
      <c r="H9" s="203"/>
    </row>
    <row r="10" spans="1:9" ht="15.95" customHeight="1" x14ac:dyDescent="0.25">
      <c r="A10" s="336">
        <v>2010</v>
      </c>
      <c r="B10" s="347">
        <v>82.523259820813237</v>
      </c>
      <c r="C10" s="203"/>
      <c r="D10" s="203"/>
      <c r="E10" s="203"/>
      <c r="F10" s="203"/>
      <c r="G10" s="203"/>
      <c r="H10" s="203"/>
    </row>
    <row r="11" spans="1:9" ht="15.95" customHeight="1" x14ac:dyDescent="0.25">
      <c r="A11" s="336">
        <v>2011</v>
      </c>
      <c r="B11" s="347">
        <v>84.177616801437566</v>
      </c>
      <c r="C11" s="204"/>
      <c r="D11" s="203"/>
      <c r="E11" s="203"/>
      <c r="F11" s="203"/>
      <c r="G11" s="203"/>
      <c r="H11" s="203"/>
    </row>
    <row r="12" spans="1:9" ht="15.95" customHeight="1" x14ac:dyDescent="0.25">
      <c r="A12" s="336">
        <v>2012</v>
      </c>
      <c r="B12" s="347">
        <v>83.984029619805483</v>
      </c>
      <c r="C12" s="203"/>
      <c r="D12" s="203"/>
      <c r="E12" s="203"/>
      <c r="F12" s="203"/>
      <c r="G12" s="203"/>
      <c r="H12" s="203"/>
    </row>
    <row r="13" spans="1:9" ht="15.95" customHeight="1" x14ac:dyDescent="0.25">
      <c r="A13" s="336">
        <v>2013</v>
      </c>
      <c r="B13" s="347">
        <v>79.092994161801499</v>
      </c>
      <c r="C13" s="204"/>
      <c r="D13" s="203"/>
      <c r="E13" s="203"/>
      <c r="F13" s="203"/>
      <c r="G13" s="203"/>
      <c r="H13" s="203"/>
    </row>
    <row r="14" spans="1:9" ht="15.95" customHeight="1" x14ac:dyDescent="0.25">
      <c r="A14" s="336">
        <v>2014</v>
      </c>
      <c r="B14" s="347">
        <v>78.466559184522566</v>
      </c>
      <c r="C14" s="203"/>
      <c r="D14" s="203"/>
      <c r="E14" s="203"/>
      <c r="F14" s="203"/>
      <c r="G14" s="203"/>
      <c r="H14" s="203"/>
    </row>
    <row r="15" spans="1:9" ht="15.95" customHeight="1" x14ac:dyDescent="0.25">
      <c r="A15" s="338">
        <v>2015</v>
      </c>
      <c r="B15" s="348">
        <f>Capacidad_instalada!B15</f>
        <v>74.912508896360464</v>
      </c>
      <c r="C15" s="203"/>
      <c r="D15" s="203"/>
      <c r="E15" s="203"/>
      <c r="F15" s="203"/>
      <c r="G15" s="203"/>
      <c r="H15" s="203"/>
    </row>
    <row r="16" spans="1:9" ht="17.25" customHeight="1" x14ac:dyDescent="0.25">
      <c r="A16" s="360" t="s">
        <v>300</v>
      </c>
      <c r="B16" s="354">
        <f>B15-B14</f>
        <v>-3.5540502881621023</v>
      </c>
      <c r="C16" s="203"/>
      <c r="D16" s="203"/>
      <c r="E16" s="203"/>
      <c r="F16" s="203"/>
      <c r="G16" s="203"/>
      <c r="H16" s="203"/>
    </row>
    <row r="17" spans="1:8" ht="8.25" customHeight="1" x14ac:dyDescent="0.25">
      <c r="A17" s="203"/>
      <c r="B17" s="203"/>
      <c r="C17" s="203"/>
      <c r="D17" s="203"/>
      <c r="E17" s="203"/>
      <c r="F17" s="203"/>
      <c r="G17" s="203"/>
      <c r="H17" s="203"/>
    </row>
    <row r="18" spans="1:8" ht="42" customHeight="1" x14ac:dyDescent="0.25">
      <c r="A18" s="304" t="s">
        <v>178</v>
      </c>
      <c r="B18" s="304" t="s">
        <v>125</v>
      </c>
      <c r="C18" s="304" t="s">
        <v>141</v>
      </c>
      <c r="D18" s="304" t="s">
        <v>159</v>
      </c>
      <c r="E18" s="304" t="s">
        <v>177</v>
      </c>
      <c r="F18" s="304" t="s">
        <v>243</v>
      </c>
      <c r="G18" s="304" t="s">
        <v>304</v>
      </c>
      <c r="H18" s="304" t="s">
        <v>283</v>
      </c>
    </row>
    <row r="19" spans="1:8" ht="14.1" customHeight="1" x14ac:dyDescent="0.25">
      <c r="A19" s="307" t="s">
        <v>14</v>
      </c>
      <c r="B19" s="308">
        <v>87.583333333333329</v>
      </c>
      <c r="C19" s="308">
        <v>99.3125</v>
      </c>
      <c r="D19" s="308">
        <v>101.58333333333334</v>
      </c>
      <c r="E19" s="308">
        <v>70.297619047619037</v>
      </c>
      <c r="F19" s="308">
        <v>69.970238095238088</v>
      </c>
      <c r="G19" s="308">
        <f>Capacidad_instalada!B16</f>
        <v>69.404761904761898</v>
      </c>
      <c r="H19" s="308">
        <f t="shared" ref="H19:H51" si="0">G19-F19</f>
        <v>-0.5654761904761898</v>
      </c>
    </row>
    <row r="20" spans="1:8" ht="14.1" customHeight="1" x14ac:dyDescent="0.25">
      <c r="A20" s="307" t="s">
        <v>15</v>
      </c>
      <c r="B20" s="308">
        <v>84.85294117647058</v>
      </c>
      <c r="C20" s="308">
        <v>87.825630252100837</v>
      </c>
      <c r="D20" s="308">
        <v>87.899159663865547</v>
      </c>
      <c r="E20" s="308">
        <v>83.930084745762713</v>
      </c>
      <c r="F20" s="308">
        <v>85.423728813559322</v>
      </c>
      <c r="G20" s="308">
        <f>Capacidad_instalada!B17</f>
        <v>84.590163934426229</v>
      </c>
      <c r="H20" s="308">
        <f t="shared" si="0"/>
        <v>-0.83356487913309252</v>
      </c>
    </row>
    <row r="21" spans="1:8" ht="14.1" customHeight="1" x14ac:dyDescent="0.25">
      <c r="A21" s="307" t="s">
        <v>16</v>
      </c>
      <c r="B21" s="308">
        <v>82.962962962962962</v>
      </c>
      <c r="C21" s="308">
        <v>78.287037037037038</v>
      </c>
      <c r="D21" s="308">
        <v>81.982758620689651</v>
      </c>
      <c r="E21" s="308">
        <v>88.706896551724128</v>
      </c>
      <c r="F21" s="308">
        <v>144.26470588235293</v>
      </c>
      <c r="G21" s="308">
        <f>Capacidad_instalada!B18</f>
        <v>137.86764705882354</v>
      </c>
      <c r="H21" s="308">
        <f t="shared" si="0"/>
        <v>-6.3970588235293917</v>
      </c>
    </row>
    <row r="22" spans="1:8" ht="14.1" customHeight="1" x14ac:dyDescent="0.25">
      <c r="A22" s="307" t="s">
        <v>17</v>
      </c>
      <c r="B22" s="308">
        <v>65.241935483870975</v>
      </c>
      <c r="C22" s="308">
        <v>56.826923076923073</v>
      </c>
      <c r="D22" s="308">
        <v>62.972972972972975</v>
      </c>
      <c r="E22" s="308">
        <v>67.013888888888886</v>
      </c>
      <c r="F22" s="308">
        <v>63.09210526315789</v>
      </c>
      <c r="G22" s="308">
        <f>Capacidad_instalada!B19</f>
        <v>59.062499999999993</v>
      </c>
      <c r="H22" s="308">
        <f t="shared" si="0"/>
        <v>-4.0296052631578974</v>
      </c>
    </row>
    <row r="23" spans="1:8" ht="14.1" customHeight="1" x14ac:dyDescent="0.25">
      <c r="A23" s="307" t="s">
        <v>18</v>
      </c>
      <c r="B23" s="308">
        <v>66.610169491525426</v>
      </c>
      <c r="C23" s="308">
        <v>77.605932203389827</v>
      </c>
      <c r="D23" s="308">
        <v>81.885593220338976</v>
      </c>
      <c r="E23" s="308">
        <v>69.1958041958042</v>
      </c>
      <c r="F23" s="308">
        <v>63.859797297297291</v>
      </c>
      <c r="G23" s="308">
        <f>Capacidad_instalada!B20</f>
        <v>57.701863354037265</v>
      </c>
      <c r="H23" s="308">
        <f t="shared" si="0"/>
        <v>-6.1579339432600264</v>
      </c>
    </row>
    <row r="24" spans="1:8" ht="14.1" customHeight="1" x14ac:dyDescent="0.25">
      <c r="A24" s="307" t="s">
        <v>19</v>
      </c>
      <c r="B24" s="308">
        <v>79.808467741935488</v>
      </c>
      <c r="C24" s="308">
        <v>77.95289855072464</v>
      </c>
      <c r="D24" s="308">
        <v>84.402573529411768</v>
      </c>
      <c r="E24" s="308">
        <v>79.300699300699293</v>
      </c>
      <c r="F24" s="308">
        <v>78.961038961038966</v>
      </c>
      <c r="G24" s="308">
        <f>Capacidad_instalada!B21</f>
        <v>77.324840764331213</v>
      </c>
      <c r="H24" s="308">
        <f t="shared" si="0"/>
        <v>-1.6361981967077526</v>
      </c>
    </row>
    <row r="25" spans="1:8" ht="14.1" customHeight="1" x14ac:dyDescent="0.25">
      <c r="A25" s="307" t="s">
        <v>20</v>
      </c>
      <c r="B25" s="308">
        <v>73.405511811023629</v>
      </c>
      <c r="C25" s="308">
        <v>77.864173228346459</v>
      </c>
      <c r="D25" s="308">
        <v>75.85526315789474</v>
      </c>
      <c r="E25" s="308">
        <v>74.725378787878796</v>
      </c>
      <c r="F25" s="308">
        <v>78.551587301587304</v>
      </c>
      <c r="G25" s="308">
        <f>Capacidad_instalada!B22</f>
        <v>83.24626865671641</v>
      </c>
      <c r="H25" s="308">
        <f t="shared" si="0"/>
        <v>4.6946813551291058</v>
      </c>
    </row>
    <row r="26" spans="1:8" ht="14.1" customHeight="1" x14ac:dyDescent="0.25">
      <c r="A26" s="307" t="s">
        <v>21</v>
      </c>
      <c r="B26" s="308">
        <v>75.67307692307692</v>
      </c>
      <c r="C26" s="308">
        <v>68.9453125</v>
      </c>
      <c r="D26" s="308">
        <v>70.606060606060609</v>
      </c>
      <c r="E26" s="308">
        <v>57.408536585365852</v>
      </c>
      <c r="F26" s="308">
        <v>58.109756097560975</v>
      </c>
      <c r="G26" s="308">
        <f>Capacidad_instalada!B23</f>
        <v>47.599999999999994</v>
      </c>
      <c r="H26" s="308">
        <f t="shared" si="0"/>
        <v>-10.509756097560981</v>
      </c>
    </row>
    <row r="27" spans="1:8" ht="14.1" customHeight="1" x14ac:dyDescent="0.25">
      <c r="A27" s="307" t="s">
        <v>23</v>
      </c>
      <c r="B27" s="308">
        <v>60.815217391304344</v>
      </c>
      <c r="C27" s="308">
        <v>69.94047619047619</v>
      </c>
      <c r="D27" s="308">
        <v>64.836956521739125</v>
      </c>
      <c r="E27" s="308">
        <v>67.027777777777771</v>
      </c>
      <c r="F27" s="308">
        <v>68.972222222222229</v>
      </c>
      <c r="G27" s="308">
        <f>Capacidad_instalada!B25</f>
        <v>56.20192307692308</v>
      </c>
      <c r="H27" s="308">
        <f t="shared" si="0"/>
        <v>-12.770299145299148</v>
      </c>
    </row>
    <row r="28" spans="1:8" ht="14.1" customHeight="1" x14ac:dyDescent="0.25">
      <c r="A28" s="307" t="s">
        <v>24</v>
      </c>
      <c r="B28" s="308">
        <v>103.01795580110497</v>
      </c>
      <c r="C28" s="308">
        <v>95.91947115384616</v>
      </c>
      <c r="D28" s="308">
        <v>95.292431192660558</v>
      </c>
      <c r="E28" s="308">
        <v>89.960629921259837</v>
      </c>
      <c r="F28" s="308">
        <v>93.135504201680675</v>
      </c>
      <c r="G28" s="308">
        <f>Capacidad_instalada!B26</f>
        <v>85.068093385213999</v>
      </c>
      <c r="H28" s="308">
        <f t="shared" si="0"/>
        <v>-8.0674108164666762</v>
      </c>
    </row>
    <row r="29" spans="1:8" ht="14.1" customHeight="1" x14ac:dyDescent="0.25">
      <c r="A29" s="307" t="s">
        <v>25</v>
      </c>
      <c r="B29" s="308">
        <v>66.655982905982896</v>
      </c>
      <c r="C29" s="308">
        <v>75.779914529914521</v>
      </c>
      <c r="D29" s="308">
        <v>75.288461538461533</v>
      </c>
      <c r="E29" s="308">
        <v>74.110169491525426</v>
      </c>
      <c r="F29" s="308">
        <v>68.526422764227647</v>
      </c>
      <c r="G29" s="308">
        <f>Capacidad_instalada!B27</f>
        <v>64.069767441860463</v>
      </c>
      <c r="H29" s="308">
        <f t="shared" si="0"/>
        <v>-4.4566553223671832</v>
      </c>
    </row>
    <row r="30" spans="1:8" ht="14.1" customHeight="1" x14ac:dyDescent="0.25">
      <c r="A30" s="307" t="s">
        <v>26</v>
      </c>
      <c r="B30" s="308">
        <v>69.395161290322577</v>
      </c>
      <c r="C30" s="308">
        <v>72.1484375</v>
      </c>
      <c r="D30" s="308">
        <v>76.875</v>
      </c>
      <c r="E30" s="308">
        <v>75.461538461538453</v>
      </c>
      <c r="F30" s="308">
        <v>67.269230769230774</v>
      </c>
      <c r="G30" s="308">
        <f>Capacidad_instalada!B28</f>
        <v>65.369718309859167</v>
      </c>
      <c r="H30" s="308">
        <f t="shared" si="0"/>
        <v>-1.8995124593716071</v>
      </c>
    </row>
    <row r="31" spans="1:8" ht="14.1" customHeight="1" x14ac:dyDescent="0.25">
      <c r="A31" s="307" t="s">
        <v>27</v>
      </c>
      <c r="B31" s="308">
        <v>74.034552845528452</v>
      </c>
      <c r="C31" s="308">
        <v>76.395582329317264</v>
      </c>
      <c r="D31" s="308">
        <v>77.344377510040161</v>
      </c>
      <c r="E31" s="308">
        <v>72.083333333333329</v>
      </c>
      <c r="F31" s="308">
        <v>72.784313725490193</v>
      </c>
      <c r="G31" s="308">
        <f>Capacidad_instalada!B29</f>
        <v>66.427272727272722</v>
      </c>
      <c r="H31" s="308">
        <f t="shared" si="0"/>
        <v>-6.3570409982174709</v>
      </c>
    </row>
    <row r="32" spans="1:8" ht="14.1" customHeight="1" x14ac:dyDescent="0.25">
      <c r="A32" s="307" t="s">
        <v>28</v>
      </c>
      <c r="B32" s="308">
        <v>86.413649025069645</v>
      </c>
      <c r="C32" s="308">
        <v>84.431502086230878</v>
      </c>
      <c r="D32" s="308">
        <v>83.362724757952975</v>
      </c>
      <c r="E32" s="308">
        <v>80.517299864314779</v>
      </c>
      <c r="F32" s="308">
        <v>78.788798920377872</v>
      </c>
      <c r="G32" s="308">
        <f>Capacidad_instalada!B30</f>
        <v>76.831395348837205</v>
      </c>
      <c r="H32" s="308">
        <f t="shared" si="0"/>
        <v>-1.9574035715406666</v>
      </c>
    </row>
    <row r="33" spans="1:8" ht="14.1" customHeight="1" x14ac:dyDescent="0.25">
      <c r="A33" s="307" t="s">
        <v>29</v>
      </c>
      <c r="B33" s="308">
        <v>72.804878048780481</v>
      </c>
      <c r="C33" s="308">
        <v>68.58522727272728</v>
      </c>
      <c r="D33" s="308">
        <v>64.836497890295362</v>
      </c>
      <c r="E33" s="308">
        <v>65.304203539823007</v>
      </c>
      <c r="F33" s="308">
        <v>64.596238938053091</v>
      </c>
      <c r="G33" s="308">
        <f>Capacidad_instalada!B31</f>
        <v>63.824200913242009</v>
      </c>
      <c r="H33" s="308">
        <f t="shared" si="0"/>
        <v>-0.77203802481108141</v>
      </c>
    </row>
    <row r="34" spans="1:8" ht="14.1" customHeight="1" x14ac:dyDescent="0.25">
      <c r="A34" s="307" t="s">
        <v>30</v>
      </c>
      <c r="B34" s="308">
        <v>99.791666666666671</v>
      </c>
      <c r="C34" s="308">
        <v>105.25</v>
      </c>
      <c r="D34" s="308">
        <v>104.41666666666667</v>
      </c>
      <c r="E34" s="308">
        <v>99.427966101694921</v>
      </c>
      <c r="F34" s="308">
        <v>87.996323529411768</v>
      </c>
      <c r="G34" s="308">
        <f>Capacidad_instalada!B32</f>
        <v>79.430051813471508</v>
      </c>
      <c r="H34" s="308">
        <f t="shared" si="0"/>
        <v>-8.5662717159402604</v>
      </c>
    </row>
    <row r="35" spans="1:8" ht="14.1" customHeight="1" x14ac:dyDescent="0.25">
      <c r="A35" s="307" t="s">
        <v>31</v>
      </c>
      <c r="B35" s="308">
        <v>101.71428571428571</v>
      </c>
      <c r="C35" s="308">
        <v>108.17857142857143</v>
      </c>
      <c r="D35" s="308">
        <v>108.67857142857143</v>
      </c>
      <c r="E35" s="308">
        <v>70.300925925925924</v>
      </c>
      <c r="F35" s="308">
        <v>67.152777777777771</v>
      </c>
      <c r="G35" s="308">
        <f>Capacidad_instalada!B33</f>
        <v>61.864754098360649</v>
      </c>
      <c r="H35" s="308">
        <f t="shared" si="0"/>
        <v>-5.2880236794171225</v>
      </c>
    </row>
    <row r="36" spans="1:8" ht="14.1" customHeight="1" x14ac:dyDescent="0.25">
      <c r="A36" s="307" t="s">
        <v>32</v>
      </c>
      <c r="B36" s="308">
        <v>95.074728260869563</v>
      </c>
      <c r="C36" s="308">
        <v>104.19157608695653</v>
      </c>
      <c r="D36" s="308">
        <v>111.38586956521739</v>
      </c>
      <c r="E36" s="308">
        <v>85.954999999999998</v>
      </c>
      <c r="F36" s="308">
        <v>88.85499999999999</v>
      </c>
      <c r="G36" s="308">
        <f>Capacidad_instalada!B34</f>
        <v>87.392322097378269</v>
      </c>
      <c r="H36" s="308">
        <f t="shared" si="0"/>
        <v>-1.4626779026217207</v>
      </c>
    </row>
    <row r="37" spans="1:8" ht="14.1" customHeight="1" x14ac:dyDescent="0.25">
      <c r="A37" s="307" t="s">
        <v>34</v>
      </c>
      <c r="B37" s="308">
        <v>63.459507042253513</v>
      </c>
      <c r="C37" s="308">
        <v>66.701388888888886</v>
      </c>
      <c r="D37" s="308">
        <v>65.442708333333329</v>
      </c>
      <c r="E37" s="308">
        <v>64.512411347517727</v>
      </c>
      <c r="F37" s="308">
        <v>62.239583333333336</v>
      </c>
      <c r="G37" s="308">
        <f>Capacidad_instalada!B36</f>
        <v>58.618421052631575</v>
      </c>
      <c r="H37" s="308">
        <f t="shared" si="0"/>
        <v>-3.6211622807017605</v>
      </c>
    </row>
    <row r="38" spans="1:8" ht="14.1" customHeight="1" x14ac:dyDescent="0.25">
      <c r="A38" s="307" t="s">
        <v>35</v>
      </c>
      <c r="B38" s="308">
        <v>81.036585365853668</v>
      </c>
      <c r="C38" s="308">
        <v>84.70930232558139</v>
      </c>
      <c r="D38" s="308">
        <v>85.625</v>
      </c>
      <c r="E38" s="308">
        <v>79.019607843137251</v>
      </c>
      <c r="F38" s="308">
        <v>78.22727272727272</v>
      </c>
      <c r="G38" s="308">
        <f>Capacidad_instalada!B37</f>
        <v>66.961538461538467</v>
      </c>
      <c r="H38" s="308">
        <f t="shared" si="0"/>
        <v>-11.265734265734253</v>
      </c>
    </row>
    <row r="39" spans="1:8" ht="14.1" customHeight="1" x14ac:dyDescent="0.25">
      <c r="A39" s="307" t="s">
        <v>36</v>
      </c>
      <c r="B39" s="308">
        <v>105.19736842105263</v>
      </c>
      <c r="C39" s="308">
        <v>102.84653465346534</v>
      </c>
      <c r="D39" s="308">
        <v>104.38701923076923</v>
      </c>
      <c r="E39" s="308">
        <v>106.18990384615385</v>
      </c>
      <c r="F39" s="308">
        <v>97.584134615384613</v>
      </c>
      <c r="G39" s="308">
        <f>Capacidad_instalada!B38</f>
        <v>92.339449541284395</v>
      </c>
      <c r="H39" s="308">
        <f t="shared" si="0"/>
        <v>-5.244685074100218</v>
      </c>
    </row>
    <row r="40" spans="1:8" ht="14.1" customHeight="1" x14ac:dyDescent="0.25">
      <c r="A40" s="307" t="s">
        <v>37</v>
      </c>
      <c r="B40" s="308">
        <v>79.398148148148152</v>
      </c>
      <c r="C40" s="308">
        <v>81.205357142857139</v>
      </c>
      <c r="D40" s="308">
        <v>81.517857142857139</v>
      </c>
      <c r="E40" s="308">
        <v>79.955357142857139</v>
      </c>
      <c r="F40" s="308">
        <v>77.17647058823529</v>
      </c>
      <c r="G40" s="308">
        <f>Capacidad_instalada!B39</f>
        <v>72.5</v>
      </c>
      <c r="H40" s="308">
        <f t="shared" si="0"/>
        <v>-4.6764705882352899</v>
      </c>
    </row>
    <row r="41" spans="1:8" ht="14.1" customHeight="1" x14ac:dyDescent="0.25">
      <c r="A41" s="307" t="s">
        <v>38</v>
      </c>
      <c r="B41" s="308">
        <v>67.604166666666671</v>
      </c>
      <c r="C41" s="308">
        <v>72.756410256410248</v>
      </c>
      <c r="D41" s="308">
        <v>69.912280701754383</v>
      </c>
      <c r="E41" s="308">
        <v>64.625</v>
      </c>
      <c r="F41" s="308">
        <v>59.494535519125677</v>
      </c>
      <c r="G41" s="308">
        <f>Capacidad_instalada!B40</f>
        <v>49.684579439252339</v>
      </c>
      <c r="H41" s="308">
        <f t="shared" si="0"/>
        <v>-9.8099560798733378</v>
      </c>
    </row>
    <row r="42" spans="1:8" ht="14.1" customHeight="1" x14ac:dyDescent="0.25">
      <c r="A42" s="307" t="s">
        <v>39</v>
      </c>
      <c r="B42" s="308">
        <v>65.554932735426007</v>
      </c>
      <c r="C42" s="308">
        <v>73.968609865470853</v>
      </c>
      <c r="D42" s="308">
        <v>70.409192825112115</v>
      </c>
      <c r="E42" s="308">
        <v>66.908713692946051</v>
      </c>
      <c r="F42" s="308">
        <v>67.932098765432102</v>
      </c>
      <c r="G42" s="308">
        <f>Capacidad_instalada!B41</f>
        <v>69.114173228346459</v>
      </c>
      <c r="H42" s="308">
        <f t="shared" si="0"/>
        <v>1.1820744629143576</v>
      </c>
    </row>
    <row r="43" spans="1:8" ht="14.1" customHeight="1" x14ac:dyDescent="0.25">
      <c r="A43" s="307" t="s">
        <v>40</v>
      </c>
      <c r="B43" s="308">
        <v>84.391447368421055</v>
      </c>
      <c r="C43" s="308">
        <v>82.89473684210526</v>
      </c>
      <c r="D43" s="308">
        <v>87.25328947368422</v>
      </c>
      <c r="E43" s="308">
        <v>86.265822784810126</v>
      </c>
      <c r="F43" s="308">
        <v>92.92763157894737</v>
      </c>
      <c r="G43" s="308">
        <f>Capacidad_instalada!B42</f>
        <v>94.391447368421055</v>
      </c>
      <c r="H43" s="308">
        <f t="shared" si="0"/>
        <v>1.463815789473685</v>
      </c>
    </row>
    <row r="44" spans="1:8" ht="14.1" customHeight="1" x14ac:dyDescent="0.25">
      <c r="A44" s="307" t="s">
        <v>41</v>
      </c>
      <c r="B44" s="308">
        <v>72.318840579710141</v>
      </c>
      <c r="C44" s="308">
        <v>74.06702898550725</v>
      </c>
      <c r="D44" s="308">
        <v>79.669642857142847</v>
      </c>
      <c r="E44" s="308">
        <v>79.930069930069919</v>
      </c>
      <c r="F44" s="308">
        <v>78.920068027210888</v>
      </c>
      <c r="G44" s="308">
        <f>Capacidad_instalada!B43</f>
        <v>71.687898089171981</v>
      </c>
      <c r="H44" s="308">
        <f t="shared" si="0"/>
        <v>-7.2321699380389077</v>
      </c>
    </row>
    <row r="45" spans="1:8" ht="14.1" customHeight="1" x14ac:dyDescent="0.25">
      <c r="A45" s="307" t="s">
        <v>42</v>
      </c>
      <c r="B45" s="308">
        <v>82.828947368421055</v>
      </c>
      <c r="C45" s="308">
        <v>76.99404761904762</v>
      </c>
      <c r="D45" s="308">
        <v>92.529761904761912</v>
      </c>
      <c r="E45" s="308">
        <v>90.058139534883722</v>
      </c>
      <c r="F45" s="308">
        <v>89.563953488372093</v>
      </c>
      <c r="G45" s="308">
        <f>Capacidad_instalada!B44</f>
        <v>72.653061224489804</v>
      </c>
      <c r="H45" s="308">
        <f t="shared" si="0"/>
        <v>-16.910892263882289</v>
      </c>
    </row>
    <row r="46" spans="1:8" ht="14.1" customHeight="1" x14ac:dyDescent="0.25">
      <c r="A46" s="307" t="s">
        <v>43</v>
      </c>
      <c r="B46" s="308">
        <v>69.197530864197532</v>
      </c>
      <c r="C46" s="308">
        <v>70.556402439024396</v>
      </c>
      <c r="D46" s="308">
        <v>70.541158536585371</v>
      </c>
      <c r="E46" s="308">
        <v>64.971428571428575</v>
      </c>
      <c r="F46" s="308">
        <v>65.171428571428564</v>
      </c>
      <c r="G46" s="308">
        <f>Capacidad_instalada!B45</f>
        <v>66.242897727272734</v>
      </c>
      <c r="H46" s="308">
        <f t="shared" si="0"/>
        <v>1.07146915584417</v>
      </c>
    </row>
    <row r="47" spans="1:8" ht="14.1" customHeight="1" x14ac:dyDescent="0.25">
      <c r="A47" s="307" t="s">
        <v>44</v>
      </c>
      <c r="B47" s="308">
        <v>99.508928571428569</v>
      </c>
      <c r="C47" s="308">
        <v>104.75446428571429</v>
      </c>
      <c r="D47" s="308">
        <v>98.415178571428569</v>
      </c>
      <c r="E47" s="308">
        <v>85.900735294117652</v>
      </c>
      <c r="F47" s="308">
        <v>93.333333333333329</v>
      </c>
      <c r="G47" s="308">
        <f>Capacidad_instalada!B46</f>
        <v>88.952205882352942</v>
      </c>
      <c r="H47" s="308">
        <f t="shared" si="0"/>
        <v>-4.3811274509803866</v>
      </c>
    </row>
    <row r="48" spans="1:8" ht="14.1" customHeight="1" x14ac:dyDescent="0.25">
      <c r="A48" s="307" t="s">
        <v>45</v>
      </c>
      <c r="B48" s="308">
        <v>53.194444444444443</v>
      </c>
      <c r="C48" s="308">
        <v>53.648648648648646</v>
      </c>
      <c r="D48" s="308">
        <v>58.175675675675677</v>
      </c>
      <c r="E48" s="308">
        <v>46.781914893617021</v>
      </c>
      <c r="F48" s="308">
        <v>46.032608695652172</v>
      </c>
      <c r="G48" s="308">
        <f>Capacidad_instalada!B47</f>
        <v>45.718085106382979</v>
      </c>
      <c r="H48" s="308">
        <f t="shared" si="0"/>
        <v>-0.31452358926919288</v>
      </c>
    </row>
    <row r="49" spans="1:8" x14ac:dyDescent="0.25">
      <c r="A49" s="330" t="s">
        <v>275</v>
      </c>
      <c r="B49" s="331">
        <v>68.099999999999994</v>
      </c>
      <c r="C49" s="331">
        <v>69.8</v>
      </c>
      <c r="D49" s="331">
        <v>70.099999999999994</v>
      </c>
      <c r="E49" s="331">
        <v>66.2</v>
      </c>
      <c r="F49" s="331">
        <v>70.400000000000006</v>
      </c>
      <c r="G49" s="331">
        <v>72.3</v>
      </c>
      <c r="H49" s="328">
        <f t="shared" si="0"/>
        <v>1.8999999999999915</v>
      </c>
    </row>
    <row r="50" spans="1:8" x14ac:dyDescent="0.25">
      <c r="A50" s="307" t="s">
        <v>22</v>
      </c>
      <c r="B50" s="308">
        <v>101.98148148148147</v>
      </c>
      <c r="C50" s="308">
        <v>104.39598880597015</v>
      </c>
      <c r="D50" s="308">
        <v>101.65968342644321</v>
      </c>
      <c r="E50" s="308">
        <v>98.183486238532112</v>
      </c>
      <c r="F50" s="308">
        <v>98.990825688073386</v>
      </c>
      <c r="G50" s="308">
        <f>Capacidad_instalada!B24</f>
        <v>97.403846153846146</v>
      </c>
      <c r="H50" s="308">
        <f t="shared" si="0"/>
        <v>-1.5869795342272397</v>
      </c>
    </row>
    <row r="51" spans="1:8" x14ac:dyDescent="0.25">
      <c r="A51" s="307" t="s">
        <v>33</v>
      </c>
      <c r="B51" s="308">
        <v>86.910919540229884</v>
      </c>
      <c r="C51" s="308">
        <v>86.289893617021278</v>
      </c>
      <c r="D51" s="308">
        <v>78.125</v>
      </c>
      <c r="E51" s="308">
        <v>77.865566037735846</v>
      </c>
      <c r="F51" s="308">
        <v>73.06074766355141</v>
      </c>
      <c r="G51" s="308">
        <f>Capacidad_instalada!B35</f>
        <v>64.559426229508205</v>
      </c>
      <c r="H51" s="308">
        <f t="shared" si="0"/>
        <v>-8.5013214340432057</v>
      </c>
    </row>
    <row r="52" spans="1:8" x14ac:dyDescent="0.25">
      <c r="A52" s="330" t="s">
        <v>276</v>
      </c>
      <c r="B52" s="331">
        <v>99.9</v>
      </c>
      <c r="C52" s="331">
        <v>101.7</v>
      </c>
      <c r="D52" s="331">
        <v>97.7</v>
      </c>
      <c r="E52" s="331">
        <v>94.9</v>
      </c>
      <c r="F52" s="331">
        <v>94.7</v>
      </c>
      <c r="G52" s="331">
        <v>91.6</v>
      </c>
      <c r="H52" s="328">
        <f>G52-F52</f>
        <v>-3.1000000000000085</v>
      </c>
    </row>
    <row r="53" spans="1:8" ht="15.75" x14ac:dyDescent="0.25">
      <c r="A53" s="203"/>
      <c r="B53" s="203"/>
      <c r="C53" s="203"/>
      <c r="D53" s="203"/>
      <c r="E53" s="203"/>
      <c r="F53" s="203"/>
      <c r="G53" s="203"/>
      <c r="H53" s="203"/>
    </row>
    <row r="54" spans="1:8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8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8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8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8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8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8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8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8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8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8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</sheetData>
  <dataConsolidate/>
  <mergeCells count="1">
    <mergeCell ref="A7:H7"/>
  </mergeCells>
  <conditionalFormatting sqref="H19:H48 H50:H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orientation="portrait" r:id="rId1"/>
  <drawing r:id="rId2"/>
  <legacyDrawingHF r:id="rId3"/>
  <tableParts count="2">
    <tablePart r:id="rId4"/>
    <tablePart r:id="rId5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55"/>
  <sheetViews>
    <sheetView view="pageLayout" topLeftCell="A12" zoomScaleSheetLayoutView="100" workbookViewId="0">
      <selection activeCell="C16" sqref="C16:C47"/>
    </sheetView>
  </sheetViews>
  <sheetFormatPr baseColWidth="10" defaultRowHeight="14.25" x14ac:dyDescent="0.2"/>
  <cols>
    <col min="1" max="2" width="15.42578125" style="68" customWidth="1"/>
    <col min="3" max="3" width="12.7109375" style="68" customWidth="1"/>
    <col min="4" max="9" width="12.7109375" style="43" customWidth="1"/>
    <col min="10" max="256" width="11.42578125" style="43"/>
    <col min="257" max="258" width="15.42578125" style="43" customWidth="1"/>
    <col min="259" max="265" width="12.7109375" style="43" customWidth="1"/>
    <col min="266" max="512" width="11.42578125" style="43"/>
    <col min="513" max="514" width="15.42578125" style="43" customWidth="1"/>
    <col min="515" max="521" width="12.7109375" style="43" customWidth="1"/>
    <col min="522" max="768" width="11.42578125" style="43"/>
    <col min="769" max="770" width="15.42578125" style="43" customWidth="1"/>
    <col min="771" max="777" width="12.7109375" style="43" customWidth="1"/>
    <col min="778" max="1024" width="11.42578125" style="43"/>
    <col min="1025" max="1026" width="15.42578125" style="43" customWidth="1"/>
    <col min="1027" max="1033" width="12.7109375" style="43" customWidth="1"/>
    <col min="1034" max="1280" width="11.42578125" style="43"/>
    <col min="1281" max="1282" width="15.42578125" style="43" customWidth="1"/>
    <col min="1283" max="1289" width="12.7109375" style="43" customWidth="1"/>
    <col min="1290" max="1536" width="11.42578125" style="43"/>
    <col min="1537" max="1538" width="15.42578125" style="43" customWidth="1"/>
    <col min="1539" max="1545" width="12.7109375" style="43" customWidth="1"/>
    <col min="1546" max="1792" width="11.42578125" style="43"/>
    <col min="1793" max="1794" width="15.42578125" style="43" customWidth="1"/>
    <col min="1795" max="1801" width="12.7109375" style="43" customWidth="1"/>
    <col min="1802" max="2048" width="11.42578125" style="43"/>
    <col min="2049" max="2050" width="15.42578125" style="43" customWidth="1"/>
    <col min="2051" max="2057" width="12.7109375" style="43" customWidth="1"/>
    <col min="2058" max="2304" width="11.42578125" style="43"/>
    <col min="2305" max="2306" width="15.42578125" style="43" customWidth="1"/>
    <col min="2307" max="2313" width="12.7109375" style="43" customWidth="1"/>
    <col min="2314" max="2560" width="11.42578125" style="43"/>
    <col min="2561" max="2562" width="15.42578125" style="43" customWidth="1"/>
    <col min="2563" max="2569" width="12.7109375" style="43" customWidth="1"/>
    <col min="2570" max="2816" width="11.42578125" style="43"/>
    <col min="2817" max="2818" width="15.42578125" style="43" customWidth="1"/>
    <col min="2819" max="2825" width="12.7109375" style="43" customWidth="1"/>
    <col min="2826" max="3072" width="11.42578125" style="43"/>
    <col min="3073" max="3074" width="15.42578125" style="43" customWidth="1"/>
    <col min="3075" max="3081" width="12.7109375" style="43" customWidth="1"/>
    <col min="3082" max="3328" width="11.42578125" style="43"/>
    <col min="3329" max="3330" width="15.42578125" style="43" customWidth="1"/>
    <col min="3331" max="3337" width="12.7109375" style="43" customWidth="1"/>
    <col min="3338" max="3584" width="11.42578125" style="43"/>
    <col min="3585" max="3586" width="15.42578125" style="43" customWidth="1"/>
    <col min="3587" max="3593" width="12.7109375" style="43" customWidth="1"/>
    <col min="3594" max="3840" width="11.42578125" style="43"/>
    <col min="3841" max="3842" width="15.42578125" style="43" customWidth="1"/>
    <col min="3843" max="3849" width="12.7109375" style="43" customWidth="1"/>
    <col min="3850" max="4096" width="11.42578125" style="43"/>
    <col min="4097" max="4098" width="15.42578125" style="43" customWidth="1"/>
    <col min="4099" max="4105" width="12.7109375" style="43" customWidth="1"/>
    <col min="4106" max="4352" width="11.42578125" style="43"/>
    <col min="4353" max="4354" width="15.42578125" style="43" customWidth="1"/>
    <col min="4355" max="4361" width="12.7109375" style="43" customWidth="1"/>
    <col min="4362" max="4608" width="11.42578125" style="43"/>
    <col min="4609" max="4610" width="15.42578125" style="43" customWidth="1"/>
    <col min="4611" max="4617" width="12.7109375" style="43" customWidth="1"/>
    <col min="4618" max="4864" width="11.42578125" style="43"/>
    <col min="4865" max="4866" width="15.42578125" style="43" customWidth="1"/>
    <col min="4867" max="4873" width="12.7109375" style="43" customWidth="1"/>
    <col min="4874" max="5120" width="11.42578125" style="43"/>
    <col min="5121" max="5122" width="15.42578125" style="43" customWidth="1"/>
    <col min="5123" max="5129" width="12.7109375" style="43" customWidth="1"/>
    <col min="5130" max="5376" width="11.42578125" style="43"/>
    <col min="5377" max="5378" width="15.42578125" style="43" customWidth="1"/>
    <col min="5379" max="5385" width="12.7109375" style="43" customWidth="1"/>
    <col min="5386" max="5632" width="11.42578125" style="43"/>
    <col min="5633" max="5634" width="15.42578125" style="43" customWidth="1"/>
    <col min="5635" max="5641" width="12.7109375" style="43" customWidth="1"/>
    <col min="5642" max="5888" width="11.42578125" style="43"/>
    <col min="5889" max="5890" width="15.42578125" style="43" customWidth="1"/>
    <col min="5891" max="5897" width="12.7109375" style="43" customWidth="1"/>
    <col min="5898" max="6144" width="11.42578125" style="43"/>
    <col min="6145" max="6146" width="15.42578125" style="43" customWidth="1"/>
    <col min="6147" max="6153" width="12.7109375" style="43" customWidth="1"/>
    <col min="6154" max="6400" width="11.42578125" style="43"/>
    <col min="6401" max="6402" width="15.42578125" style="43" customWidth="1"/>
    <col min="6403" max="6409" width="12.7109375" style="43" customWidth="1"/>
    <col min="6410" max="6656" width="11.42578125" style="43"/>
    <col min="6657" max="6658" width="15.42578125" style="43" customWidth="1"/>
    <col min="6659" max="6665" width="12.7109375" style="43" customWidth="1"/>
    <col min="6666" max="6912" width="11.42578125" style="43"/>
    <col min="6913" max="6914" width="15.42578125" style="43" customWidth="1"/>
    <col min="6915" max="6921" width="12.7109375" style="43" customWidth="1"/>
    <col min="6922" max="7168" width="11.42578125" style="43"/>
    <col min="7169" max="7170" width="15.42578125" style="43" customWidth="1"/>
    <col min="7171" max="7177" width="12.7109375" style="43" customWidth="1"/>
    <col min="7178" max="7424" width="11.42578125" style="43"/>
    <col min="7425" max="7426" width="15.42578125" style="43" customWidth="1"/>
    <col min="7427" max="7433" width="12.7109375" style="43" customWidth="1"/>
    <col min="7434" max="7680" width="11.42578125" style="43"/>
    <col min="7681" max="7682" width="15.42578125" style="43" customWidth="1"/>
    <col min="7683" max="7689" width="12.7109375" style="43" customWidth="1"/>
    <col min="7690" max="7936" width="11.42578125" style="43"/>
    <col min="7937" max="7938" width="15.42578125" style="43" customWidth="1"/>
    <col min="7939" max="7945" width="12.7109375" style="43" customWidth="1"/>
    <col min="7946" max="8192" width="11.42578125" style="43"/>
    <col min="8193" max="8194" width="15.42578125" style="43" customWidth="1"/>
    <col min="8195" max="8201" width="12.7109375" style="43" customWidth="1"/>
    <col min="8202" max="8448" width="11.42578125" style="43"/>
    <col min="8449" max="8450" width="15.42578125" style="43" customWidth="1"/>
    <col min="8451" max="8457" width="12.7109375" style="43" customWidth="1"/>
    <col min="8458" max="8704" width="11.42578125" style="43"/>
    <col min="8705" max="8706" width="15.42578125" style="43" customWidth="1"/>
    <col min="8707" max="8713" width="12.7109375" style="43" customWidth="1"/>
    <col min="8714" max="8960" width="11.42578125" style="43"/>
    <col min="8961" max="8962" width="15.42578125" style="43" customWidth="1"/>
    <col min="8963" max="8969" width="12.7109375" style="43" customWidth="1"/>
    <col min="8970" max="9216" width="11.42578125" style="43"/>
    <col min="9217" max="9218" width="15.42578125" style="43" customWidth="1"/>
    <col min="9219" max="9225" width="12.7109375" style="43" customWidth="1"/>
    <col min="9226" max="9472" width="11.42578125" style="43"/>
    <col min="9473" max="9474" width="15.42578125" style="43" customWidth="1"/>
    <col min="9475" max="9481" width="12.7109375" style="43" customWidth="1"/>
    <col min="9482" max="9728" width="11.42578125" style="43"/>
    <col min="9729" max="9730" width="15.42578125" style="43" customWidth="1"/>
    <col min="9731" max="9737" width="12.7109375" style="43" customWidth="1"/>
    <col min="9738" max="9984" width="11.42578125" style="43"/>
    <col min="9985" max="9986" width="15.42578125" style="43" customWidth="1"/>
    <col min="9987" max="9993" width="12.7109375" style="43" customWidth="1"/>
    <col min="9994" max="10240" width="11.42578125" style="43"/>
    <col min="10241" max="10242" width="15.42578125" style="43" customWidth="1"/>
    <col min="10243" max="10249" width="12.7109375" style="43" customWidth="1"/>
    <col min="10250" max="10496" width="11.42578125" style="43"/>
    <col min="10497" max="10498" width="15.42578125" style="43" customWidth="1"/>
    <col min="10499" max="10505" width="12.7109375" style="43" customWidth="1"/>
    <col min="10506" max="10752" width="11.42578125" style="43"/>
    <col min="10753" max="10754" width="15.42578125" style="43" customWidth="1"/>
    <col min="10755" max="10761" width="12.7109375" style="43" customWidth="1"/>
    <col min="10762" max="11008" width="11.42578125" style="43"/>
    <col min="11009" max="11010" width="15.42578125" style="43" customWidth="1"/>
    <col min="11011" max="11017" width="12.7109375" style="43" customWidth="1"/>
    <col min="11018" max="11264" width="11.42578125" style="43"/>
    <col min="11265" max="11266" width="15.42578125" style="43" customWidth="1"/>
    <col min="11267" max="11273" width="12.7109375" style="43" customWidth="1"/>
    <col min="11274" max="11520" width="11.42578125" style="43"/>
    <col min="11521" max="11522" width="15.42578125" style="43" customWidth="1"/>
    <col min="11523" max="11529" width="12.7109375" style="43" customWidth="1"/>
    <col min="11530" max="11776" width="11.42578125" style="43"/>
    <col min="11777" max="11778" width="15.42578125" style="43" customWidth="1"/>
    <col min="11779" max="11785" width="12.7109375" style="43" customWidth="1"/>
    <col min="11786" max="12032" width="11.42578125" style="43"/>
    <col min="12033" max="12034" width="15.42578125" style="43" customWidth="1"/>
    <col min="12035" max="12041" width="12.7109375" style="43" customWidth="1"/>
    <col min="12042" max="12288" width="11.42578125" style="43"/>
    <col min="12289" max="12290" width="15.42578125" style="43" customWidth="1"/>
    <col min="12291" max="12297" width="12.7109375" style="43" customWidth="1"/>
    <col min="12298" max="12544" width="11.42578125" style="43"/>
    <col min="12545" max="12546" width="15.42578125" style="43" customWidth="1"/>
    <col min="12547" max="12553" width="12.7109375" style="43" customWidth="1"/>
    <col min="12554" max="12800" width="11.42578125" style="43"/>
    <col min="12801" max="12802" width="15.42578125" style="43" customWidth="1"/>
    <col min="12803" max="12809" width="12.7109375" style="43" customWidth="1"/>
    <col min="12810" max="13056" width="11.42578125" style="43"/>
    <col min="13057" max="13058" width="15.42578125" style="43" customWidth="1"/>
    <col min="13059" max="13065" width="12.7109375" style="43" customWidth="1"/>
    <col min="13066" max="13312" width="11.42578125" style="43"/>
    <col min="13313" max="13314" width="15.42578125" style="43" customWidth="1"/>
    <col min="13315" max="13321" width="12.7109375" style="43" customWidth="1"/>
    <col min="13322" max="13568" width="11.42578125" style="43"/>
    <col min="13569" max="13570" width="15.42578125" style="43" customWidth="1"/>
    <col min="13571" max="13577" width="12.7109375" style="43" customWidth="1"/>
    <col min="13578" max="13824" width="11.42578125" style="43"/>
    <col min="13825" max="13826" width="15.42578125" style="43" customWidth="1"/>
    <col min="13827" max="13833" width="12.7109375" style="43" customWidth="1"/>
    <col min="13834" max="14080" width="11.42578125" style="43"/>
    <col min="14081" max="14082" width="15.42578125" style="43" customWidth="1"/>
    <col min="14083" max="14089" width="12.7109375" style="43" customWidth="1"/>
    <col min="14090" max="14336" width="11.42578125" style="43"/>
    <col min="14337" max="14338" width="15.42578125" style="43" customWidth="1"/>
    <col min="14339" max="14345" width="12.7109375" style="43" customWidth="1"/>
    <col min="14346" max="14592" width="11.42578125" style="43"/>
    <col min="14593" max="14594" width="15.42578125" style="43" customWidth="1"/>
    <col min="14595" max="14601" width="12.7109375" style="43" customWidth="1"/>
    <col min="14602" max="14848" width="11.42578125" style="43"/>
    <col min="14849" max="14850" width="15.42578125" style="43" customWidth="1"/>
    <col min="14851" max="14857" width="12.7109375" style="43" customWidth="1"/>
    <col min="14858" max="15104" width="11.42578125" style="43"/>
    <col min="15105" max="15106" width="15.42578125" style="43" customWidth="1"/>
    <col min="15107" max="15113" width="12.7109375" style="43" customWidth="1"/>
    <col min="15114" max="15360" width="11.42578125" style="43"/>
    <col min="15361" max="15362" width="15.42578125" style="43" customWidth="1"/>
    <col min="15363" max="15369" width="12.7109375" style="43" customWidth="1"/>
    <col min="15370" max="15616" width="11.42578125" style="43"/>
    <col min="15617" max="15618" width="15.42578125" style="43" customWidth="1"/>
    <col min="15619" max="15625" width="12.7109375" style="43" customWidth="1"/>
    <col min="15626" max="15872" width="11.42578125" style="43"/>
    <col min="15873" max="15874" width="15.42578125" style="43" customWidth="1"/>
    <col min="15875" max="15881" width="12.7109375" style="43" customWidth="1"/>
    <col min="15882" max="16128" width="11.42578125" style="43"/>
    <col min="16129" max="16130" width="15.42578125" style="43" customWidth="1"/>
    <col min="16131" max="16137" width="12.7109375" style="43" customWidth="1"/>
    <col min="16138" max="16384" width="11.42578125" style="43"/>
  </cols>
  <sheetData>
    <row r="1" spans="1:11" x14ac:dyDescent="0.2">
      <c r="A1" s="1"/>
      <c r="B1" s="2"/>
      <c r="C1" s="2"/>
      <c r="D1" s="1"/>
      <c r="E1" s="1"/>
      <c r="F1" s="1"/>
      <c r="G1" s="1"/>
      <c r="H1" s="1"/>
      <c r="I1" s="1"/>
    </row>
    <row r="2" spans="1:11" x14ac:dyDescent="0.2">
      <c r="A2" s="1"/>
      <c r="B2" s="2"/>
      <c r="C2" s="2"/>
      <c r="D2" s="1"/>
      <c r="E2" s="1"/>
      <c r="F2" s="1"/>
      <c r="G2" s="1"/>
      <c r="H2" s="1"/>
      <c r="I2" s="1"/>
    </row>
    <row r="3" spans="1:11" x14ac:dyDescent="0.2">
      <c r="A3" s="1"/>
      <c r="B3" s="4"/>
      <c r="C3" s="4"/>
      <c r="D3" s="5"/>
      <c r="E3" s="6"/>
      <c r="F3" s="6"/>
      <c r="G3" s="6"/>
      <c r="H3" s="5"/>
      <c r="I3" s="5"/>
    </row>
    <row r="4" spans="1:11" x14ac:dyDescent="0.2">
      <c r="A4" s="488"/>
      <c r="B4" s="488"/>
      <c r="C4" s="488"/>
      <c r="D4" s="488"/>
      <c r="E4" s="488"/>
      <c r="F4" s="488"/>
      <c r="G4" s="488"/>
      <c r="H4" s="488"/>
      <c r="I4" s="488"/>
    </row>
    <row r="5" spans="1:11" x14ac:dyDescent="0.2">
      <c r="A5" s="134"/>
      <c r="B5" s="134"/>
      <c r="C5" s="134"/>
      <c r="D5" s="134"/>
      <c r="E5" s="134"/>
      <c r="F5" s="134"/>
      <c r="G5" s="134"/>
      <c r="H5" s="134"/>
      <c r="I5" s="134"/>
    </row>
    <row r="6" spans="1:11" ht="17.25" customHeight="1" x14ac:dyDescent="0.2">
      <c r="A6" s="498" t="s">
        <v>91</v>
      </c>
      <c r="B6" s="498"/>
      <c r="C6" s="498"/>
      <c r="D6" s="498"/>
      <c r="E6" s="498"/>
      <c r="F6" s="498"/>
      <c r="G6" s="498"/>
      <c r="H6" s="498"/>
      <c r="I6" s="498"/>
      <c r="J6" s="498"/>
      <c r="K6" s="498"/>
    </row>
    <row r="7" spans="1:11" ht="8.25" customHeight="1" x14ac:dyDescent="0.2">
      <c r="A7" s="135"/>
      <c r="B7" s="135"/>
      <c r="C7" s="135"/>
      <c r="D7" s="135"/>
      <c r="E7" s="9"/>
      <c r="F7" s="135"/>
      <c r="G7" s="135"/>
      <c r="H7" s="135"/>
      <c r="I7" s="135"/>
    </row>
    <row r="8" spans="1:11" ht="16.5" customHeight="1" x14ac:dyDescent="0.2">
      <c r="A8" s="9"/>
      <c r="B8" s="9"/>
      <c r="C8" s="8"/>
      <c r="D8" s="9"/>
      <c r="E8" s="9"/>
      <c r="F8" s="9"/>
      <c r="G8" s="9"/>
      <c r="H8" s="9"/>
      <c r="I8" s="135"/>
    </row>
    <row r="9" spans="1:11" ht="26.25" customHeight="1" x14ac:dyDescent="0.2">
      <c r="A9" s="20" t="s">
        <v>155</v>
      </c>
      <c r="B9" s="244">
        <f>B15</f>
        <v>74.912508896360464</v>
      </c>
      <c r="C9" s="8"/>
      <c r="D9" s="9"/>
      <c r="E9" s="9"/>
      <c r="F9" s="9"/>
      <c r="G9" s="9"/>
      <c r="H9" s="9"/>
      <c r="I9" s="78"/>
    </row>
    <row r="10" spans="1:11" ht="15" customHeight="1" x14ac:dyDescent="0.2">
      <c r="A10" s="9"/>
      <c r="B10" s="9"/>
      <c r="C10" s="9"/>
      <c r="D10" s="16"/>
      <c r="E10" s="16"/>
      <c r="F10" s="16"/>
      <c r="G10" s="9"/>
      <c r="H10" s="9"/>
      <c r="I10" s="137"/>
    </row>
    <row r="11" spans="1:11" ht="10.5" customHeight="1" x14ac:dyDescent="0.2">
      <c r="A11" s="499" t="s">
        <v>5</v>
      </c>
      <c r="B11" s="501" t="s">
        <v>92</v>
      </c>
      <c r="C11" s="502"/>
      <c r="D11" s="499" t="s">
        <v>7</v>
      </c>
      <c r="E11" s="107" t="s">
        <v>8</v>
      </c>
      <c r="F11" s="146"/>
      <c r="G11" s="9"/>
      <c r="H11" s="9"/>
    </row>
    <row r="12" spans="1:11" ht="10.5" customHeight="1" x14ac:dyDescent="0.2">
      <c r="A12" s="500"/>
      <c r="B12" s="503"/>
      <c r="C12" s="504"/>
      <c r="D12" s="500"/>
      <c r="E12" s="107" t="s">
        <v>10</v>
      </c>
      <c r="F12" s="107" t="s">
        <v>9</v>
      </c>
      <c r="G12" s="9"/>
      <c r="H12" s="9"/>
      <c r="I12" s="123"/>
    </row>
    <row r="13" spans="1:11" ht="10.5" customHeight="1" x14ac:dyDescent="0.2">
      <c r="A13" s="9"/>
      <c r="B13" s="9"/>
      <c r="C13" s="9"/>
      <c r="D13" s="16"/>
      <c r="E13" s="16"/>
      <c r="F13" s="16"/>
      <c r="G13" s="16"/>
      <c r="H13" s="16"/>
    </row>
    <row r="14" spans="1:11" ht="45" customHeight="1" x14ac:dyDescent="0.2">
      <c r="A14" s="147" t="s">
        <v>11</v>
      </c>
      <c r="B14" s="148" t="s">
        <v>92</v>
      </c>
      <c r="C14" s="148" t="s">
        <v>154</v>
      </c>
      <c r="D14" s="148" t="s">
        <v>93</v>
      </c>
      <c r="E14" s="149" t="s">
        <v>94</v>
      </c>
      <c r="F14" s="149" t="s">
        <v>95</v>
      </c>
      <c r="G14" s="149" t="s">
        <v>96</v>
      </c>
      <c r="H14" s="149" t="s">
        <v>97</v>
      </c>
      <c r="I14" s="149" t="s">
        <v>98</v>
      </c>
      <c r="J14" s="149" t="s">
        <v>99</v>
      </c>
      <c r="K14" s="149" t="s">
        <v>100</v>
      </c>
    </row>
    <row r="15" spans="1:11" ht="15.75" customHeight="1" x14ac:dyDescent="0.2">
      <c r="A15" s="22" t="s">
        <v>68</v>
      </c>
      <c r="B15" s="150">
        <f t="shared" ref="B15:B48" si="0">IF(D15=0,0,(C15/D15)*100)</f>
        <v>74.912508896360464</v>
      </c>
      <c r="C15" s="151">
        <f>SUM(C16:C47)</f>
        <v>305246</v>
      </c>
      <c r="D15" s="151">
        <f>SUM(D16:D47)</f>
        <v>407470</v>
      </c>
      <c r="E15" s="151">
        <f t="shared" ref="E15:K15" si="1">SUM(E16:E47)</f>
        <v>4807</v>
      </c>
      <c r="F15" s="151">
        <f t="shared" si="1"/>
        <v>930</v>
      </c>
      <c r="G15" s="151">
        <f>SUM(G16:G47)</f>
        <v>1447</v>
      </c>
      <c r="H15" s="151">
        <f t="shared" si="1"/>
        <v>0</v>
      </c>
      <c r="I15" s="151">
        <f t="shared" si="1"/>
        <v>0</v>
      </c>
      <c r="J15" s="151">
        <f t="shared" si="1"/>
        <v>0</v>
      </c>
      <c r="K15" s="151">
        <f t="shared" si="1"/>
        <v>0</v>
      </c>
    </row>
    <row r="16" spans="1:11" x14ac:dyDescent="0.2">
      <c r="A16" s="25" t="s">
        <v>14</v>
      </c>
      <c r="B16" s="153">
        <f t="shared" si="0"/>
        <v>69.404761904761898</v>
      </c>
      <c r="C16" s="154">
        <v>4664</v>
      </c>
      <c r="D16" s="152">
        <f t="shared" ref="D16:D42" si="2">E16*40*2</f>
        <v>6720</v>
      </c>
      <c r="E16" s="154">
        <v>84</v>
      </c>
      <c r="F16" s="154">
        <v>14</v>
      </c>
      <c r="G16" s="154">
        <v>19</v>
      </c>
      <c r="H16" s="154"/>
      <c r="I16" s="154"/>
      <c r="J16" s="155"/>
      <c r="K16" s="155"/>
    </row>
    <row r="17" spans="1:11" x14ac:dyDescent="0.2">
      <c r="A17" s="25" t="s">
        <v>15</v>
      </c>
      <c r="B17" s="153">
        <f t="shared" si="0"/>
        <v>84.590163934426229</v>
      </c>
      <c r="C17" s="154">
        <v>8256</v>
      </c>
      <c r="D17" s="152">
        <v>9760</v>
      </c>
      <c r="E17" s="154">
        <v>118</v>
      </c>
      <c r="F17" s="154">
        <v>16</v>
      </c>
      <c r="G17" s="154">
        <v>25</v>
      </c>
      <c r="H17" s="154"/>
      <c r="I17" s="154"/>
      <c r="J17" s="155"/>
      <c r="K17" s="155"/>
    </row>
    <row r="18" spans="1:11" x14ac:dyDescent="0.2">
      <c r="A18" s="25" t="s">
        <v>16</v>
      </c>
      <c r="B18" s="153">
        <f t="shared" si="0"/>
        <v>137.86764705882354</v>
      </c>
      <c r="C18" s="154">
        <v>1875</v>
      </c>
      <c r="D18" s="152">
        <f t="shared" si="2"/>
        <v>1360</v>
      </c>
      <c r="E18" s="154">
        <v>17</v>
      </c>
      <c r="F18" s="154">
        <v>6</v>
      </c>
      <c r="G18" s="154">
        <v>2</v>
      </c>
      <c r="H18" s="154"/>
      <c r="I18" s="154"/>
      <c r="J18" s="155"/>
      <c r="K18" s="155"/>
    </row>
    <row r="19" spans="1:11" x14ac:dyDescent="0.2">
      <c r="A19" s="25" t="s">
        <v>17</v>
      </c>
      <c r="B19" s="153">
        <f t="shared" si="0"/>
        <v>59.062499999999993</v>
      </c>
      <c r="C19" s="154">
        <v>1890</v>
      </c>
      <c r="D19" s="152">
        <v>3200</v>
      </c>
      <c r="E19" s="154">
        <v>38</v>
      </c>
      <c r="F19" s="154">
        <v>6</v>
      </c>
      <c r="G19" s="154">
        <v>17</v>
      </c>
      <c r="H19" s="154"/>
      <c r="I19" s="154"/>
      <c r="J19" s="155"/>
      <c r="K19" s="155"/>
    </row>
    <row r="20" spans="1:11" x14ac:dyDescent="0.2">
      <c r="A20" s="25" t="s">
        <v>18</v>
      </c>
      <c r="B20" s="153">
        <f t="shared" si="0"/>
        <v>57.701863354037265</v>
      </c>
      <c r="C20" s="154">
        <v>7432</v>
      </c>
      <c r="D20" s="152">
        <v>12880</v>
      </c>
      <c r="E20" s="154">
        <v>148</v>
      </c>
      <c r="F20" s="154">
        <v>19</v>
      </c>
      <c r="G20" s="154">
        <v>42</v>
      </c>
      <c r="H20" s="154"/>
      <c r="I20" s="154"/>
      <c r="J20" s="155"/>
      <c r="K20" s="155"/>
    </row>
    <row r="21" spans="1:11" x14ac:dyDescent="0.2">
      <c r="A21" s="25" t="s">
        <v>19</v>
      </c>
      <c r="B21" s="153">
        <f t="shared" si="0"/>
        <v>77.324840764331213</v>
      </c>
      <c r="C21" s="154">
        <v>9712</v>
      </c>
      <c r="D21" s="152">
        <v>12560</v>
      </c>
      <c r="E21" s="154">
        <v>154</v>
      </c>
      <c r="F21" s="154">
        <v>25</v>
      </c>
      <c r="G21" s="154">
        <v>45</v>
      </c>
      <c r="H21" s="154"/>
      <c r="I21" s="154"/>
      <c r="J21" s="155"/>
      <c r="K21" s="155"/>
    </row>
    <row r="22" spans="1:11" x14ac:dyDescent="0.2">
      <c r="A22" s="25" t="s">
        <v>183</v>
      </c>
      <c r="B22" s="153">
        <f t="shared" si="0"/>
        <v>83.24626865671641</v>
      </c>
      <c r="C22" s="154">
        <v>8924</v>
      </c>
      <c r="D22" s="152">
        <v>10720</v>
      </c>
      <c r="E22" s="154">
        <v>126</v>
      </c>
      <c r="F22" s="154">
        <v>24</v>
      </c>
      <c r="G22" s="154">
        <v>43</v>
      </c>
      <c r="H22" s="154"/>
      <c r="I22" s="154"/>
      <c r="J22" s="155"/>
      <c r="K22" s="155"/>
    </row>
    <row r="23" spans="1:11" x14ac:dyDescent="0.2">
      <c r="A23" s="25" t="s">
        <v>21</v>
      </c>
      <c r="B23" s="153">
        <f t="shared" si="0"/>
        <v>47.599999999999994</v>
      </c>
      <c r="C23" s="154">
        <v>1904</v>
      </c>
      <c r="D23" s="152">
        <v>4000</v>
      </c>
      <c r="E23" s="154">
        <v>41</v>
      </c>
      <c r="F23" s="154">
        <v>5</v>
      </c>
      <c r="G23" s="154">
        <v>10</v>
      </c>
      <c r="H23" s="154"/>
      <c r="I23" s="154"/>
      <c r="J23" s="155"/>
      <c r="K23" s="155"/>
    </row>
    <row r="24" spans="1:11" x14ac:dyDescent="0.2">
      <c r="A24" s="25" t="s">
        <v>22</v>
      </c>
      <c r="B24" s="153">
        <f t="shared" si="0"/>
        <v>97.403846153846146</v>
      </c>
      <c r="C24" s="154">
        <v>44572</v>
      </c>
      <c r="D24" s="152">
        <v>45760</v>
      </c>
      <c r="E24" s="154">
        <v>545</v>
      </c>
      <c r="F24" s="154">
        <v>93</v>
      </c>
      <c r="G24" s="154">
        <v>166</v>
      </c>
      <c r="H24" s="154"/>
      <c r="I24" s="154"/>
      <c r="J24" s="155"/>
      <c r="K24" s="155"/>
    </row>
    <row r="25" spans="1:11" x14ac:dyDescent="0.2">
      <c r="A25" s="25" t="s">
        <v>23</v>
      </c>
      <c r="B25" s="153">
        <f t="shared" si="0"/>
        <v>56.20192307692308</v>
      </c>
      <c r="C25" s="154">
        <v>2338</v>
      </c>
      <c r="D25" s="152">
        <v>4160</v>
      </c>
      <c r="E25" s="154">
        <v>45</v>
      </c>
      <c r="F25" s="154">
        <v>13</v>
      </c>
      <c r="G25" s="154">
        <v>11</v>
      </c>
      <c r="H25" s="154"/>
      <c r="I25" s="154"/>
      <c r="J25" s="155"/>
      <c r="K25" s="155"/>
    </row>
    <row r="26" spans="1:11" x14ac:dyDescent="0.2">
      <c r="A26" s="25" t="s">
        <v>24</v>
      </c>
      <c r="B26" s="153">
        <f t="shared" si="0"/>
        <v>85.068093385213999</v>
      </c>
      <c r="C26" s="154">
        <v>17490</v>
      </c>
      <c r="D26" s="152">
        <v>20560</v>
      </c>
      <c r="E26" s="154">
        <v>238</v>
      </c>
      <c r="F26" s="154">
        <v>56</v>
      </c>
      <c r="G26" s="154">
        <v>70</v>
      </c>
      <c r="H26" s="154"/>
      <c r="I26" s="154"/>
      <c r="J26" s="155"/>
      <c r="K26" s="155"/>
    </row>
    <row r="27" spans="1:11" x14ac:dyDescent="0.2">
      <c r="A27" s="25" t="s">
        <v>25</v>
      </c>
      <c r="B27" s="153">
        <f t="shared" si="0"/>
        <v>64.069767441860463</v>
      </c>
      <c r="C27" s="154">
        <v>6612</v>
      </c>
      <c r="D27" s="152">
        <v>10320</v>
      </c>
      <c r="E27" s="154">
        <v>123</v>
      </c>
      <c r="F27" s="154">
        <v>24</v>
      </c>
      <c r="G27" s="154">
        <v>42</v>
      </c>
      <c r="H27" s="154"/>
      <c r="I27" s="154"/>
      <c r="J27" s="155"/>
      <c r="K27" s="155"/>
    </row>
    <row r="28" spans="1:11" x14ac:dyDescent="0.2">
      <c r="A28" s="25" t="s">
        <v>26</v>
      </c>
      <c r="B28" s="153">
        <f t="shared" si="0"/>
        <v>65.369718309859167</v>
      </c>
      <c r="C28" s="154">
        <v>3713</v>
      </c>
      <c r="D28" s="152">
        <v>5680</v>
      </c>
      <c r="E28" s="154">
        <v>65</v>
      </c>
      <c r="F28" s="154">
        <v>23</v>
      </c>
      <c r="G28" s="154">
        <v>28</v>
      </c>
      <c r="H28" s="154"/>
      <c r="I28" s="154"/>
      <c r="J28" s="155"/>
      <c r="K28" s="155"/>
    </row>
    <row r="29" spans="1:11" x14ac:dyDescent="0.2">
      <c r="A29" s="25" t="s">
        <v>27</v>
      </c>
      <c r="B29" s="153">
        <f t="shared" si="0"/>
        <v>66.427272727272722</v>
      </c>
      <c r="C29" s="154">
        <v>14614</v>
      </c>
      <c r="D29" s="152">
        <v>22000</v>
      </c>
      <c r="E29" s="154">
        <v>255</v>
      </c>
      <c r="F29" s="154">
        <v>32</v>
      </c>
      <c r="G29" s="154">
        <v>78</v>
      </c>
      <c r="H29" s="154"/>
      <c r="I29" s="154"/>
      <c r="J29" s="155"/>
      <c r="K29" s="155"/>
    </row>
    <row r="30" spans="1:11" x14ac:dyDescent="0.2">
      <c r="A30" s="25" t="s">
        <v>28</v>
      </c>
      <c r="B30" s="153">
        <f t="shared" si="0"/>
        <v>76.831395348837205</v>
      </c>
      <c r="C30" s="154">
        <v>47574</v>
      </c>
      <c r="D30" s="152">
        <v>61920</v>
      </c>
      <c r="E30" s="154">
        <v>741</v>
      </c>
      <c r="F30" s="154">
        <v>142</v>
      </c>
      <c r="G30" s="154">
        <v>214</v>
      </c>
      <c r="H30" s="154"/>
      <c r="I30" s="154"/>
      <c r="J30" s="155"/>
      <c r="K30" s="155"/>
    </row>
    <row r="31" spans="1:11" x14ac:dyDescent="0.2">
      <c r="A31" s="25" t="s">
        <v>184</v>
      </c>
      <c r="B31" s="153">
        <f t="shared" si="0"/>
        <v>63.824200913242009</v>
      </c>
      <c r="C31" s="154">
        <v>11182</v>
      </c>
      <c r="D31" s="152">
        <v>17520</v>
      </c>
      <c r="E31" s="154">
        <v>226</v>
      </c>
      <c r="F31" s="154">
        <v>41</v>
      </c>
      <c r="G31" s="154">
        <v>63</v>
      </c>
      <c r="H31" s="154"/>
      <c r="I31" s="154"/>
      <c r="J31" s="155"/>
      <c r="K31" s="155"/>
    </row>
    <row r="32" spans="1:11" x14ac:dyDescent="0.2">
      <c r="A32" s="25" t="s">
        <v>30</v>
      </c>
      <c r="B32" s="153">
        <f t="shared" si="0"/>
        <v>79.430051813471508</v>
      </c>
      <c r="C32" s="154">
        <v>4599</v>
      </c>
      <c r="D32" s="152">
        <v>5790</v>
      </c>
      <c r="E32" s="154">
        <v>68</v>
      </c>
      <c r="F32" s="154">
        <v>19</v>
      </c>
      <c r="G32" s="154">
        <v>13</v>
      </c>
      <c r="H32" s="154"/>
      <c r="I32" s="154"/>
      <c r="J32" s="155"/>
      <c r="K32" s="155"/>
    </row>
    <row r="33" spans="1:11" x14ac:dyDescent="0.2">
      <c r="A33" s="25" t="s">
        <v>31</v>
      </c>
      <c r="B33" s="153">
        <f t="shared" si="0"/>
        <v>61.864754098360649</v>
      </c>
      <c r="C33" s="154">
        <v>3019</v>
      </c>
      <c r="D33" s="152">
        <v>4880</v>
      </c>
      <c r="E33" s="154">
        <v>54</v>
      </c>
      <c r="F33" s="154">
        <v>8</v>
      </c>
      <c r="G33" s="154">
        <v>9</v>
      </c>
      <c r="H33" s="154"/>
      <c r="I33" s="154"/>
      <c r="J33" s="155"/>
      <c r="K33" s="155"/>
    </row>
    <row r="34" spans="1:11" x14ac:dyDescent="0.2">
      <c r="A34" s="25" t="s">
        <v>32</v>
      </c>
      <c r="B34" s="153">
        <f t="shared" si="0"/>
        <v>87.392322097378269</v>
      </c>
      <c r="C34" s="154">
        <v>18667</v>
      </c>
      <c r="D34" s="152">
        <v>21360</v>
      </c>
      <c r="E34" s="154">
        <v>250</v>
      </c>
      <c r="F34" s="154">
        <v>52</v>
      </c>
      <c r="G34" s="154">
        <v>80</v>
      </c>
      <c r="H34" s="154"/>
      <c r="I34" s="154"/>
      <c r="J34" s="155"/>
      <c r="K34" s="155"/>
    </row>
    <row r="35" spans="1:11" x14ac:dyDescent="0.2">
      <c r="A35" s="25" t="s">
        <v>33</v>
      </c>
      <c r="B35" s="153">
        <f t="shared" si="0"/>
        <v>64.559426229508205</v>
      </c>
      <c r="C35" s="154">
        <v>6301</v>
      </c>
      <c r="D35" s="152">
        <v>9760</v>
      </c>
      <c r="E35" s="154">
        <v>107</v>
      </c>
      <c r="F35" s="154">
        <v>12</v>
      </c>
      <c r="G35" s="154">
        <v>33</v>
      </c>
      <c r="H35" s="154"/>
      <c r="I35" s="154"/>
      <c r="J35" s="155"/>
      <c r="K35" s="155"/>
    </row>
    <row r="36" spans="1:11" x14ac:dyDescent="0.2">
      <c r="A36" s="25" t="s">
        <v>34</v>
      </c>
      <c r="B36" s="153">
        <f t="shared" si="0"/>
        <v>58.618421052631575</v>
      </c>
      <c r="C36" s="154">
        <v>7128</v>
      </c>
      <c r="D36" s="152">
        <v>12160</v>
      </c>
      <c r="E36" s="154">
        <v>144</v>
      </c>
      <c r="F36" s="154">
        <v>36</v>
      </c>
      <c r="G36" s="154">
        <v>56</v>
      </c>
      <c r="H36" s="154"/>
      <c r="I36" s="154"/>
      <c r="J36" s="155"/>
      <c r="K36" s="155"/>
    </row>
    <row r="37" spans="1:11" x14ac:dyDescent="0.2">
      <c r="A37" s="25" t="s">
        <v>185</v>
      </c>
      <c r="B37" s="153">
        <f t="shared" si="0"/>
        <v>66.961538461538467</v>
      </c>
      <c r="C37" s="154">
        <v>3482</v>
      </c>
      <c r="D37" s="152">
        <v>5200</v>
      </c>
      <c r="E37" s="154">
        <v>55</v>
      </c>
      <c r="F37" s="154">
        <v>13</v>
      </c>
      <c r="G37" s="154">
        <v>29</v>
      </c>
      <c r="H37" s="154"/>
      <c r="I37" s="154"/>
      <c r="J37" s="155"/>
      <c r="K37" s="155"/>
    </row>
    <row r="38" spans="1:11" x14ac:dyDescent="0.2">
      <c r="A38" s="25" t="s">
        <v>36</v>
      </c>
      <c r="B38" s="153">
        <f t="shared" si="0"/>
        <v>92.339449541284395</v>
      </c>
      <c r="C38" s="154">
        <v>8052</v>
      </c>
      <c r="D38" s="152">
        <v>8720</v>
      </c>
      <c r="E38" s="154">
        <v>104</v>
      </c>
      <c r="F38" s="154">
        <v>18</v>
      </c>
      <c r="G38" s="154">
        <v>29</v>
      </c>
      <c r="H38" s="154"/>
      <c r="I38" s="154"/>
      <c r="J38" s="155"/>
      <c r="K38" s="155"/>
    </row>
    <row r="39" spans="1:11" x14ac:dyDescent="0.2">
      <c r="A39" s="25" t="s">
        <v>37</v>
      </c>
      <c r="B39" s="153">
        <f t="shared" si="0"/>
        <v>72.5</v>
      </c>
      <c r="C39" s="154">
        <v>5220</v>
      </c>
      <c r="D39" s="152">
        <v>7200</v>
      </c>
      <c r="E39" s="154">
        <v>85</v>
      </c>
      <c r="F39" s="154">
        <v>25</v>
      </c>
      <c r="G39" s="154">
        <v>28</v>
      </c>
      <c r="H39" s="154"/>
      <c r="I39" s="154"/>
      <c r="J39" s="155"/>
      <c r="K39" s="155"/>
    </row>
    <row r="40" spans="1:11" x14ac:dyDescent="0.2">
      <c r="A40" s="25" t="s">
        <v>38</v>
      </c>
      <c r="B40" s="153">
        <f t="shared" si="0"/>
        <v>49.684579439252339</v>
      </c>
      <c r="C40" s="154">
        <v>8506</v>
      </c>
      <c r="D40" s="152">
        <v>17120</v>
      </c>
      <c r="E40" s="154">
        <v>183</v>
      </c>
      <c r="F40" s="154">
        <v>51</v>
      </c>
      <c r="G40" s="154">
        <v>52</v>
      </c>
      <c r="H40" s="154"/>
      <c r="I40" s="154"/>
      <c r="J40" s="155"/>
      <c r="K40" s="155"/>
    </row>
    <row r="41" spans="1:11" x14ac:dyDescent="0.2">
      <c r="A41" s="25" t="s">
        <v>39</v>
      </c>
      <c r="B41" s="153">
        <f t="shared" si="0"/>
        <v>69.114173228346459</v>
      </c>
      <c r="C41" s="154">
        <v>14044</v>
      </c>
      <c r="D41" s="152">
        <v>20320</v>
      </c>
      <c r="E41" s="154">
        <v>243</v>
      </c>
      <c r="F41" s="154">
        <v>36</v>
      </c>
      <c r="G41" s="154">
        <v>47</v>
      </c>
      <c r="H41" s="154"/>
      <c r="I41" s="154"/>
      <c r="J41" s="155"/>
      <c r="K41" s="155"/>
    </row>
    <row r="42" spans="1:11" x14ac:dyDescent="0.2">
      <c r="A42" s="25" t="s">
        <v>40</v>
      </c>
      <c r="B42" s="153">
        <f t="shared" si="0"/>
        <v>94.391447368421055</v>
      </c>
      <c r="C42" s="154">
        <v>5739</v>
      </c>
      <c r="D42" s="152">
        <f t="shared" si="2"/>
        <v>6080</v>
      </c>
      <c r="E42" s="154">
        <v>76</v>
      </c>
      <c r="F42" s="154">
        <v>22</v>
      </c>
      <c r="G42" s="154">
        <v>25</v>
      </c>
      <c r="H42" s="154"/>
      <c r="I42" s="154"/>
      <c r="J42" s="155"/>
      <c r="K42" s="155"/>
    </row>
    <row r="43" spans="1:11" x14ac:dyDescent="0.2">
      <c r="A43" s="25" t="s">
        <v>41</v>
      </c>
      <c r="B43" s="153">
        <f t="shared" si="0"/>
        <v>71.687898089171981</v>
      </c>
      <c r="C43" s="154">
        <v>9004</v>
      </c>
      <c r="D43" s="152">
        <v>12560</v>
      </c>
      <c r="E43" s="154">
        <v>147</v>
      </c>
      <c r="F43" s="154">
        <v>22</v>
      </c>
      <c r="G43" s="154">
        <v>49</v>
      </c>
      <c r="H43" s="154"/>
      <c r="I43" s="154"/>
      <c r="J43" s="155"/>
      <c r="K43" s="155"/>
    </row>
    <row r="44" spans="1:11" x14ac:dyDescent="0.2">
      <c r="A44" s="25" t="s">
        <v>42</v>
      </c>
      <c r="B44" s="153">
        <f t="shared" si="0"/>
        <v>72.653061224489804</v>
      </c>
      <c r="C44" s="154">
        <v>2848</v>
      </c>
      <c r="D44" s="152">
        <v>3920</v>
      </c>
      <c r="E44" s="154">
        <v>43</v>
      </c>
      <c r="F44" s="154">
        <v>11</v>
      </c>
      <c r="G44" s="154">
        <v>17</v>
      </c>
      <c r="H44" s="154"/>
      <c r="I44" s="154"/>
      <c r="J44" s="155"/>
      <c r="K44" s="155"/>
    </row>
    <row r="45" spans="1:11" x14ac:dyDescent="0.2">
      <c r="A45" s="25" t="s">
        <v>186</v>
      </c>
      <c r="B45" s="153">
        <f t="shared" si="0"/>
        <v>66.242897727272734</v>
      </c>
      <c r="C45" s="154">
        <v>9327</v>
      </c>
      <c r="D45" s="152">
        <v>14080</v>
      </c>
      <c r="E45" s="154">
        <v>175</v>
      </c>
      <c r="F45" s="154">
        <v>36</v>
      </c>
      <c r="G45" s="154">
        <v>74</v>
      </c>
      <c r="H45" s="154"/>
      <c r="I45" s="154"/>
      <c r="J45" s="155"/>
      <c r="K45" s="155"/>
    </row>
    <row r="46" spans="1:11" x14ac:dyDescent="0.2">
      <c r="A46" s="25" t="s">
        <v>44</v>
      </c>
      <c r="B46" s="153">
        <f t="shared" si="0"/>
        <v>88.952205882352942</v>
      </c>
      <c r="C46" s="154">
        <v>4839</v>
      </c>
      <c r="D46" s="152">
        <v>5440</v>
      </c>
      <c r="E46" s="154">
        <v>63</v>
      </c>
      <c r="F46" s="154">
        <v>14</v>
      </c>
      <c r="G46" s="154">
        <v>24</v>
      </c>
      <c r="H46" s="154"/>
      <c r="I46" s="154"/>
      <c r="J46" s="155"/>
      <c r="K46" s="155"/>
    </row>
    <row r="47" spans="1:11" x14ac:dyDescent="0.2">
      <c r="A47" s="25" t="s">
        <v>45</v>
      </c>
      <c r="B47" s="153">
        <f t="shared" si="0"/>
        <v>45.718085106382979</v>
      </c>
      <c r="C47" s="154">
        <v>1719</v>
      </c>
      <c r="D47" s="152">
        <v>3760</v>
      </c>
      <c r="E47" s="154">
        <v>46</v>
      </c>
      <c r="F47" s="154">
        <v>16</v>
      </c>
      <c r="G47" s="154">
        <v>7</v>
      </c>
      <c r="H47" s="154"/>
      <c r="I47" s="154"/>
      <c r="J47" s="155"/>
      <c r="K47" s="155"/>
    </row>
    <row r="48" spans="1:11" x14ac:dyDescent="0.2">
      <c r="A48" s="156"/>
      <c r="B48" s="153">
        <f t="shared" si="0"/>
        <v>74.912508896360464</v>
      </c>
      <c r="C48" s="123">
        <f>SUM(C15:C47)</f>
        <v>610492</v>
      </c>
      <c r="D48" s="123">
        <f>SUM(D15:D47)</f>
        <v>814940</v>
      </c>
      <c r="E48" s="361"/>
      <c r="F48" s="11"/>
      <c r="G48" s="11"/>
    </row>
    <row r="49" spans="1:11" x14ac:dyDescent="0.2">
      <c r="A49" s="156"/>
      <c r="B49" s="153">
        <f>IF(D49=0,0,(C49/D49)*100)</f>
        <v>91.630043227665709</v>
      </c>
      <c r="C49" s="362">
        <f>C24+C35</f>
        <v>50873</v>
      </c>
      <c r="D49" s="362">
        <f>D24+D35</f>
        <v>55520</v>
      </c>
      <c r="E49" s="361"/>
      <c r="F49" s="11"/>
      <c r="G49" s="11"/>
    </row>
    <row r="50" spans="1:11" x14ac:dyDescent="0.2">
      <c r="A50" s="113" t="s">
        <v>46</v>
      </c>
    </row>
    <row r="51" spans="1:11" ht="14.25" customHeight="1" x14ac:dyDescent="0.2">
      <c r="A51" s="496"/>
      <c r="B51" s="497"/>
      <c r="C51" s="497"/>
      <c r="D51" s="497"/>
      <c r="E51" s="497"/>
      <c r="F51" s="497"/>
      <c r="G51" s="497"/>
      <c r="H51" s="497"/>
      <c r="I51" s="497"/>
      <c r="J51" s="497"/>
      <c r="K51" s="497"/>
    </row>
    <row r="52" spans="1:11" ht="14.25" customHeight="1" x14ac:dyDescent="0.2">
      <c r="A52" s="496"/>
      <c r="B52" s="497"/>
      <c r="C52" s="497"/>
      <c r="D52" s="497"/>
      <c r="E52" s="497"/>
      <c r="F52" s="497"/>
      <c r="G52" s="497"/>
      <c r="H52" s="497"/>
      <c r="I52" s="497"/>
      <c r="J52" s="497"/>
      <c r="K52" s="497"/>
    </row>
    <row r="53" spans="1:11" ht="14.25" customHeight="1" x14ac:dyDescent="0.2">
      <c r="A53" s="496"/>
      <c r="B53" s="497"/>
      <c r="C53" s="497"/>
      <c r="D53" s="497"/>
      <c r="E53" s="497"/>
      <c r="F53" s="497"/>
      <c r="G53" s="497"/>
      <c r="H53" s="497"/>
      <c r="I53" s="497"/>
      <c r="J53" s="497"/>
      <c r="K53" s="497"/>
    </row>
    <row r="54" spans="1:11" ht="14.25" customHeight="1" x14ac:dyDescent="0.2">
      <c r="A54" s="496"/>
      <c r="B54" s="497"/>
      <c r="C54" s="497"/>
      <c r="D54" s="497"/>
      <c r="E54" s="497"/>
      <c r="F54" s="497"/>
      <c r="G54" s="497"/>
      <c r="H54" s="497"/>
      <c r="I54" s="497"/>
      <c r="J54" s="497"/>
      <c r="K54" s="497"/>
    </row>
    <row r="55" spans="1:11" ht="14.25" customHeight="1" x14ac:dyDescent="0.2">
      <c r="A55" s="496"/>
      <c r="B55" s="497"/>
      <c r="C55" s="497"/>
      <c r="D55" s="497"/>
      <c r="E55" s="497"/>
      <c r="F55" s="497"/>
      <c r="G55" s="497"/>
      <c r="H55" s="497"/>
      <c r="I55" s="497"/>
      <c r="J55" s="497"/>
      <c r="K55" s="497"/>
    </row>
  </sheetData>
  <sheetProtection selectLockedCells="1"/>
  <sortState ref="A16:K47">
    <sortCondition ref="A16:A47"/>
  </sortState>
  <mergeCells count="6">
    <mergeCell ref="A51:K55"/>
    <mergeCell ref="A4:I4"/>
    <mergeCell ref="A6:K6"/>
    <mergeCell ref="A11:A12"/>
    <mergeCell ref="B11:C12"/>
    <mergeCell ref="D11:D12"/>
  </mergeCells>
  <printOptions horizontalCentered="1" verticalCentered="1"/>
  <pageMargins left="3.937007874015748E-2" right="3.937007874015748E-2" top="0.39370078740157483" bottom="0.39370078740157483" header="0.31496062992125984" footer="0.31496062992125984"/>
  <pageSetup scale="70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1"/>
  <sheetViews>
    <sheetView topLeftCell="A4" zoomScaleNormal="100" zoomScaleSheetLayoutView="66" zoomScalePageLayoutView="89" workbookViewId="0">
      <selection activeCell="E45" sqref="E45"/>
    </sheetView>
  </sheetViews>
  <sheetFormatPr baseColWidth="10" defaultRowHeight="15" x14ac:dyDescent="0.25"/>
  <cols>
    <col min="1" max="1" width="22" customWidth="1"/>
    <col min="2" max="5" width="13.42578125" customWidth="1"/>
    <col min="6" max="6" width="12.7109375" customWidth="1"/>
    <col min="7" max="7" width="11.7109375" hidden="1" customWidth="1"/>
    <col min="8" max="9" width="0" hidden="1" customWidth="1"/>
    <col min="11" max="11" width="11.42578125" style="187"/>
    <col min="12" max="12" width="14.42578125" bestFit="1" customWidth="1"/>
    <col min="244" max="244" width="7.28515625" customWidth="1"/>
    <col min="245" max="245" width="12.85546875" customWidth="1"/>
    <col min="246" max="251" width="8.140625" customWidth="1"/>
    <col min="252" max="252" width="7.7109375" customWidth="1"/>
    <col min="253" max="255" width="14.140625" customWidth="1"/>
    <col min="500" max="500" width="7.28515625" customWidth="1"/>
    <col min="501" max="501" width="12.85546875" customWidth="1"/>
    <col min="502" max="507" width="8.140625" customWidth="1"/>
    <col min="508" max="508" width="7.7109375" customWidth="1"/>
    <col min="509" max="511" width="14.140625" customWidth="1"/>
    <col min="756" max="756" width="7.28515625" customWidth="1"/>
    <col min="757" max="757" width="12.85546875" customWidth="1"/>
    <col min="758" max="763" width="8.140625" customWidth="1"/>
    <col min="764" max="764" width="7.7109375" customWidth="1"/>
    <col min="765" max="767" width="14.140625" customWidth="1"/>
    <col min="1012" max="1012" width="7.28515625" customWidth="1"/>
    <col min="1013" max="1013" width="12.85546875" customWidth="1"/>
    <col min="1014" max="1019" width="8.140625" customWidth="1"/>
    <col min="1020" max="1020" width="7.7109375" customWidth="1"/>
    <col min="1021" max="1023" width="14.140625" customWidth="1"/>
    <col min="1268" max="1268" width="7.28515625" customWidth="1"/>
    <col min="1269" max="1269" width="12.85546875" customWidth="1"/>
    <col min="1270" max="1275" width="8.140625" customWidth="1"/>
    <col min="1276" max="1276" width="7.7109375" customWidth="1"/>
    <col min="1277" max="1279" width="14.140625" customWidth="1"/>
    <col min="1524" max="1524" width="7.28515625" customWidth="1"/>
    <col min="1525" max="1525" width="12.85546875" customWidth="1"/>
    <col min="1526" max="1531" width="8.140625" customWidth="1"/>
    <col min="1532" max="1532" width="7.7109375" customWidth="1"/>
    <col min="1533" max="1535" width="14.140625" customWidth="1"/>
    <col min="1780" max="1780" width="7.28515625" customWidth="1"/>
    <col min="1781" max="1781" width="12.85546875" customWidth="1"/>
    <col min="1782" max="1787" width="8.140625" customWidth="1"/>
    <col min="1788" max="1788" width="7.7109375" customWidth="1"/>
    <col min="1789" max="1791" width="14.140625" customWidth="1"/>
    <col min="2036" max="2036" width="7.28515625" customWidth="1"/>
    <col min="2037" max="2037" width="12.85546875" customWidth="1"/>
    <col min="2038" max="2043" width="8.140625" customWidth="1"/>
    <col min="2044" max="2044" width="7.7109375" customWidth="1"/>
    <col min="2045" max="2047" width="14.140625" customWidth="1"/>
    <col min="2292" max="2292" width="7.28515625" customWidth="1"/>
    <col min="2293" max="2293" width="12.85546875" customWidth="1"/>
    <col min="2294" max="2299" width="8.140625" customWidth="1"/>
    <col min="2300" max="2300" width="7.7109375" customWidth="1"/>
    <col min="2301" max="2303" width="14.140625" customWidth="1"/>
    <col min="2548" max="2548" width="7.28515625" customWidth="1"/>
    <col min="2549" max="2549" width="12.85546875" customWidth="1"/>
    <col min="2550" max="2555" width="8.140625" customWidth="1"/>
    <col min="2556" max="2556" width="7.7109375" customWidth="1"/>
    <col min="2557" max="2559" width="14.140625" customWidth="1"/>
    <col min="2804" max="2804" width="7.28515625" customWidth="1"/>
    <col min="2805" max="2805" width="12.85546875" customWidth="1"/>
    <col min="2806" max="2811" width="8.140625" customWidth="1"/>
    <col min="2812" max="2812" width="7.7109375" customWidth="1"/>
    <col min="2813" max="2815" width="14.140625" customWidth="1"/>
    <col min="3060" max="3060" width="7.28515625" customWidth="1"/>
    <col min="3061" max="3061" width="12.85546875" customWidth="1"/>
    <col min="3062" max="3067" width="8.140625" customWidth="1"/>
    <col min="3068" max="3068" width="7.7109375" customWidth="1"/>
    <col min="3069" max="3071" width="14.140625" customWidth="1"/>
    <col min="3316" max="3316" width="7.28515625" customWidth="1"/>
    <col min="3317" max="3317" width="12.85546875" customWidth="1"/>
    <col min="3318" max="3323" width="8.140625" customWidth="1"/>
    <col min="3324" max="3324" width="7.7109375" customWidth="1"/>
    <col min="3325" max="3327" width="14.140625" customWidth="1"/>
    <col min="3572" max="3572" width="7.28515625" customWidth="1"/>
    <col min="3573" max="3573" width="12.85546875" customWidth="1"/>
    <col min="3574" max="3579" width="8.140625" customWidth="1"/>
    <col min="3580" max="3580" width="7.7109375" customWidth="1"/>
    <col min="3581" max="3583" width="14.140625" customWidth="1"/>
    <col min="3828" max="3828" width="7.28515625" customWidth="1"/>
    <col min="3829" max="3829" width="12.85546875" customWidth="1"/>
    <col min="3830" max="3835" width="8.140625" customWidth="1"/>
    <col min="3836" max="3836" width="7.7109375" customWidth="1"/>
    <col min="3837" max="3839" width="14.140625" customWidth="1"/>
    <col min="4084" max="4084" width="7.28515625" customWidth="1"/>
    <col min="4085" max="4085" width="12.85546875" customWidth="1"/>
    <col min="4086" max="4091" width="8.140625" customWidth="1"/>
    <col min="4092" max="4092" width="7.7109375" customWidth="1"/>
    <col min="4093" max="4095" width="14.140625" customWidth="1"/>
    <col min="4340" max="4340" width="7.28515625" customWidth="1"/>
    <col min="4341" max="4341" width="12.85546875" customWidth="1"/>
    <col min="4342" max="4347" width="8.140625" customWidth="1"/>
    <col min="4348" max="4348" width="7.7109375" customWidth="1"/>
    <col min="4349" max="4351" width="14.140625" customWidth="1"/>
    <col min="4596" max="4596" width="7.28515625" customWidth="1"/>
    <col min="4597" max="4597" width="12.85546875" customWidth="1"/>
    <col min="4598" max="4603" width="8.140625" customWidth="1"/>
    <col min="4604" max="4604" width="7.7109375" customWidth="1"/>
    <col min="4605" max="4607" width="14.140625" customWidth="1"/>
    <col min="4852" max="4852" width="7.28515625" customWidth="1"/>
    <col min="4853" max="4853" width="12.85546875" customWidth="1"/>
    <col min="4854" max="4859" width="8.140625" customWidth="1"/>
    <col min="4860" max="4860" width="7.7109375" customWidth="1"/>
    <col min="4861" max="4863" width="14.140625" customWidth="1"/>
    <col min="5108" max="5108" width="7.28515625" customWidth="1"/>
    <col min="5109" max="5109" width="12.85546875" customWidth="1"/>
    <col min="5110" max="5115" width="8.140625" customWidth="1"/>
    <col min="5116" max="5116" width="7.7109375" customWidth="1"/>
    <col min="5117" max="5119" width="14.140625" customWidth="1"/>
    <col min="5364" max="5364" width="7.28515625" customWidth="1"/>
    <col min="5365" max="5365" width="12.85546875" customWidth="1"/>
    <col min="5366" max="5371" width="8.140625" customWidth="1"/>
    <col min="5372" max="5372" width="7.7109375" customWidth="1"/>
    <col min="5373" max="5375" width="14.140625" customWidth="1"/>
    <col min="5620" max="5620" width="7.28515625" customWidth="1"/>
    <col min="5621" max="5621" width="12.85546875" customWidth="1"/>
    <col min="5622" max="5627" width="8.140625" customWidth="1"/>
    <col min="5628" max="5628" width="7.7109375" customWidth="1"/>
    <col min="5629" max="5631" width="14.140625" customWidth="1"/>
    <col min="5876" max="5876" width="7.28515625" customWidth="1"/>
    <col min="5877" max="5877" width="12.85546875" customWidth="1"/>
    <col min="5878" max="5883" width="8.140625" customWidth="1"/>
    <col min="5884" max="5884" width="7.7109375" customWidth="1"/>
    <col min="5885" max="5887" width="14.140625" customWidth="1"/>
    <col min="6132" max="6132" width="7.28515625" customWidth="1"/>
    <col min="6133" max="6133" width="12.85546875" customWidth="1"/>
    <col min="6134" max="6139" width="8.140625" customWidth="1"/>
    <col min="6140" max="6140" width="7.7109375" customWidth="1"/>
    <col min="6141" max="6143" width="14.140625" customWidth="1"/>
    <col min="6388" max="6388" width="7.28515625" customWidth="1"/>
    <col min="6389" max="6389" width="12.85546875" customWidth="1"/>
    <col min="6390" max="6395" width="8.140625" customWidth="1"/>
    <col min="6396" max="6396" width="7.7109375" customWidth="1"/>
    <col min="6397" max="6399" width="14.140625" customWidth="1"/>
    <col min="6644" max="6644" width="7.28515625" customWidth="1"/>
    <col min="6645" max="6645" width="12.85546875" customWidth="1"/>
    <col min="6646" max="6651" width="8.140625" customWidth="1"/>
    <col min="6652" max="6652" width="7.7109375" customWidth="1"/>
    <col min="6653" max="6655" width="14.140625" customWidth="1"/>
    <col min="6900" max="6900" width="7.28515625" customWidth="1"/>
    <col min="6901" max="6901" width="12.85546875" customWidth="1"/>
    <col min="6902" max="6907" width="8.140625" customWidth="1"/>
    <col min="6908" max="6908" width="7.7109375" customWidth="1"/>
    <col min="6909" max="6911" width="14.140625" customWidth="1"/>
    <col min="7156" max="7156" width="7.28515625" customWidth="1"/>
    <col min="7157" max="7157" width="12.85546875" customWidth="1"/>
    <col min="7158" max="7163" width="8.140625" customWidth="1"/>
    <col min="7164" max="7164" width="7.7109375" customWidth="1"/>
    <col min="7165" max="7167" width="14.140625" customWidth="1"/>
    <col min="7412" max="7412" width="7.28515625" customWidth="1"/>
    <col min="7413" max="7413" width="12.85546875" customWidth="1"/>
    <col min="7414" max="7419" width="8.140625" customWidth="1"/>
    <col min="7420" max="7420" width="7.7109375" customWidth="1"/>
    <col min="7421" max="7423" width="14.140625" customWidth="1"/>
    <col min="7668" max="7668" width="7.28515625" customWidth="1"/>
    <col min="7669" max="7669" width="12.85546875" customWidth="1"/>
    <col min="7670" max="7675" width="8.140625" customWidth="1"/>
    <col min="7676" max="7676" width="7.7109375" customWidth="1"/>
    <col min="7677" max="7679" width="14.140625" customWidth="1"/>
    <col min="7924" max="7924" width="7.28515625" customWidth="1"/>
    <col min="7925" max="7925" width="12.85546875" customWidth="1"/>
    <col min="7926" max="7931" width="8.140625" customWidth="1"/>
    <col min="7932" max="7932" width="7.7109375" customWidth="1"/>
    <col min="7933" max="7935" width="14.140625" customWidth="1"/>
    <col min="8180" max="8180" width="7.28515625" customWidth="1"/>
    <col min="8181" max="8181" width="12.85546875" customWidth="1"/>
    <col min="8182" max="8187" width="8.140625" customWidth="1"/>
    <col min="8188" max="8188" width="7.7109375" customWidth="1"/>
    <col min="8189" max="8191" width="14.140625" customWidth="1"/>
    <col min="8436" max="8436" width="7.28515625" customWidth="1"/>
    <col min="8437" max="8437" width="12.85546875" customWidth="1"/>
    <col min="8438" max="8443" width="8.140625" customWidth="1"/>
    <col min="8444" max="8444" width="7.7109375" customWidth="1"/>
    <col min="8445" max="8447" width="14.140625" customWidth="1"/>
    <col min="8692" max="8692" width="7.28515625" customWidth="1"/>
    <col min="8693" max="8693" width="12.85546875" customWidth="1"/>
    <col min="8694" max="8699" width="8.140625" customWidth="1"/>
    <col min="8700" max="8700" width="7.7109375" customWidth="1"/>
    <col min="8701" max="8703" width="14.140625" customWidth="1"/>
    <col min="8948" max="8948" width="7.28515625" customWidth="1"/>
    <col min="8949" max="8949" width="12.85546875" customWidth="1"/>
    <col min="8950" max="8955" width="8.140625" customWidth="1"/>
    <col min="8956" max="8956" width="7.7109375" customWidth="1"/>
    <col min="8957" max="8959" width="14.140625" customWidth="1"/>
    <col min="9204" max="9204" width="7.28515625" customWidth="1"/>
    <col min="9205" max="9205" width="12.85546875" customWidth="1"/>
    <col min="9206" max="9211" width="8.140625" customWidth="1"/>
    <col min="9212" max="9212" width="7.7109375" customWidth="1"/>
    <col min="9213" max="9215" width="14.140625" customWidth="1"/>
    <col min="9460" max="9460" width="7.28515625" customWidth="1"/>
    <col min="9461" max="9461" width="12.85546875" customWidth="1"/>
    <col min="9462" max="9467" width="8.140625" customWidth="1"/>
    <col min="9468" max="9468" width="7.7109375" customWidth="1"/>
    <col min="9469" max="9471" width="14.140625" customWidth="1"/>
    <col min="9716" max="9716" width="7.28515625" customWidth="1"/>
    <col min="9717" max="9717" width="12.85546875" customWidth="1"/>
    <col min="9718" max="9723" width="8.140625" customWidth="1"/>
    <col min="9724" max="9724" width="7.7109375" customWidth="1"/>
    <col min="9725" max="9727" width="14.140625" customWidth="1"/>
    <col min="9972" max="9972" width="7.28515625" customWidth="1"/>
    <col min="9973" max="9973" width="12.85546875" customWidth="1"/>
    <col min="9974" max="9979" width="8.140625" customWidth="1"/>
    <col min="9980" max="9980" width="7.7109375" customWidth="1"/>
    <col min="9981" max="9983" width="14.140625" customWidth="1"/>
    <col min="10228" max="10228" width="7.28515625" customWidth="1"/>
    <col min="10229" max="10229" width="12.85546875" customWidth="1"/>
    <col min="10230" max="10235" width="8.140625" customWidth="1"/>
    <col min="10236" max="10236" width="7.7109375" customWidth="1"/>
    <col min="10237" max="10239" width="14.140625" customWidth="1"/>
    <col min="10484" max="10484" width="7.28515625" customWidth="1"/>
    <col min="10485" max="10485" width="12.85546875" customWidth="1"/>
    <col min="10486" max="10491" width="8.140625" customWidth="1"/>
    <col min="10492" max="10492" width="7.7109375" customWidth="1"/>
    <col min="10493" max="10495" width="14.140625" customWidth="1"/>
    <col min="10740" max="10740" width="7.28515625" customWidth="1"/>
    <col min="10741" max="10741" width="12.85546875" customWidth="1"/>
    <col min="10742" max="10747" width="8.140625" customWidth="1"/>
    <col min="10748" max="10748" width="7.7109375" customWidth="1"/>
    <col min="10749" max="10751" width="14.140625" customWidth="1"/>
    <col min="10996" max="10996" width="7.28515625" customWidth="1"/>
    <col min="10997" max="10997" width="12.85546875" customWidth="1"/>
    <col min="10998" max="11003" width="8.140625" customWidth="1"/>
    <col min="11004" max="11004" width="7.7109375" customWidth="1"/>
    <col min="11005" max="11007" width="14.140625" customWidth="1"/>
    <col min="11252" max="11252" width="7.28515625" customWidth="1"/>
    <col min="11253" max="11253" width="12.85546875" customWidth="1"/>
    <col min="11254" max="11259" width="8.140625" customWidth="1"/>
    <col min="11260" max="11260" width="7.7109375" customWidth="1"/>
    <col min="11261" max="11263" width="14.140625" customWidth="1"/>
    <col min="11508" max="11508" width="7.28515625" customWidth="1"/>
    <col min="11509" max="11509" width="12.85546875" customWidth="1"/>
    <col min="11510" max="11515" width="8.140625" customWidth="1"/>
    <col min="11516" max="11516" width="7.7109375" customWidth="1"/>
    <col min="11517" max="11519" width="14.140625" customWidth="1"/>
    <col min="11764" max="11764" width="7.28515625" customWidth="1"/>
    <col min="11765" max="11765" width="12.85546875" customWidth="1"/>
    <col min="11766" max="11771" width="8.140625" customWidth="1"/>
    <col min="11772" max="11772" width="7.7109375" customWidth="1"/>
    <col min="11773" max="11775" width="14.140625" customWidth="1"/>
    <col min="12020" max="12020" width="7.28515625" customWidth="1"/>
    <col min="12021" max="12021" width="12.85546875" customWidth="1"/>
    <col min="12022" max="12027" width="8.140625" customWidth="1"/>
    <col min="12028" max="12028" width="7.7109375" customWidth="1"/>
    <col min="12029" max="12031" width="14.140625" customWidth="1"/>
    <col min="12276" max="12276" width="7.28515625" customWidth="1"/>
    <col min="12277" max="12277" width="12.85546875" customWidth="1"/>
    <col min="12278" max="12283" width="8.140625" customWidth="1"/>
    <col min="12284" max="12284" width="7.7109375" customWidth="1"/>
    <col min="12285" max="12287" width="14.140625" customWidth="1"/>
    <col min="12532" max="12532" width="7.28515625" customWidth="1"/>
    <col min="12533" max="12533" width="12.85546875" customWidth="1"/>
    <col min="12534" max="12539" width="8.140625" customWidth="1"/>
    <col min="12540" max="12540" width="7.7109375" customWidth="1"/>
    <col min="12541" max="12543" width="14.140625" customWidth="1"/>
    <col min="12788" max="12788" width="7.28515625" customWidth="1"/>
    <col min="12789" max="12789" width="12.85546875" customWidth="1"/>
    <col min="12790" max="12795" width="8.140625" customWidth="1"/>
    <col min="12796" max="12796" width="7.7109375" customWidth="1"/>
    <col min="12797" max="12799" width="14.140625" customWidth="1"/>
    <col min="13044" max="13044" width="7.28515625" customWidth="1"/>
    <col min="13045" max="13045" width="12.85546875" customWidth="1"/>
    <col min="13046" max="13051" width="8.140625" customWidth="1"/>
    <col min="13052" max="13052" width="7.7109375" customWidth="1"/>
    <col min="13053" max="13055" width="14.140625" customWidth="1"/>
    <col min="13300" max="13300" width="7.28515625" customWidth="1"/>
    <col min="13301" max="13301" width="12.85546875" customWidth="1"/>
    <col min="13302" max="13307" width="8.140625" customWidth="1"/>
    <col min="13308" max="13308" width="7.7109375" customWidth="1"/>
    <col min="13309" max="13311" width="14.140625" customWidth="1"/>
    <col min="13556" max="13556" width="7.28515625" customWidth="1"/>
    <col min="13557" max="13557" width="12.85546875" customWidth="1"/>
    <col min="13558" max="13563" width="8.140625" customWidth="1"/>
    <col min="13564" max="13564" width="7.7109375" customWidth="1"/>
    <col min="13565" max="13567" width="14.140625" customWidth="1"/>
    <col min="13812" max="13812" width="7.28515625" customWidth="1"/>
    <col min="13813" max="13813" width="12.85546875" customWidth="1"/>
    <col min="13814" max="13819" width="8.140625" customWidth="1"/>
    <col min="13820" max="13820" width="7.7109375" customWidth="1"/>
    <col min="13821" max="13823" width="14.140625" customWidth="1"/>
    <col min="14068" max="14068" width="7.28515625" customWidth="1"/>
    <col min="14069" max="14069" width="12.85546875" customWidth="1"/>
    <col min="14070" max="14075" width="8.140625" customWidth="1"/>
    <col min="14076" max="14076" width="7.7109375" customWidth="1"/>
    <col min="14077" max="14079" width="14.140625" customWidth="1"/>
    <col min="14324" max="14324" width="7.28515625" customWidth="1"/>
    <col min="14325" max="14325" width="12.85546875" customWidth="1"/>
    <col min="14326" max="14331" width="8.140625" customWidth="1"/>
    <col min="14332" max="14332" width="7.7109375" customWidth="1"/>
    <col min="14333" max="14335" width="14.140625" customWidth="1"/>
    <col min="14580" max="14580" width="7.28515625" customWidth="1"/>
    <col min="14581" max="14581" width="12.85546875" customWidth="1"/>
    <col min="14582" max="14587" width="8.140625" customWidth="1"/>
    <col min="14588" max="14588" width="7.7109375" customWidth="1"/>
    <col min="14589" max="14591" width="14.140625" customWidth="1"/>
    <col min="14836" max="14836" width="7.28515625" customWidth="1"/>
    <col min="14837" max="14837" width="12.85546875" customWidth="1"/>
    <col min="14838" max="14843" width="8.140625" customWidth="1"/>
    <col min="14844" max="14844" width="7.7109375" customWidth="1"/>
    <col min="14845" max="14847" width="14.140625" customWidth="1"/>
    <col min="15092" max="15092" width="7.28515625" customWidth="1"/>
    <col min="15093" max="15093" width="12.85546875" customWidth="1"/>
    <col min="15094" max="15099" width="8.140625" customWidth="1"/>
    <col min="15100" max="15100" width="7.7109375" customWidth="1"/>
    <col min="15101" max="15103" width="14.140625" customWidth="1"/>
    <col min="15348" max="15348" width="7.28515625" customWidth="1"/>
    <col min="15349" max="15349" width="12.85546875" customWidth="1"/>
    <col min="15350" max="15355" width="8.140625" customWidth="1"/>
    <col min="15356" max="15356" width="7.7109375" customWidth="1"/>
    <col min="15357" max="15359" width="14.140625" customWidth="1"/>
    <col min="15604" max="15604" width="7.28515625" customWidth="1"/>
    <col min="15605" max="15605" width="12.85546875" customWidth="1"/>
    <col min="15606" max="15611" width="8.140625" customWidth="1"/>
    <col min="15612" max="15612" width="7.7109375" customWidth="1"/>
    <col min="15613" max="15615" width="14.140625" customWidth="1"/>
    <col min="15860" max="15860" width="7.28515625" customWidth="1"/>
    <col min="15861" max="15861" width="12.85546875" customWidth="1"/>
    <col min="15862" max="15867" width="8.140625" customWidth="1"/>
    <col min="15868" max="15868" width="7.7109375" customWidth="1"/>
    <col min="15869" max="15871" width="14.140625" customWidth="1"/>
    <col min="16116" max="16116" width="7.28515625" customWidth="1"/>
    <col min="16117" max="16117" width="12.85546875" customWidth="1"/>
    <col min="16118" max="16123" width="8.140625" customWidth="1"/>
    <col min="16124" max="16124" width="7.7109375" customWidth="1"/>
    <col min="16125" max="16127" width="14.140625" customWidth="1"/>
  </cols>
  <sheetData>
    <row r="1" spans="1:12" ht="15" customHeight="1" x14ac:dyDescent="0.25"/>
    <row r="2" spans="1:12" ht="15" customHeight="1" x14ac:dyDescent="0.25"/>
    <row r="3" spans="1:12" ht="15" customHeight="1" x14ac:dyDescent="0.25"/>
    <row r="4" spans="1:12" ht="15" customHeight="1" x14ac:dyDescent="0.25"/>
    <row r="5" spans="1:12" s="232" customFormat="1" ht="14.25" customHeight="1" x14ac:dyDescent="0.25">
      <c r="A5" s="286" t="s">
        <v>248</v>
      </c>
      <c r="B5" s="233"/>
      <c r="C5" s="233"/>
      <c r="D5" s="233"/>
      <c r="E5" s="233"/>
      <c r="F5" s="233"/>
      <c r="K5" s="231"/>
    </row>
    <row r="6" spans="1:12" s="232" customFormat="1" ht="7.5" customHeight="1" x14ac:dyDescent="0.25">
      <c r="A6" s="230"/>
      <c r="B6" s="233"/>
      <c r="C6" s="233"/>
      <c r="D6" s="233"/>
      <c r="E6" s="233"/>
      <c r="F6" s="233"/>
      <c r="K6" s="231"/>
    </row>
    <row r="7" spans="1:12" ht="21.95" customHeight="1" x14ac:dyDescent="0.25">
      <c r="A7" s="477" t="s">
        <v>249</v>
      </c>
      <c r="B7" s="477"/>
      <c r="C7" s="477"/>
      <c r="D7" s="477"/>
      <c r="E7" s="477"/>
      <c r="F7" s="477"/>
      <c r="G7" s="201"/>
    </row>
    <row r="8" spans="1:12" ht="6.75" customHeight="1" x14ac:dyDescent="0.25">
      <c r="A8" s="203"/>
      <c r="B8" s="203"/>
      <c r="C8" s="203"/>
      <c r="D8" s="203"/>
      <c r="E8" s="203"/>
      <c r="F8" s="203"/>
    </row>
    <row r="9" spans="1:12" ht="13.5" customHeight="1" x14ac:dyDescent="0.25">
      <c r="A9" s="304" t="s">
        <v>48</v>
      </c>
      <c r="B9" s="304" t="s">
        <v>166</v>
      </c>
      <c r="C9" s="277"/>
      <c r="D9" s="277"/>
      <c r="E9" s="277"/>
      <c r="F9" s="203"/>
    </row>
    <row r="10" spans="1:12" ht="13.5" customHeight="1" x14ac:dyDescent="0.25">
      <c r="A10" s="319" t="s">
        <v>250</v>
      </c>
      <c r="B10" s="308">
        <v>19.784901326093763</v>
      </c>
      <c r="C10" s="274"/>
      <c r="D10" s="274"/>
      <c r="E10" s="274"/>
      <c r="F10" s="203"/>
    </row>
    <row r="11" spans="1:12" ht="13.5" customHeight="1" x14ac:dyDescent="0.25">
      <c r="A11" s="319" t="s">
        <v>251</v>
      </c>
      <c r="B11" s="308">
        <v>18.977188102147615</v>
      </c>
      <c r="C11" s="275"/>
      <c r="D11" s="274"/>
      <c r="E11" s="274"/>
      <c r="F11" s="203"/>
    </row>
    <row r="12" spans="1:12" ht="13.5" customHeight="1" x14ac:dyDescent="0.25">
      <c r="A12" s="319" t="s">
        <v>252</v>
      </c>
      <c r="B12" s="308">
        <v>18.040926327997077</v>
      </c>
      <c r="C12" s="275"/>
      <c r="D12" s="274"/>
      <c r="E12" s="274"/>
      <c r="F12" s="203"/>
      <c r="I12" s="127"/>
    </row>
    <row r="13" spans="1:12" ht="13.5" customHeight="1" x14ac:dyDescent="0.25">
      <c r="A13" s="319" t="s">
        <v>254</v>
      </c>
      <c r="B13" s="308">
        <v>17.5</v>
      </c>
      <c r="C13" s="275"/>
      <c r="D13" s="274"/>
      <c r="E13" s="274"/>
      <c r="F13" s="203"/>
    </row>
    <row r="14" spans="1:12" ht="13.5" customHeight="1" x14ac:dyDescent="0.25">
      <c r="A14" s="357" t="s">
        <v>244</v>
      </c>
      <c r="B14" s="358">
        <v>-0.4</v>
      </c>
      <c r="C14" s="276"/>
      <c r="D14" s="274"/>
      <c r="E14" s="274"/>
      <c r="F14" s="203"/>
      <c r="I14" s="181"/>
    </row>
    <row r="15" spans="1:12" ht="8.25" customHeight="1" x14ac:dyDescent="0.25">
      <c r="A15" s="273"/>
      <c r="B15" s="278">
        <v>1</v>
      </c>
      <c r="C15" s="279">
        <v>2</v>
      </c>
      <c r="D15" s="278">
        <v>3</v>
      </c>
      <c r="E15" s="279">
        <v>4</v>
      </c>
      <c r="F15" s="203"/>
    </row>
    <row r="16" spans="1:12" ht="26.25" customHeight="1" x14ac:dyDescent="0.25">
      <c r="A16" s="243" t="s">
        <v>178</v>
      </c>
      <c r="B16" s="304" t="s">
        <v>250</v>
      </c>
      <c r="C16" s="304" t="s">
        <v>251</v>
      </c>
      <c r="D16" s="304" t="s">
        <v>252</v>
      </c>
      <c r="E16" s="304" t="s">
        <v>254</v>
      </c>
      <c r="F16" s="304" t="s">
        <v>265</v>
      </c>
      <c r="G16" s="272" t="s">
        <v>217</v>
      </c>
      <c r="H16" s="272" t="s">
        <v>143</v>
      </c>
      <c r="I16" s="272" t="s">
        <v>218</v>
      </c>
      <c r="K16" s="231" t="s">
        <v>273</v>
      </c>
      <c r="L16" s="232" t="s">
        <v>274</v>
      </c>
    </row>
    <row r="17" spans="1:16" ht="14.1" customHeight="1" x14ac:dyDescent="0.25">
      <c r="A17" s="307" t="s">
        <v>14</v>
      </c>
      <c r="B17" s="308">
        <v>12.297811607992394</v>
      </c>
      <c r="C17" s="308">
        <v>13.572477449129428</v>
      </c>
      <c r="D17" s="308">
        <v>13.658736669401151</v>
      </c>
      <c r="E17" s="308">
        <v>11.155800169348007</v>
      </c>
      <c r="F17" s="313">
        <f>E17-D17</f>
        <v>-2.5029365000531438</v>
      </c>
      <c r="G17" s="270" t="e">
        <f>SLOPE(#REF!,$B$15:$E$15)</f>
        <v>#REF!</v>
      </c>
      <c r="H17" s="270" t="e">
        <f>AVERAGE(#REF!)</f>
        <v>#REF!</v>
      </c>
      <c r="I17" s="280" t="e">
        <f t="shared" ref="I17:I50" si="0">G17/H17</f>
        <v>#REF!</v>
      </c>
      <c r="J17" s="181"/>
      <c r="K17" s="322">
        <f t="shared" ref="K17:K46" si="1">RANK(F17,$F$17:$F$46,1)</f>
        <v>5</v>
      </c>
      <c r="L17" s="322">
        <f t="shared" ref="L17:L46" si="2">RANK(E17,$E$17:$E$46,1)</f>
        <v>1</v>
      </c>
      <c r="M17" s="181"/>
      <c r="N17" s="181"/>
      <c r="O17" s="181"/>
      <c r="P17" s="297"/>
    </row>
    <row r="18" spans="1:16" ht="14.1" customHeight="1" x14ac:dyDescent="0.25">
      <c r="A18" s="307" t="s">
        <v>15</v>
      </c>
      <c r="B18" s="308">
        <v>21.515226541223075</v>
      </c>
      <c r="C18" s="308">
        <v>20.224853486425065</v>
      </c>
      <c r="D18" s="308">
        <v>20.662045889101343</v>
      </c>
      <c r="E18" s="308">
        <v>18.174933737220744</v>
      </c>
      <c r="F18" s="313">
        <f t="shared" ref="F18:F45" si="3">E18-D18</f>
        <v>-2.4871121518805985</v>
      </c>
      <c r="G18" s="271" t="e">
        <f>SLOPE(#REF!,$B$15:$E$15)</f>
        <v>#REF!</v>
      </c>
      <c r="H18" s="271" t="e">
        <f>AVERAGE(#REF!)</f>
        <v>#REF!</v>
      </c>
      <c r="I18" s="281" t="e">
        <f t="shared" si="0"/>
        <v>#REF!</v>
      </c>
      <c r="J18" s="181"/>
      <c r="K18" s="322">
        <f t="shared" si="1"/>
        <v>6</v>
      </c>
      <c r="L18" s="322">
        <f t="shared" si="2"/>
        <v>20</v>
      </c>
      <c r="M18" s="181"/>
      <c r="N18" s="181"/>
      <c r="O18" s="181"/>
      <c r="P18" s="297"/>
    </row>
    <row r="19" spans="1:16" ht="14.1" customHeight="1" x14ac:dyDescent="0.25">
      <c r="A19" s="307" t="s">
        <v>16</v>
      </c>
      <c r="B19" s="308">
        <v>17.466517857142861</v>
      </c>
      <c r="C19" s="308">
        <v>11.649911295091664</v>
      </c>
      <c r="D19" s="308">
        <v>16.666666666666664</v>
      </c>
      <c r="E19" s="308">
        <v>19.727891156462583</v>
      </c>
      <c r="F19" s="313">
        <f t="shared" si="3"/>
        <v>3.0612244897959187</v>
      </c>
      <c r="G19" s="271" t="e">
        <f>SLOPE(#REF!,$B$15:$E$15)</f>
        <v>#REF!</v>
      </c>
      <c r="H19" s="271" t="e">
        <f>AVERAGE(#REF!)</f>
        <v>#REF!</v>
      </c>
      <c r="I19" s="281" t="e">
        <f t="shared" si="0"/>
        <v>#REF!</v>
      </c>
      <c r="J19" s="181"/>
      <c r="K19" s="322">
        <f t="shared" si="1"/>
        <v>28</v>
      </c>
      <c r="L19" s="322">
        <f t="shared" si="2"/>
        <v>22</v>
      </c>
      <c r="M19" s="181"/>
      <c r="N19" s="181"/>
      <c r="O19" s="181"/>
      <c r="P19" s="297"/>
    </row>
    <row r="20" spans="1:16" ht="14.1" customHeight="1" x14ac:dyDescent="0.25">
      <c r="A20" s="307" t="s">
        <v>17</v>
      </c>
      <c r="B20" s="308">
        <v>20.704573547589622</v>
      </c>
      <c r="C20" s="308">
        <v>21.883812746756913</v>
      </c>
      <c r="D20" s="308">
        <v>19.206008583690991</v>
      </c>
      <c r="E20" s="308">
        <v>20.41450777202073</v>
      </c>
      <c r="F20" s="313">
        <f t="shared" si="3"/>
        <v>1.2084991883297391</v>
      </c>
      <c r="G20" s="271" t="e">
        <f>SLOPE(#REF!,$B$15:$E$15)</f>
        <v>#REF!</v>
      </c>
      <c r="H20" s="271" t="e">
        <f>AVERAGE(#REF!)</f>
        <v>#REF!</v>
      </c>
      <c r="I20" s="281" t="e">
        <f t="shared" si="0"/>
        <v>#REF!</v>
      </c>
      <c r="J20" s="181"/>
      <c r="K20" s="322">
        <f t="shared" si="1"/>
        <v>22</v>
      </c>
      <c r="L20" s="322">
        <f t="shared" si="2"/>
        <v>26</v>
      </c>
      <c r="M20" s="181"/>
      <c r="N20" s="181"/>
      <c r="O20" s="181"/>
      <c r="P20" s="297"/>
    </row>
    <row r="21" spans="1:16" ht="14.1" customHeight="1" x14ac:dyDescent="0.25">
      <c r="A21" s="307" t="s">
        <v>18</v>
      </c>
      <c r="B21" s="308">
        <v>15.330788804071249</v>
      </c>
      <c r="C21" s="308">
        <v>14.782964782964781</v>
      </c>
      <c r="D21" s="308">
        <v>13.117723156532989</v>
      </c>
      <c r="E21" s="308">
        <v>14.628600303183426</v>
      </c>
      <c r="F21" s="313">
        <f t="shared" si="3"/>
        <v>1.5108771466504365</v>
      </c>
      <c r="G21" s="271" t="e">
        <f>SLOPE(#REF!,$B$15:$E$15)</f>
        <v>#REF!</v>
      </c>
      <c r="H21" s="271" t="e">
        <f>AVERAGE(#REF!)</f>
        <v>#REF!</v>
      </c>
      <c r="I21" s="281" t="e">
        <f t="shared" si="0"/>
        <v>#REF!</v>
      </c>
      <c r="J21" s="181"/>
      <c r="K21" s="322">
        <f t="shared" si="1"/>
        <v>23</v>
      </c>
      <c r="L21" s="322">
        <f t="shared" si="2"/>
        <v>7</v>
      </c>
      <c r="M21" s="181"/>
      <c r="N21" s="181"/>
      <c r="O21" s="181"/>
      <c r="P21" s="297"/>
    </row>
    <row r="22" spans="1:16" ht="14.1" customHeight="1" x14ac:dyDescent="0.25">
      <c r="A22" s="307" t="s">
        <v>19</v>
      </c>
      <c r="B22" s="308">
        <v>19.679171403309336</v>
      </c>
      <c r="C22" s="308">
        <v>22.461073669532883</v>
      </c>
      <c r="D22" s="308">
        <v>21.224000871174997</v>
      </c>
      <c r="E22" s="308">
        <v>14.572310405643741</v>
      </c>
      <c r="F22" s="313">
        <f t="shared" si="3"/>
        <v>-6.6516904655312565</v>
      </c>
      <c r="G22" s="271" t="e">
        <f>SLOPE(#REF!,$B$15:$E$15)</f>
        <v>#REF!</v>
      </c>
      <c r="H22" s="271" t="e">
        <f>AVERAGE(#REF!)</f>
        <v>#REF!</v>
      </c>
      <c r="I22" s="281" t="e">
        <f t="shared" si="0"/>
        <v>#REF!</v>
      </c>
      <c r="J22" s="181"/>
      <c r="K22" s="322">
        <f t="shared" si="1"/>
        <v>1</v>
      </c>
      <c r="L22" s="322">
        <f t="shared" si="2"/>
        <v>6</v>
      </c>
      <c r="M22" s="181"/>
      <c r="N22" s="181"/>
      <c r="O22" s="181"/>
      <c r="P22" s="297"/>
    </row>
    <row r="23" spans="1:16" ht="14.1" customHeight="1" x14ac:dyDescent="0.25">
      <c r="A23" s="307" t="s">
        <v>20</v>
      </c>
      <c r="B23" s="308">
        <v>16.572807723250204</v>
      </c>
      <c r="C23" s="308">
        <v>16.635065099228918</v>
      </c>
      <c r="D23" s="308">
        <v>17.24693346549374</v>
      </c>
      <c r="E23" s="308">
        <v>17.070079837789887</v>
      </c>
      <c r="F23" s="313">
        <f t="shared" si="3"/>
        <v>-0.17685362770385282</v>
      </c>
      <c r="G23" s="271" t="e">
        <f>SLOPE(#REF!,$B$15:$E$15)</f>
        <v>#REF!</v>
      </c>
      <c r="H23" s="271" t="e">
        <f>AVERAGE(#REF!)</f>
        <v>#REF!</v>
      </c>
      <c r="I23" s="281" t="e">
        <f t="shared" si="0"/>
        <v>#REF!</v>
      </c>
      <c r="J23" s="181"/>
      <c r="K23" s="322">
        <f t="shared" si="1"/>
        <v>17</v>
      </c>
      <c r="L23" s="322">
        <f t="shared" si="2"/>
        <v>16</v>
      </c>
      <c r="M23" s="181"/>
      <c r="N23" s="181"/>
      <c r="O23" s="181"/>
      <c r="P23" s="297"/>
    </row>
    <row r="24" spans="1:16" ht="14.1" customHeight="1" x14ac:dyDescent="0.25">
      <c r="A24" s="307" t="s">
        <v>21</v>
      </c>
      <c r="B24" s="308">
        <v>22.808132147395177</v>
      </c>
      <c r="C24" s="308">
        <v>23.456090651558071</v>
      </c>
      <c r="D24" s="308">
        <v>23.175965665236053</v>
      </c>
      <c r="E24" s="308">
        <v>21.348911311736597</v>
      </c>
      <c r="F24" s="313">
        <f t="shared" si="3"/>
        <v>-1.8270543534994559</v>
      </c>
      <c r="G24" s="282" t="e">
        <f>SLOPE(#REF!,$B$15:$E$15)</f>
        <v>#REF!</v>
      </c>
      <c r="H24" s="282" t="e">
        <f>AVERAGE(#REF!)</f>
        <v>#REF!</v>
      </c>
      <c r="I24" s="283" t="e">
        <f t="shared" si="0"/>
        <v>#REF!</v>
      </c>
      <c r="J24" s="181"/>
      <c r="K24" s="322">
        <f t="shared" si="1"/>
        <v>11</v>
      </c>
      <c r="L24" s="322">
        <f t="shared" si="2"/>
        <v>28</v>
      </c>
      <c r="M24" s="181"/>
      <c r="N24" s="181"/>
      <c r="O24" s="181"/>
      <c r="P24" s="297"/>
    </row>
    <row r="25" spans="1:16" ht="14.1" customHeight="1" x14ac:dyDescent="0.25">
      <c r="A25" s="307" t="s">
        <v>23</v>
      </c>
      <c r="B25" s="308">
        <v>22.475424486148341</v>
      </c>
      <c r="C25" s="308">
        <v>27.531914893617028</v>
      </c>
      <c r="D25" s="308">
        <v>22.967309304274941</v>
      </c>
      <c r="E25" s="308">
        <v>20.389556568586819</v>
      </c>
      <c r="F25" s="313">
        <f t="shared" si="3"/>
        <v>-2.5777527356881222</v>
      </c>
      <c r="G25" s="271" t="e">
        <f>SLOPE(#REF!,$B$15:$E$15)</f>
        <v>#REF!</v>
      </c>
      <c r="H25" s="271" t="e">
        <f>AVERAGE(#REF!)</f>
        <v>#REF!</v>
      </c>
      <c r="I25" s="281" t="e">
        <f t="shared" si="0"/>
        <v>#REF!</v>
      </c>
      <c r="K25" s="322">
        <f t="shared" si="1"/>
        <v>4</v>
      </c>
      <c r="L25" s="322">
        <f t="shared" si="2"/>
        <v>25</v>
      </c>
      <c r="M25" s="181"/>
      <c r="N25" s="181"/>
      <c r="O25" s="181"/>
      <c r="P25" s="297"/>
    </row>
    <row r="26" spans="1:16" ht="14.1" customHeight="1" x14ac:dyDescent="0.25">
      <c r="A26" s="307" t="s">
        <v>24</v>
      </c>
      <c r="B26" s="308">
        <v>13.092672413793105</v>
      </c>
      <c r="C26" s="308">
        <v>14.132007802177061</v>
      </c>
      <c r="D26" s="308">
        <v>12.632215170746452</v>
      </c>
      <c r="E26" s="308">
        <v>14.928884026258205</v>
      </c>
      <c r="F26" s="313">
        <f t="shared" si="3"/>
        <v>2.2966688555117525</v>
      </c>
      <c r="G26" s="282" t="e">
        <f>SLOPE(#REF!,$B$15:$E$15)</f>
        <v>#REF!</v>
      </c>
      <c r="H26" s="282" t="e">
        <f>AVERAGE(#REF!)</f>
        <v>#REF!</v>
      </c>
      <c r="I26" s="283" t="e">
        <f t="shared" si="0"/>
        <v>#REF!</v>
      </c>
      <c r="K26" s="322">
        <f t="shared" si="1"/>
        <v>25</v>
      </c>
      <c r="L26" s="322">
        <f t="shared" si="2"/>
        <v>8</v>
      </c>
      <c r="M26" s="181"/>
      <c r="N26" s="181"/>
      <c r="O26" s="181"/>
      <c r="P26" s="297"/>
    </row>
    <row r="27" spans="1:16" ht="14.1" customHeight="1" x14ac:dyDescent="0.25">
      <c r="A27" s="307" t="s">
        <v>25</v>
      </c>
      <c r="B27" s="308">
        <v>19.458246513864395</v>
      </c>
      <c r="C27" s="308">
        <v>21.105315099393774</v>
      </c>
      <c r="D27" s="308">
        <v>16.432524478501488</v>
      </c>
      <c r="E27" s="308">
        <v>17.367066895368776</v>
      </c>
      <c r="F27" s="313">
        <f t="shared" si="3"/>
        <v>0.93454241686728778</v>
      </c>
      <c r="G27" s="271" t="e">
        <f>SLOPE(#REF!,$B$15:$E$15)</f>
        <v>#REF!</v>
      </c>
      <c r="H27" s="271" t="e">
        <f>AVERAGE(#REF!)</f>
        <v>#REF!</v>
      </c>
      <c r="I27" s="281" t="e">
        <f t="shared" si="0"/>
        <v>#REF!</v>
      </c>
      <c r="K27" s="322">
        <f t="shared" si="1"/>
        <v>21</v>
      </c>
      <c r="L27" s="322">
        <f t="shared" si="2"/>
        <v>18</v>
      </c>
      <c r="M27" s="181"/>
      <c r="N27" s="181"/>
      <c r="O27" s="181"/>
      <c r="P27" s="297"/>
    </row>
    <row r="28" spans="1:16" ht="14.1" customHeight="1" x14ac:dyDescent="0.25">
      <c r="A28" s="307" t="s">
        <v>26</v>
      </c>
      <c r="B28" s="308">
        <v>18.158047646717023</v>
      </c>
      <c r="C28" s="308">
        <v>20.032485110990795</v>
      </c>
      <c r="D28" s="308">
        <v>18.644986449864497</v>
      </c>
      <c r="E28" s="308">
        <v>24.388379204892964</v>
      </c>
      <c r="F28" s="313">
        <f t="shared" si="3"/>
        <v>5.7433927550284665</v>
      </c>
      <c r="G28" s="271" t="e">
        <f>SLOPE(#REF!,$B$15:$E$15)</f>
        <v>#REF!</v>
      </c>
      <c r="H28" s="271" t="e">
        <f>AVERAGE(#REF!)</f>
        <v>#REF!</v>
      </c>
      <c r="I28" s="281" t="e">
        <f t="shared" si="0"/>
        <v>#REF!</v>
      </c>
      <c r="K28" s="322">
        <f t="shared" si="1"/>
        <v>29</v>
      </c>
      <c r="L28" s="322">
        <f t="shared" si="2"/>
        <v>30</v>
      </c>
      <c r="M28" s="181"/>
      <c r="N28" s="181"/>
      <c r="O28" s="181"/>
      <c r="P28" s="297"/>
    </row>
    <row r="29" spans="1:16" ht="14.1" customHeight="1" x14ac:dyDescent="0.25">
      <c r="A29" s="307" t="s">
        <v>27</v>
      </c>
      <c r="B29" s="308">
        <v>16.829100892244341</v>
      </c>
      <c r="C29" s="308">
        <v>17.169078242229364</v>
      </c>
      <c r="D29" s="308">
        <v>16.681065993221246</v>
      </c>
      <c r="E29" s="308">
        <v>15.192111526691598</v>
      </c>
      <c r="F29" s="313">
        <f t="shared" si="3"/>
        <v>-1.4889544665296484</v>
      </c>
      <c r="G29" s="271" t="e">
        <f>SLOPE(#REF!,$B$15:$E$15)</f>
        <v>#REF!</v>
      </c>
      <c r="H29" s="271" t="e">
        <f>AVERAGE(#REF!)</f>
        <v>#REF!</v>
      </c>
      <c r="I29" s="281" t="e">
        <f t="shared" si="0"/>
        <v>#REF!</v>
      </c>
      <c r="K29" s="322">
        <f t="shared" si="1"/>
        <v>13</v>
      </c>
      <c r="L29" s="322">
        <f t="shared" si="2"/>
        <v>9</v>
      </c>
      <c r="M29" s="181"/>
      <c r="N29" s="181"/>
      <c r="O29" s="181"/>
      <c r="P29" s="297"/>
    </row>
    <row r="30" spans="1:16" ht="14.1" customHeight="1" x14ac:dyDescent="0.25">
      <c r="A30" s="307" t="s">
        <v>28</v>
      </c>
      <c r="B30" s="308">
        <v>24.643403980981549</v>
      </c>
      <c r="C30" s="308">
        <v>19.610830845258931</v>
      </c>
      <c r="D30" s="308">
        <v>19.686002862061102</v>
      </c>
      <c r="E30" s="308">
        <v>20.342089187538182</v>
      </c>
      <c r="F30" s="313">
        <f t="shared" si="3"/>
        <v>0.65608632547708012</v>
      </c>
      <c r="G30" s="271" t="e">
        <f>SLOPE(#REF!,$B$15:$E$15)</f>
        <v>#REF!</v>
      </c>
      <c r="H30" s="271" t="e">
        <f>AVERAGE(#REF!)</f>
        <v>#REF!</v>
      </c>
      <c r="I30" s="281" t="e">
        <f t="shared" si="0"/>
        <v>#REF!</v>
      </c>
      <c r="K30" s="322">
        <f t="shared" si="1"/>
        <v>18</v>
      </c>
      <c r="L30" s="322">
        <f t="shared" si="2"/>
        <v>24</v>
      </c>
      <c r="M30" s="181"/>
      <c r="N30" s="181"/>
      <c r="O30" s="181"/>
      <c r="P30" s="297"/>
    </row>
    <row r="31" spans="1:16" ht="14.1" customHeight="1" x14ac:dyDescent="0.25">
      <c r="A31" s="307" t="s">
        <v>29</v>
      </c>
      <c r="B31" s="308">
        <v>22.881072026800673</v>
      </c>
      <c r="C31" s="308">
        <v>18.705989561759583</v>
      </c>
      <c r="D31" s="308">
        <v>18.457658830228585</v>
      </c>
      <c r="E31" s="308">
        <v>15.27060218514441</v>
      </c>
      <c r="F31" s="313">
        <f t="shared" si="3"/>
        <v>-3.1870566450841746</v>
      </c>
      <c r="G31" s="271" t="e">
        <f>SLOPE(#REF!,$B$15:$E$15)</f>
        <v>#REF!</v>
      </c>
      <c r="H31" s="271" t="e">
        <f>AVERAGE(#REF!)</f>
        <v>#REF!</v>
      </c>
      <c r="I31" s="281" t="e">
        <f t="shared" si="0"/>
        <v>#REF!</v>
      </c>
      <c r="K31" s="322">
        <f t="shared" si="1"/>
        <v>2</v>
      </c>
      <c r="L31" s="322">
        <f t="shared" si="2"/>
        <v>10</v>
      </c>
      <c r="M31" s="181"/>
      <c r="N31" s="181"/>
      <c r="O31" s="181"/>
      <c r="P31" s="297"/>
    </row>
    <row r="32" spans="1:16" ht="14.1" customHeight="1" x14ac:dyDescent="0.25">
      <c r="A32" s="307" t="s">
        <v>30</v>
      </c>
      <c r="B32" s="308">
        <v>16.82672233820459</v>
      </c>
      <c r="C32" s="308">
        <v>17.557403008709429</v>
      </c>
      <c r="D32" s="308">
        <v>15.921787709497204</v>
      </c>
      <c r="E32" s="308">
        <v>15.405923716173021</v>
      </c>
      <c r="F32" s="313">
        <f t="shared" si="3"/>
        <v>-0.51586399332418331</v>
      </c>
      <c r="G32" s="271" t="e">
        <f>SLOPE(#REF!,$B$15:$E$15)</f>
        <v>#REF!</v>
      </c>
      <c r="H32" s="271" t="e">
        <f>AVERAGE(#REF!)</f>
        <v>#REF!</v>
      </c>
      <c r="I32" s="281" t="e">
        <f t="shared" si="0"/>
        <v>#REF!</v>
      </c>
      <c r="K32" s="322">
        <f t="shared" si="1"/>
        <v>16</v>
      </c>
      <c r="L32" s="322">
        <f t="shared" si="2"/>
        <v>11</v>
      </c>
      <c r="M32" s="181"/>
      <c r="N32" s="181"/>
      <c r="O32" s="181"/>
      <c r="P32" s="297"/>
    </row>
    <row r="33" spans="1:16" ht="14.1" customHeight="1" x14ac:dyDescent="0.25">
      <c r="A33" s="307" t="s">
        <v>31</v>
      </c>
      <c r="B33" s="308">
        <v>17.801966292134829</v>
      </c>
      <c r="C33" s="308">
        <v>17.365467150874881</v>
      </c>
      <c r="D33" s="308">
        <v>18.337167269142295</v>
      </c>
      <c r="E33" s="308">
        <v>19.097793875535064</v>
      </c>
      <c r="F33" s="313">
        <f t="shared" si="3"/>
        <v>0.76062660639276913</v>
      </c>
      <c r="G33" s="271" t="e">
        <f>SLOPE(#REF!,$B$15:$E$15)</f>
        <v>#REF!</v>
      </c>
      <c r="H33" s="271" t="e">
        <f>AVERAGE(#REF!)</f>
        <v>#REF!</v>
      </c>
      <c r="I33" s="281" t="e">
        <f t="shared" si="0"/>
        <v>#REF!</v>
      </c>
      <c r="K33" s="322">
        <f t="shared" si="1"/>
        <v>19</v>
      </c>
      <c r="L33" s="322">
        <f t="shared" si="2"/>
        <v>21</v>
      </c>
      <c r="M33" s="181"/>
      <c r="N33" s="181"/>
      <c r="O33" s="181"/>
      <c r="P33" s="297"/>
    </row>
    <row r="34" spans="1:16" ht="14.1" customHeight="1" x14ac:dyDescent="0.25">
      <c r="A34" s="307" t="s">
        <v>32</v>
      </c>
      <c r="B34" s="308">
        <v>20.121471954269378</v>
      </c>
      <c r="C34" s="308">
        <v>19.038925474343095</v>
      </c>
      <c r="D34" s="308">
        <v>19.638936325933155</v>
      </c>
      <c r="E34" s="308">
        <v>17.299749869117566</v>
      </c>
      <c r="F34" s="313">
        <f t="shared" si="3"/>
        <v>-2.3391864568155896</v>
      </c>
      <c r="G34" s="271" t="e">
        <f>SLOPE(#REF!,$B$15:$E$15)</f>
        <v>#REF!</v>
      </c>
      <c r="H34" s="271" t="e">
        <f>AVERAGE(#REF!)</f>
        <v>#REF!</v>
      </c>
      <c r="I34" s="281" t="e">
        <f t="shared" si="0"/>
        <v>#REF!</v>
      </c>
      <c r="K34" s="322">
        <f t="shared" si="1"/>
        <v>7</v>
      </c>
      <c r="L34" s="322">
        <f t="shared" si="2"/>
        <v>17</v>
      </c>
      <c r="M34" s="181"/>
      <c r="N34" s="181"/>
      <c r="O34" s="181"/>
      <c r="P34" s="297"/>
    </row>
    <row r="35" spans="1:16" ht="14.1" customHeight="1" x14ac:dyDescent="0.25">
      <c r="A35" s="307" t="s">
        <v>34</v>
      </c>
      <c r="B35" s="308">
        <v>14.95353030933555</v>
      </c>
      <c r="C35" s="308">
        <v>14.575741801145236</v>
      </c>
      <c r="D35" s="308">
        <v>15.13463324048282</v>
      </c>
      <c r="E35" s="308">
        <v>13.302184966332275</v>
      </c>
      <c r="F35" s="313">
        <f t="shared" si="3"/>
        <v>-1.8324482741505452</v>
      </c>
      <c r="G35" s="271" t="e">
        <f>SLOPE(#REF!,$B$15:$E$15)</f>
        <v>#REF!</v>
      </c>
      <c r="H35" s="271" t="e">
        <f>AVERAGE(#REF!)</f>
        <v>#REF!</v>
      </c>
      <c r="I35" s="281" t="e">
        <f t="shared" si="0"/>
        <v>#REF!</v>
      </c>
      <c r="K35" s="322">
        <f t="shared" si="1"/>
        <v>10</v>
      </c>
      <c r="L35" s="322">
        <f t="shared" si="2"/>
        <v>4</v>
      </c>
      <c r="M35" s="181"/>
      <c r="N35" s="181"/>
      <c r="O35" s="181"/>
      <c r="P35" s="297"/>
    </row>
    <row r="36" spans="1:16" ht="14.1" customHeight="1" x14ac:dyDescent="0.25">
      <c r="A36" s="307" t="s">
        <v>35</v>
      </c>
      <c r="B36" s="308">
        <v>10.045146726862297</v>
      </c>
      <c r="C36" s="308">
        <v>14.996568291008927</v>
      </c>
      <c r="D36" s="308">
        <v>12.906436629064366</v>
      </c>
      <c r="E36" s="308">
        <v>15.446650124069484</v>
      </c>
      <c r="F36" s="313">
        <f t="shared" si="3"/>
        <v>2.5402134950051174</v>
      </c>
      <c r="G36" s="271" t="e">
        <f>SLOPE(#REF!,$B$15:$E$15)</f>
        <v>#REF!</v>
      </c>
      <c r="H36" s="271" t="e">
        <f>AVERAGE(#REF!)</f>
        <v>#REF!</v>
      </c>
      <c r="I36" s="281" t="e">
        <f t="shared" si="0"/>
        <v>#REF!</v>
      </c>
      <c r="K36" s="322">
        <f t="shared" si="1"/>
        <v>26</v>
      </c>
      <c r="L36" s="322">
        <f t="shared" si="2"/>
        <v>12</v>
      </c>
      <c r="M36" s="181"/>
      <c r="N36" s="181"/>
      <c r="O36" s="181"/>
      <c r="P36" s="297"/>
    </row>
    <row r="37" spans="1:16" ht="14.1" customHeight="1" x14ac:dyDescent="0.25">
      <c r="A37" s="307" t="s">
        <v>36</v>
      </c>
      <c r="B37" s="308">
        <v>16.035021888680422</v>
      </c>
      <c r="C37" s="308">
        <v>14.06738868832732</v>
      </c>
      <c r="D37" s="308">
        <v>13.448474381116871</v>
      </c>
      <c r="E37" s="308">
        <v>16.479909451046971</v>
      </c>
      <c r="F37" s="313">
        <f t="shared" si="3"/>
        <v>3.0314350699301009</v>
      </c>
      <c r="G37" s="271" t="e">
        <f>SLOPE(#REF!,$B$15:$E$15)</f>
        <v>#REF!</v>
      </c>
      <c r="H37" s="271" t="e">
        <f>AVERAGE(#REF!)</f>
        <v>#REF!</v>
      </c>
      <c r="I37" s="281" t="e">
        <f t="shared" si="0"/>
        <v>#REF!</v>
      </c>
      <c r="K37" s="322">
        <f t="shared" si="1"/>
        <v>27</v>
      </c>
      <c r="L37" s="322">
        <f t="shared" si="2"/>
        <v>14</v>
      </c>
      <c r="M37" s="181"/>
      <c r="N37" s="181"/>
      <c r="O37" s="181"/>
      <c r="P37" s="297"/>
    </row>
    <row r="38" spans="1:16" ht="14.1" customHeight="1" x14ac:dyDescent="0.25">
      <c r="A38" s="307" t="s">
        <v>37</v>
      </c>
      <c r="B38" s="308">
        <v>21.360544217687071</v>
      </c>
      <c r="C38" s="308">
        <v>20.377496793109774</v>
      </c>
      <c r="D38" s="308">
        <v>18.912011683096019</v>
      </c>
      <c r="E38" s="308">
        <v>19.8</v>
      </c>
      <c r="F38" s="313">
        <f t="shared" si="3"/>
        <v>0.88798831690398217</v>
      </c>
      <c r="G38" s="271" t="e">
        <f>SLOPE(#REF!,$B$15:$E$15)</f>
        <v>#REF!</v>
      </c>
      <c r="H38" s="271" t="e">
        <f>AVERAGE(#REF!)</f>
        <v>#REF!</v>
      </c>
      <c r="I38" s="281" t="e">
        <f t="shared" si="0"/>
        <v>#REF!</v>
      </c>
      <c r="K38" s="322">
        <f t="shared" si="1"/>
        <v>20</v>
      </c>
      <c r="L38" s="322">
        <f t="shared" si="2"/>
        <v>23</v>
      </c>
      <c r="M38" s="181"/>
      <c r="N38" s="181"/>
      <c r="O38" s="181"/>
      <c r="P38" s="297"/>
    </row>
    <row r="39" spans="1:16" ht="14.1" customHeight="1" x14ac:dyDescent="0.25">
      <c r="A39" s="307" t="s">
        <v>38</v>
      </c>
      <c r="B39" s="308">
        <v>12.267393623325829</v>
      </c>
      <c r="C39" s="308">
        <v>13.887665198237887</v>
      </c>
      <c r="D39" s="308">
        <v>16.56210790464241</v>
      </c>
      <c r="E39" s="308">
        <v>13.410702772404903</v>
      </c>
      <c r="F39" s="313">
        <f t="shared" si="3"/>
        <v>-3.1514051322375067</v>
      </c>
      <c r="G39" s="271" t="e">
        <f>SLOPE(#REF!,$B$15:$E$15)</f>
        <v>#REF!</v>
      </c>
      <c r="H39" s="271" t="e">
        <f>AVERAGE(#REF!)</f>
        <v>#REF!</v>
      </c>
      <c r="I39" s="281" t="e">
        <f t="shared" si="0"/>
        <v>#REF!</v>
      </c>
      <c r="K39" s="322">
        <f t="shared" si="1"/>
        <v>3</v>
      </c>
      <c r="L39" s="322">
        <f t="shared" si="2"/>
        <v>5</v>
      </c>
      <c r="M39" s="181"/>
      <c r="N39" s="181"/>
      <c r="O39" s="181"/>
      <c r="P39" s="297"/>
    </row>
    <row r="40" spans="1:16" ht="14.1" customHeight="1" x14ac:dyDescent="0.25">
      <c r="A40" s="307" t="s">
        <v>39</v>
      </c>
      <c r="B40" s="308">
        <v>19.717828131680204</v>
      </c>
      <c r="C40" s="308">
        <v>25.962412852379511</v>
      </c>
      <c r="D40" s="308">
        <v>19.122681315181911</v>
      </c>
      <c r="E40" s="308">
        <v>20.945736434108532</v>
      </c>
      <c r="F40" s="313">
        <f t="shared" si="3"/>
        <v>1.8230551189266215</v>
      </c>
      <c r="G40" s="271" t="e">
        <f>SLOPE(#REF!,$B$15:$E$15)</f>
        <v>#REF!</v>
      </c>
      <c r="H40" s="271" t="e">
        <f>AVERAGE(#REF!)</f>
        <v>#REF!</v>
      </c>
      <c r="I40" s="281" t="e">
        <f t="shared" si="0"/>
        <v>#REF!</v>
      </c>
      <c r="K40" s="322">
        <f t="shared" si="1"/>
        <v>24</v>
      </c>
      <c r="L40" s="322">
        <f t="shared" si="2"/>
        <v>27</v>
      </c>
      <c r="M40" s="181"/>
      <c r="N40" s="181"/>
      <c r="O40" s="181"/>
      <c r="P40" s="297"/>
    </row>
    <row r="41" spans="1:16" ht="14.1" customHeight="1" x14ac:dyDescent="0.25">
      <c r="A41" s="307" t="s">
        <v>40</v>
      </c>
      <c r="B41" s="308">
        <v>17.442993568505159</v>
      </c>
      <c r="C41" s="308">
        <v>14.444444444444448</v>
      </c>
      <c r="D41" s="308">
        <v>13.741753063147977</v>
      </c>
      <c r="E41" s="308">
        <v>13.077769625825386</v>
      </c>
      <c r="F41" s="313">
        <f t="shared" si="3"/>
        <v>-0.66398343732259058</v>
      </c>
      <c r="G41" s="271" t="e">
        <f>SLOPE(#REF!,$B$15:$E$15)</f>
        <v>#REF!</v>
      </c>
      <c r="H41" s="271" t="e">
        <f>AVERAGE(#REF!)</f>
        <v>#REF!</v>
      </c>
      <c r="I41" s="281" t="e">
        <f t="shared" si="0"/>
        <v>#REF!</v>
      </c>
      <c r="K41" s="322">
        <f t="shared" si="1"/>
        <v>15</v>
      </c>
      <c r="L41" s="322">
        <f t="shared" si="2"/>
        <v>3</v>
      </c>
      <c r="M41" s="181"/>
      <c r="N41" s="181"/>
      <c r="O41" s="181"/>
      <c r="P41" s="297"/>
    </row>
    <row r="42" spans="1:16" ht="14.1" customHeight="1" x14ac:dyDescent="0.25">
      <c r="A42" s="307" t="s">
        <v>41</v>
      </c>
      <c r="B42" s="308">
        <v>18.374248496993985</v>
      </c>
      <c r="C42" s="308">
        <v>18.038400391341568</v>
      </c>
      <c r="D42" s="308">
        <v>17.729463185027463</v>
      </c>
      <c r="E42" s="308">
        <v>16.11986001749781</v>
      </c>
      <c r="F42" s="313">
        <f t="shared" si="3"/>
        <v>-1.6096031675296523</v>
      </c>
      <c r="G42" s="271" t="e">
        <f>SLOPE(#REF!,$B$15:$E$15)</f>
        <v>#REF!</v>
      </c>
      <c r="H42" s="271" t="e">
        <f>AVERAGE(#REF!)</f>
        <v>#REF!</v>
      </c>
      <c r="I42" s="281" t="e">
        <f t="shared" si="0"/>
        <v>#REF!</v>
      </c>
      <c r="K42" s="322">
        <f t="shared" si="1"/>
        <v>12</v>
      </c>
      <c r="L42" s="322">
        <f t="shared" si="2"/>
        <v>13</v>
      </c>
      <c r="M42" s="181"/>
      <c r="N42" s="181"/>
      <c r="O42" s="181"/>
      <c r="P42" s="297"/>
    </row>
    <row r="43" spans="1:16" ht="14.1" customHeight="1" x14ac:dyDescent="0.25">
      <c r="A43" s="307" t="s">
        <v>42</v>
      </c>
      <c r="B43" s="308">
        <v>16.123907863383636</v>
      </c>
      <c r="C43" s="308">
        <v>7.3057595670660946</v>
      </c>
      <c r="D43" s="308">
        <v>19.234480540366672</v>
      </c>
      <c r="E43" s="308">
        <v>16.946417043253714</v>
      </c>
      <c r="F43" s="313">
        <f t="shared" si="3"/>
        <v>-2.2880634971129581</v>
      </c>
      <c r="G43" s="271" t="e">
        <f>SLOPE(#REF!,$B$15:$E$15)</f>
        <v>#REF!</v>
      </c>
      <c r="H43" s="271" t="e">
        <f>AVERAGE(#REF!)</f>
        <v>#REF!</v>
      </c>
      <c r="I43" s="281" t="e">
        <f t="shared" si="0"/>
        <v>#REF!</v>
      </c>
      <c r="K43" s="322">
        <f t="shared" si="1"/>
        <v>8</v>
      </c>
      <c r="L43" s="322">
        <f t="shared" si="2"/>
        <v>15</v>
      </c>
      <c r="M43" s="181"/>
      <c r="N43" s="181"/>
      <c r="O43" s="181"/>
      <c r="P43" s="297"/>
    </row>
    <row r="44" spans="1:16" ht="14.1" customHeight="1" x14ac:dyDescent="0.25">
      <c r="A44" s="307" t="s">
        <v>186</v>
      </c>
      <c r="B44" s="308">
        <v>12.399643175735953</v>
      </c>
      <c r="C44" s="308">
        <v>14.453926758128988</v>
      </c>
      <c r="D44" s="308">
        <v>14.208535926526199</v>
      </c>
      <c r="E44" s="308">
        <v>12.258135444151275</v>
      </c>
      <c r="F44" s="313">
        <f t="shared" si="3"/>
        <v>-1.9504004823749241</v>
      </c>
      <c r="G44" s="271" t="e">
        <f>SLOPE(#REF!,$B$15:$E$15)</f>
        <v>#REF!</v>
      </c>
      <c r="H44" s="271" t="e">
        <f>AVERAGE(#REF!)</f>
        <v>#REF!</v>
      </c>
      <c r="I44" s="281" t="e">
        <f t="shared" si="0"/>
        <v>#REF!</v>
      </c>
      <c r="K44" s="322">
        <f t="shared" si="1"/>
        <v>9</v>
      </c>
      <c r="L44" s="322">
        <f t="shared" si="2"/>
        <v>2</v>
      </c>
      <c r="M44" s="181"/>
      <c r="N44" s="181"/>
      <c r="O44" s="181"/>
      <c r="P44" s="297"/>
    </row>
    <row r="45" spans="1:16" ht="14.1" customHeight="1" x14ac:dyDescent="0.25">
      <c r="A45" s="307" t="s">
        <v>44</v>
      </c>
      <c r="B45" s="308">
        <v>18.371467025572009</v>
      </c>
      <c r="C45" s="308">
        <v>24.483272959727252</v>
      </c>
      <c r="D45" s="308">
        <v>9.9569063279655197</v>
      </c>
      <c r="E45" s="308">
        <v>17.397817248020541</v>
      </c>
      <c r="F45" s="313">
        <f t="shared" si="3"/>
        <v>7.4409109200550212</v>
      </c>
      <c r="G45" s="271" t="e">
        <f>SLOPE(#REF!,$B$15:$E$15)</f>
        <v>#REF!</v>
      </c>
      <c r="H45" s="271" t="e">
        <f>AVERAGE(#REF!)</f>
        <v>#REF!</v>
      </c>
      <c r="I45" s="281" t="e">
        <f t="shared" si="0"/>
        <v>#REF!</v>
      </c>
      <c r="K45" s="322">
        <f t="shared" si="1"/>
        <v>30</v>
      </c>
      <c r="L45" s="322">
        <f t="shared" si="2"/>
        <v>19</v>
      </c>
      <c r="M45" s="181"/>
      <c r="N45" s="181"/>
      <c r="O45" s="181"/>
      <c r="P45" s="297"/>
    </row>
    <row r="46" spans="1:16" ht="14.1" customHeight="1" x14ac:dyDescent="0.25">
      <c r="A46" s="307" t="s">
        <v>45</v>
      </c>
      <c r="B46" s="308">
        <v>28.002610966057439</v>
      </c>
      <c r="C46" s="308">
        <v>19.521410579345087</v>
      </c>
      <c r="D46" s="308">
        <v>24.970963995354232</v>
      </c>
      <c r="E46" s="308">
        <v>23.763501989766912</v>
      </c>
      <c r="F46" s="313">
        <f>E46-D46</f>
        <v>-1.2074620055873204</v>
      </c>
      <c r="G46" s="240" t="e">
        <f>SLOPE(#REF!,$B$15:$E$15)</f>
        <v>#REF!</v>
      </c>
      <c r="H46" s="240" t="e">
        <f>AVERAGE(#REF!)</f>
        <v>#REF!</v>
      </c>
      <c r="I46" s="326" t="e">
        <f>G46/H46</f>
        <v>#REF!</v>
      </c>
      <c r="K46" s="322">
        <f t="shared" si="1"/>
        <v>14</v>
      </c>
      <c r="L46" s="322">
        <f t="shared" si="2"/>
        <v>29</v>
      </c>
      <c r="M46" s="181"/>
      <c r="N46" s="181"/>
      <c r="O46" s="181"/>
      <c r="P46" s="297"/>
    </row>
    <row r="47" spans="1:16" ht="14.1" customHeight="1" x14ac:dyDescent="0.25">
      <c r="A47" s="327" t="s">
        <v>275</v>
      </c>
      <c r="B47" s="328">
        <v>18.899999999999999</v>
      </c>
      <c r="C47" s="328">
        <v>18.2</v>
      </c>
      <c r="D47" s="328">
        <v>17.399999999999999</v>
      </c>
      <c r="E47" s="328">
        <v>17</v>
      </c>
      <c r="F47" s="329">
        <f>E47-D47</f>
        <v>-0.39999999999999858</v>
      </c>
      <c r="G47" s="240" t="e">
        <f>SLOPE(#REF!,$B$15:$E$15)</f>
        <v>#REF!</v>
      </c>
      <c r="H47" s="240" t="e">
        <f>AVERAGE(#REF!)</f>
        <v>#REF!</v>
      </c>
      <c r="I47" s="326" t="e">
        <f>G47/H47</f>
        <v>#REF!</v>
      </c>
      <c r="K47" s="322"/>
      <c r="L47" s="322"/>
      <c r="M47" s="181"/>
      <c r="N47" s="181"/>
      <c r="O47" s="181"/>
      <c r="P47" s="297"/>
    </row>
    <row r="48" spans="1:16" ht="14.1" customHeight="1" x14ac:dyDescent="0.25">
      <c r="A48" s="307" t="s">
        <v>22</v>
      </c>
      <c r="B48" s="308">
        <v>24.371254766660609</v>
      </c>
      <c r="C48" s="308">
        <v>23.442421534681113</v>
      </c>
      <c r="D48" s="308">
        <v>21.768598447553412</v>
      </c>
      <c r="E48" s="308">
        <v>20.692393945056999</v>
      </c>
      <c r="F48" s="313">
        <f>E48-D48</f>
        <v>-1.0762045024964131</v>
      </c>
      <c r="G48" s="240" t="e">
        <f>SLOPE(#REF!,$B$15:$E$15)</f>
        <v>#REF!</v>
      </c>
      <c r="H48" s="240" t="e">
        <f>AVERAGE(#REF!)</f>
        <v>#REF!</v>
      </c>
      <c r="I48" s="326" t="e">
        <f>G48/H48</f>
        <v>#REF!</v>
      </c>
      <c r="K48" s="322" t="e">
        <f>RANK(F48,$F$17:$F$46,1)</f>
        <v>#N/A</v>
      </c>
      <c r="L48" s="322" t="e">
        <f>RANK(E48,$E$17:$E$46,1)</f>
        <v>#N/A</v>
      </c>
      <c r="M48" s="181"/>
      <c r="N48" s="181"/>
      <c r="O48" s="181"/>
      <c r="P48" s="297"/>
    </row>
    <row r="49" spans="1:16" ht="14.1" customHeight="1" x14ac:dyDescent="0.25">
      <c r="A49" s="307" t="s">
        <v>33</v>
      </c>
      <c r="B49" s="308">
        <v>17.540089270953874</v>
      </c>
      <c r="C49" s="308">
        <v>17.599013715518574</v>
      </c>
      <c r="D49" s="308">
        <v>18.518518518518523</v>
      </c>
      <c r="E49" s="308">
        <v>16.007875208238676</v>
      </c>
      <c r="F49" s="313">
        <f>E49-D49</f>
        <v>-2.5106433102798462</v>
      </c>
      <c r="G49" s="240" t="e">
        <f>SLOPE(#REF!,$B$15:$E$15)</f>
        <v>#REF!</v>
      </c>
      <c r="H49" s="240" t="e">
        <f>AVERAGE(#REF!)</f>
        <v>#REF!</v>
      </c>
      <c r="I49" s="326" t="e">
        <f>G49/H49</f>
        <v>#REF!</v>
      </c>
      <c r="K49" s="322" t="e">
        <f>RANK(F49,$F$17:$F$46,1)</f>
        <v>#N/A</v>
      </c>
      <c r="L49" s="322" t="e">
        <f>RANK(E49,$E$17:$E$46,1)</f>
        <v>#N/A</v>
      </c>
      <c r="M49" s="181"/>
      <c r="N49" s="181"/>
      <c r="O49" s="181"/>
      <c r="P49" s="297"/>
    </row>
    <row r="50" spans="1:16" ht="14.1" customHeight="1" x14ac:dyDescent="0.25">
      <c r="A50" s="330" t="s">
        <v>276</v>
      </c>
      <c r="B50" s="331">
        <v>23.5</v>
      </c>
      <c r="C50" s="331">
        <v>22.7</v>
      </c>
      <c r="D50" s="331">
        <v>21.3</v>
      </c>
      <c r="E50" s="331">
        <v>20.100000000000001</v>
      </c>
      <c r="F50" s="332">
        <f>E50-D50</f>
        <v>-1.1999999999999993</v>
      </c>
      <c r="G50" s="271" t="e">
        <f>SLOPE(#REF!,$B$15:$E$15)</f>
        <v>#REF!</v>
      </c>
      <c r="H50" s="271" t="e">
        <f>AVERAGE(#REF!)</f>
        <v>#REF!</v>
      </c>
      <c r="I50" s="281" t="e">
        <f t="shared" si="0"/>
        <v>#REF!</v>
      </c>
      <c r="K50" s="322"/>
      <c r="L50" s="322"/>
      <c r="M50" s="181"/>
      <c r="N50" s="181"/>
      <c r="O50" s="181"/>
      <c r="P50" s="297"/>
    </row>
    <row r="51" spans="1:16" ht="29.25" customHeight="1" x14ac:dyDescent="0.25">
      <c r="A51" s="478" t="s">
        <v>267</v>
      </c>
      <c r="B51" s="478"/>
      <c r="C51" s="478"/>
      <c r="D51" s="478"/>
      <c r="E51" s="478"/>
      <c r="F51" s="478"/>
      <c r="G51" s="240" t="e">
        <f>SLOPE(#REF!,$B$15:$E$15)</f>
        <v>#REF!</v>
      </c>
      <c r="H51" s="240" t="e">
        <f>AVERAGE(#REF!)</f>
        <v>#REF!</v>
      </c>
      <c r="I51" s="240" t="e">
        <f>G51/H51</f>
        <v>#REF!</v>
      </c>
      <c r="K51" s="201"/>
      <c r="L51" s="181"/>
      <c r="M51" s="181"/>
      <c r="N51" s="181"/>
      <c r="O51" s="181"/>
      <c r="P51" s="181"/>
    </row>
    <row r="52" spans="1:16" x14ac:dyDescent="0.25">
      <c r="A52" s="212"/>
      <c r="B52" s="213"/>
      <c r="C52" s="213"/>
      <c r="D52" s="213"/>
      <c r="E52" s="213"/>
      <c r="F52" s="217"/>
      <c r="K52" s="201"/>
      <c r="L52" s="181"/>
      <c r="M52" s="181"/>
      <c r="N52" s="181"/>
      <c r="O52" s="181"/>
      <c r="P52" s="181"/>
    </row>
    <row r="53" spans="1:16" ht="15.75" x14ac:dyDescent="0.25">
      <c r="A53" s="203"/>
      <c r="B53" s="203"/>
      <c r="C53" s="203"/>
      <c r="D53" s="203"/>
      <c r="E53" s="203"/>
      <c r="F53" s="203"/>
      <c r="K53" s="201"/>
      <c r="L53" s="181"/>
      <c r="M53" s="181"/>
      <c r="N53" s="181"/>
      <c r="O53" s="181"/>
      <c r="P53" s="181"/>
    </row>
    <row r="54" spans="1:16" ht="15.75" x14ac:dyDescent="0.25">
      <c r="A54" s="203"/>
      <c r="B54" s="203"/>
      <c r="C54" s="203"/>
      <c r="D54" s="203"/>
      <c r="E54" s="203"/>
      <c r="F54" s="203"/>
      <c r="K54" s="201"/>
      <c r="L54" s="181"/>
      <c r="M54" s="181"/>
      <c r="N54" s="181"/>
      <c r="O54" s="181"/>
      <c r="P54" s="181"/>
    </row>
    <row r="55" spans="1:16" ht="15.75" x14ac:dyDescent="0.25">
      <c r="A55" s="203"/>
      <c r="B55" s="203"/>
      <c r="C55" s="203"/>
      <c r="D55" s="203"/>
      <c r="E55" s="203"/>
      <c r="F55" s="203"/>
      <c r="K55" s="201"/>
      <c r="L55" s="181"/>
      <c r="M55" s="181"/>
      <c r="N55" s="181"/>
      <c r="O55" s="181"/>
      <c r="P55" s="181"/>
    </row>
    <row r="56" spans="1:16" ht="15.75" x14ac:dyDescent="0.25">
      <c r="A56" s="203"/>
      <c r="B56" s="203"/>
      <c r="C56" s="203"/>
      <c r="D56" s="203"/>
      <c r="E56" s="203"/>
      <c r="F56" s="203"/>
      <c r="K56" s="201"/>
      <c r="L56" s="181"/>
      <c r="M56" s="181"/>
      <c r="N56" s="181"/>
      <c r="O56" s="181"/>
      <c r="P56" s="181"/>
    </row>
    <row r="57" spans="1:16" ht="15.75" x14ac:dyDescent="0.25">
      <c r="A57" s="203"/>
      <c r="B57" s="203"/>
      <c r="C57" s="203"/>
      <c r="D57" s="203"/>
      <c r="E57" s="203"/>
      <c r="F57" s="203"/>
      <c r="K57" s="201"/>
    </row>
    <row r="58" spans="1:16" ht="15.75" x14ac:dyDescent="0.25">
      <c r="A58" s="203"/>
      <c r="B58" s="203"/>
      <c r="C58" s="203"/>
      <c r="D58" s="203"/>
      <c r="E58" s="203"/>
      <c r="F58" s="203"/>
      <c r="K58" s="201"/>
    </row>
    <row r="59" spans="1:16" ht="15.75" x14ac:dyDescent="0.25">
      <c r="A59" s="203"/>
      <c r="B59" s="203"/>
      <c r="C59" s="203"/>
      <c r="D59" s="203"/>
      <c r="E59" s="203"/>
      <c r="F59" s="203"/>
      <c r="K59" s="201"/>
    </row>
    <row r="60" spans="1:16" ht="15.75" x14ac:dyDescent="0.25">
      <c r="A60" s="203"/>
      <c r="B60" s="203"/>
      <c r="C60" s="203"/>
      <c r="D60" s="203"/>
      <c r="E60" s="203"/>
      <c r="F60" s="203"/>
      <c r="K60" s="201"/>
    </row>
    <row r="61" spans="1:16" ht="15.75" x14ac:dyDescent="0.25">
      <c r="A61" s="203"/>
      <c r="B61" s="203"/>
      <c r="C61" s="203"/>
      <c r="D61" s="203"/>
      <c r="E61" s="203"/>
      <c r="F61" s="203"/>
      <c r="K61" s="201"/>
    </row>
    <row r="62" spans="1:16" ht="15.75" x14ac:dyDescent="0.25">
      <c r="A62" s="203"/>
      <c r="B62" s="203"/>
      <c r="C62" s="203"/>
      <c r="D62" s="203"/>
      <c r="E62" s="203"/>
      <c r="F62" s="203"/>
      <c r="K62" s="201"/>
    </row>
    <row r="63" spans="1:16" ht="15.75" x14ac:dyDescent="0.25">
      <c r="A63" s="203"/>
      <c r="B63" s="203"/>
      <c r="C63" s="203"/>
      <c r="D63" s="203"/>
      <c r="E63" s="203"/>
      <c r="F63" s="203"/>
      <c r="K63" s="201"/>
    </row>
    <row r="64" spans="1:16" ht="15.75" x14ac:dyDescent="0.25">
      <c r="A64" s="203"/>
      <c r="B64" s="203"/>
      <c r="C64" s="203"/>
      <c r="D64" s="203"/>
      <c r="E64" s="203"/>
      <c r="F64" s="203"/>
      <c r="K64" s="201"/>
    </row>
    <row r="65" spans="1:11" ht="15.75" x14ac:dyDescent="0.25">
      <c r="A65" s="203"/>
      <c r="B65" s="203"/>
      <c r="C65" s="203"/>
      <c r="D65" s="203"/>
      <c r="E65" s="203"/>
      <c r="F65" s="203"/>
      <c r="K65" s="201"/>
    </row>
    <row r="66" spans="1:11" ht="15.75" x14ac:dyDescent="0.25">
      <c r="A66" s="203"/>
      <c r="B66" s="203"/>
      <c r="C66" s="203"/>
      <c r="D66" s="203"/>
      <c r="E66" s="203"/>
      <c r="F66" s="203"/>
      <c r="K66" s="201"/>
    </row>
    <row r="67" spans="1:11" ht="15.75" x14ac:dyDescent="0.25">
      <c r="A67" s="203"/>
      <c r="B67" s="203"/>
      <c r="C67" s="203"/>
      <c r="D67" s="203"/>
      <c r="E67" s="203"/>
      <c r="F67" s="203"/>
      <c r="K67" s="201"/>
    </row>
    <row r="68" spans="1:11" ht="15.75" x14ac:dyDescent="0.25">
      <c r="A68" s="203"/>
      <c r="B68" s="203"/>
      <c r="C68" s="203"/>
      <c r="D68" s="203"/>
      <c r="E68" s="203"/>
      <c r="F68" s="203"/>
      <c r="K68" s="201"/>
    </row>
    <row r="69" spans="1:11" ht="15.75" x14ac:dyDescent="0.25">
      <c r="A69" s="203"/>
      <c r="B69" s="203"/>
      <c r="C69" s="203"/>
      <c r="D69" s="203"/>
      <c r="E69" s="203"/>
      <c r="F69" s="203"/>
      <c r="K69" s="201"/>
    </row>
    <row r="70" spans="1:11" ht="15.75" x14ac:dyDescent="0.25">
      <c r="A70" s="203"/>
      <c r="B70" s="203"/>
      <c r="C70" s="203"/>
      <c r="D70" s="203"/>
      <c r="E70" s="203"/>
      <c r="F70" s="203"/>
      <c r="K70" s="201"/>
    </row>
    <row r="71" spans="1:11" ht="15.75" x14ac:dyDescent="0.25">
      <c r="A71" s="203"/>
      <c r="B71" s="203"/>
      <c r="C71" s="203"/>
      <c r="D71" s="203"/>
      <c r="E71" s="203"/>
      <c r="F71" s="203"/>
      <c r="K71" s="201"/>
    </row>
    <row r="72" spans="1:11" ht="15.75" x14ac:dyDescent="0.25">
      <c r="A72" s="203"/>
      <c r="B72" s="203"/>
      <c r="C72" s="203"/>
      <c r="D72" s="203"/>
      <c r="E72" s="203"/>
      <c r="F72" s="203"/>
      <c r="K72" s="201"/>
    </row>
    <row r="73" spans="1:11" ht="15.75" x14ac:dyDescent="0.25">
      <c r="A73" s="203"/>
      <c r="B73" s="203"/>
      <c r="C73" s="203"/>
      <c r="D73" s="203"/>
      <c r="E73" s="203"/>
      <c r="F73" s="203"/>
      <c r="K73" s="201"/>
    </row>
    <row r="74" spans="1:11" ht="15.75" x14ac:dyDescent="0.25">
      <c r="A74" s="203"/>
      <c r="B74" s="203"/>
      <c r="C74" s="203"/>
      <c r="D74" s="203"/>
      <c r="E74" s="203"/>
      <c r="F74" s="203"/>
      <c r="K74" s="201"/>
    </row>
    <row r="75" spans="1:11" ht="15.75" x14ac:dyDescent="0.25">
      <c r="A75" s="203"/>
      <c r="B75" s="203"/>
      <c r="C75" s="203"/>
      <c r="D75" s="203"/>
      <c r="E75" s="203"/>
      <c r="F75" s="203"/>
      <c r="K75" s="201"/>
    </row>
    <row r="76" spans="1:11" ht="15.75" x14ac:dyDescent="0.25">
      <c r="A76" s="203"/>
      <c r="B76" s="203"/>
      <c r="C76" s="203"/>
      <c r="D76" s="203"/>
      <c r="E76" s="203"/>
      <c r="F76" s="203"/>
      <c r="K76" s="201"/>
    </row>
    <row r="77" spans="1:11" ht="15.75" x14ac:dyDescent="0.25">
      <c r="A77" s="203"/>
      <c r="B77" s="203"/>
      <c r="C77" s="203"/>
      <c r="D77" s="203"/>
      <c r="E77" s="203"/>
      <c r="F77" s="203"/>
      <c r="K77" s="201"/>
    </row>
    <row r="78" spans="1:11" ht="15.75" x14ac:dyDescent="0.25">
      <c r="A78" s="203"/>
      <c r="B78" s="203"/>
      <c r="C78" s="203"/>
      <c r="D78" s="203"/>
      <c r="E78" s="203"/>
      <c r="F78" s="203"/>
      <c r="K78" s="201"/>
    </row>
    <row r="79" spans="1:11" ht="15.75" x14ac:dyDescent="0.25">
      <c r="A79" s="203"/>
      <c r="B79" s="203"/>
      <c r="C79" s="203"/>
      <c r="D79" s="203"/>
      <c r="E79" s="203"/>
      <c r="F79" s="203"/>
      <c r="K79" s="201"/>
    </row>
    <row r="80" spans="1:11" ht="15.75" x14ac:dyDescent="0.25">
      <c r="A80" s="203"/>
      <c r="B80" s="203"/>
      <c r="C80" s="203"/>
      <c r="D80" s="203"/>
      <c r="E80" s="203"/>
      <c r="F80" s="203"/>
      <c r="K80" s="201"/>
    </row>
    <row r="81" spans="1:11" ht="15.75" x14ac:dyDescent="0.25">
      <c r="A81" s="203"/>
      <c r="B81" s="203"/>
      <c r="C81" s="203"/>
      <c r="D81" s="203"/>
      <c r="E81" s="203"/>
      <c r="F81" s="203"/>
      <c r="K81" s="201"/>
    </row>
    <row r="82" spans="1:11" ht="15.75" x14ac:dyDescent="0.25">
      <c r="A82" s="203"/>
      <c r="B82" s="203"/>
      <c r="C82" s="203"/>
      <c r="D82" s="203"/>
      <c r="E82" s="203"/>
      <c r="F82" s="203"/>
      <c r="K82" s="201"/>
    </row>
    <row r="83" spans="1:11" ht="15.75" x14ac:dyDescent="0.25">
      <c r="A83" s="203"/>
      <c r="B83" s="203"/>
      <c r="C83" s="203"/>
      <c r="D83" s="203"/>
      <c r="E83" s="203"/>
      <c r="F83" s="203"/>
      <c r="K83" s="201"/>
    </row>
    <row r="84" spans="1:11" ht="15.75" x14ac:dyDescent="0.25">
      <c r="A84" s="203"/>
      <c r="B84" s="203"/>
      <c r="C84" s="203"/>
      <c r="D84" s="203"/>
      <c r="E84" s="203"/>
      <c r="F84" s="203"/>
      <c r="K84" s="201"/>
    </row>
    <row r="85" spans="1:11" ht="15.75" x14ac:dyDescent="0.25">
      <c r="A85" s="203"/>
      <c r="B85" s="203"/>
      <c r="C85" s="203"/>
      <c r="D85" s="203"/>
      <c r="E85" s="203"/>
      <c r="F85" s="203"/>
      <c r="K85" s="201"/>
    </row>
    <row r="86" spans="1:11" ht="15.75" x14ac:dyDescent="0.25">
      <c r="A86" s="203"/>
      <c r="B86" s="203"/>
      <c r="C86" s="203"/>
      <c r="D86" s="203"/>
      <c r="E86" s="203"/>
      <c r="F86" s="203"/>
      <c r="K86" s="201"/>
    </row>
    <row r="87" spans="1:11" ht="15.75" x14ac:dyDescent="0.25">
      <c r="A87" s="203"/>
      <c r="B87" s="203"/>
      <c r="C87" s="203"/>
      <c r="D87" s="203"/>
      <c r="E87" s="203"/>
      <c r="F87" s="203"/>
      <c r="K87" s="201"/>
    </row>
    <row r="88" spans="1:11" ht="15.75" x14ac:dyDescent="0.25">
      <c r="A88" s="203"/>
      <c r="B88" s="203"/>
      <c r="C88" s="203"/>
      <c r="D88" s="203"/>
      <c r="E88" s="203"/>
      <c r="F88" s="203"/>
      <c r="K88" s="201"/>
    </row>
    <row r="89" spans="1:11" ht="15.75" x14ac:dyDescent="0.25">
      <c r="A89" s="203"/>
      <c r="B89" s="203"/>
      <c r="C89" s="203"/>
      <c r="D89" s="203"/>
      <c r="E89" s="203"/>
      <c r="F89" s="203"/>
      <c r="K89" s="201"/>
    </row>
    <row r="90" spans="1:11" ht="15.75" x14ac:dyDescent="0.25">
      <c r="A90" s="203"/>
      <c r="B90" s="203"/>
      <c r="C90" s="203"/>
      <c r="D90" s="203"/>
      <c r="E90" s="203"/>
      <c r="F90" s="203"/>
      <c r="K90" s="201"/>
    </row>
    <row r="91" spans="1:11" ht="15.75" x14ac:dyDescent="0.25">
      <c r="A91" s="203"/>
      <c r="B91" s="203"/>
      <c r="C91" s="203"/>
      <c r="D91" s="203"/>
      <c r="E91" s="203"/>
      <c r="F91" s="203"/>
      <c r="K91" s="201"/>
    </row>
    <row r="92" spans="1:11" ht="15.75" x14ac:dyDescent="0.25">
      <c r="A92" s="203"/>
      <c r="B92" s="203"/>
      <c r="C92" s="203"/>
      <c r="D92" s="203"/>
      <c r="E92" s="203"/>
      <c r="F92" s="203"/>
      <c r="K92" s="201"/>
    </row>
    <row r="93" spans="1:11" ht="15.75" x14ac:dyDescent="0.25">
      <c r="A93" s="203"/>
      <c r="B93" s="203"/>
      <c r="C93" s="203"/>
      <c r="D93" s="203"/>
      <c r="E93" s="203"/>
      <c r="F93" s="203"/>
      <c r="K93" s="201"/>
    </row>
    <row r="94" spans="1:11" ht="15.75" x14ac:dyDescent="0.25">
      <c r="A94" s="203"/>
      <c r="B94" s="203"/>
      <c r="C94" s="203"/>
      <c r="D94" s="203"/>
      <c r="E94" s="203"/>
      <c r="F94" s="203"/>
      <c r="K94" s="201"/>
    </row>
    <row r="95" spans="1:11" ht="15.75" x14ac:dyDescent="0.25">
      <c r="A95" s="203"/>
      <c r="B95" s="203"/>
      <c r="C95" s="203"/>
      <c r="D95" s="203"/>
      <c r="E95" s="203"/>
      <c r="F95" s="203"/>
      <c r="K95" s="201"/>
    </row>
    <row r="96" spans="1:11" ht="15.75" x14ac:dyDescent="0.25">
      <c r="A96" s="203"/>
      <c r="B96" s="203"/>
      <c r="C96" s="203"/>
      <c r="D96" s="203"/>
      <c r="E96" s="203"/>
      <c r="F96" s="203"/>
      <c r="K96" s="201"/>
    </row>
    <row r="97" spans="1:11" ht="15.75" x14ac:dyDescent="0.25">
      <c r="A97" s="203"/>
      <c r="B97" s="203"/>
      <c r="C97" s="203"/>
      <c r="D97" s="203"/>
      <c r="E97" s="203"/>
      <c r="F97" s="203"/>
      <c r="K97" s="201"/>
    </row>
    <row r="98" spans="1:11" ht="15.75" x14ac:dyDescent="0.25">
      <c r="A98" s="203"/>
      <c r="B98" s="203"/>
      <c r="C98" s="203"/>
      <c r="D98" s="203"/>
      <c r="E98" s="203"/>
      <c r="F98" s="203"/>
      <c r="K98" s="201"/>
    </row>
    <row r="99" spans="1:11" ht="15.75" x14ac:dyDescent="0.25">
      <c r="A99" s="203"/>
      <c r="B99" s="203"/>
      <c r="C99" s="203"/>
      <c r="D99" s="203"/>
      <c r="E99" s="203"/>
      <c r="F99" s="203"/>
      <c r="K99" s="201"/>
    </row>
    <row r="100" spans="1:11" ht="15.75" x14ac:dyDescent="0.25">
      <c r="A100" s="203"/>
      <c r="B100" s="203"/>
      <c r="C100" s="203"/>
      <c r="D100" s="203"/>
      <c r="E100" s="203"/>
      <c r="F100" s="203"/>
      <c r="K100" s="201"/>
    </row>
    <row r="101" spans="1:11" ht="15.75" x14ac:dyDescent="0.25">
      <c r="A101" s="203"/>
      <c r="B101" s="203"/>
      <c r="C101" s="203"/>
      <c r="D101" s="203"/>
      <c r="E101" s="203"/>
      <c r="F101" s="203"/>
      <c r="K101" s="201"/>
    </row>
    <row r="102" spans="1:11" ht="15.75" x14ac:dyDescent="0.25">
      <c r="A102" s="203"/>
      <c r="B102" s="203"/>
      <c r="C102" s="203"/>
      <c r="D102" s="203"/>
      <c r="E102" s="203"/>
      <c r="F102" s="203"/>
      <c r="K102" s="201"/>
    </row>
    <row r="103" spans="1:11" ht="15.75" x14ac:dyDescent="0.25">
      <c r="A103" s="203"/>
      <c r="B103" s="203"/>
      <c r="C103" s="203"/>
      <c r="D103" s="203"/>
      <c r="E103" s="203"/>
      <c r="F103" s="203"/>
      <c r="K103" s="201"/>
    </row>
    <row r="104" spans="1:11" ht="15.75" x14ac:dyDescent="0.25">
      <c r="A104" s="203"/>
      <c r="B104" s="203"/>
      <c r="C104" s="203"/>
      <c r="D104" s="203"/>
      <c r="E104" s="203"/>
      <c r="F104" s="203"/>
      <c r="K104" s="201"/>
    </row>
    <row r="105" spans="1:11" ht="15.75" x14ac:dyDescent="0.25">
      <c r="A105" s="203"/>
      <c r="B105" s="203"/>
      <c r="C105" s="203"/>
      <c r="D105" s="203"/>
      <c r="E105" s="203"/>
      <c r="F105" s="203"/>
      <c r="K105" s="201"/>
    </row>
    <row r="106" spans="1:11" ht="15.75" x14ac:dyDescent="0.25">
      <c r="A106" s="203"/>
      <c r="B106" s="203"/>
      <c r="C106" s="203"/>
      <c r="D106" s="203"/>
      <c r="E106" s="203"/>
      <c r="F106" s="203"/>
      <c r="K106" s="201"/>
    </row>
    <row r="107" spans="1:11" ht="15.75" x14ac:dyDescent="0.25">
      <c r="A107" s="203"/>
      <c r="B107" s="203"/>
      <c r="C107" s="203"/>
      <c r="D107" s="203"/>
      <c r="E107" s="203"/>
      <c r="F107" s="203"/>
      <c r="K107" s="201"/>
    </row>
    <row r="108" spans="1:11" ht="15.75" x14ac:dyDescent="0.25">
      <c r="A108" s="203"/>
      <c r="B108" s="203"/>
      <c r="C108" s="203"/>
      <c r="D108" s="203"/>
      <c r="E108" s="203"/>
      <c r="F108" s="203"/>
      <c r="K108" s="201"/>
    </row>
    <row r="109" spans="1:11" ht="15.75" x14ac:dyDescent="0.25">
      <c r="A109" s="203"/>
      <c r="B109" s="203"/>
      <c r="C109" s="203"/>
      <c r="D109" s="203"/>
      <c r="E109" s="203"/>
      <c r="F109" s="203"/>
      <c r="K109" s="201"/>
    </row>
    <row r="110" spans="1:11" ht="15.75" x14ac:dyDescent="0.25">
      <c r="A110" s="203"/>
      <c r="B110" s="203"/>
      <c r="C110" s="203"/>
      <c r="D110" s="203"/>
      <c r="E110" s="203"/>
      <c r="F110" s="203"/>
      <c r="K110" s="201"/>
    </row>
    <row r="111" spans="1:11" ht="15.75" x14ac:dyDescent="0.25">
      <c r="A111" s="203"/>
      <c r="B111" s="203"/>
      <c r="C111" s="203"/>
      <c r="D111" s="203"/>
      <c r="E111" s="203"/>
      <c r="F111" s="203"/>
      <c r="K111" s="201"/>
    </row>
    <row r="112" spans="1:11" ht="15.75" x14ac:dyDescent="0.25">
      <c r="A112" s="203"/>
      <c r="B112" s="203"/>
      <c r="C112" s="203"/>
      <c r="D112" s="203"/>
      <c r="E112" s="203"/>
      <c r="F112" s="203"/>
      <c r="K112" s="201"/>
    </row>
    <row r="113" spans="1:11" ht="15.75" x14ac:dyDescent="0.25">
      <c r="A113" s="203"/>
      <c r="B113" s="203"/>
      <c r="C113" s="203"/>
      <c r="D113" s="203"/>
      <c r="E113" s="203"/>
      <c r="F113" s="203"/>
      <c r="K113" s="201"/>
    </row>
    <row r="114" spans="1:11" ht="15.75" x14ac:dyDescent="0.25">
      <c r="A114" s="203"/>
      <c r="B114" s="203"/>
      <c r="C114" s="203"/>
      <c r="D114" s="203"/>
      <c r="E114" s="203"/>
      <c r="F114" s="203"/>
      <c r="K114" s="201"/>
    </row>
    <row r="115" spans="1:11" ht="15.75" x14ac:dyDescent="0.25">
      <c r="A115" s="203"/>
      <c r="B115" s="203"/>
      <c r="C115" s="203"/>
      <c r="D115" s="203"/>
      <c r="E115" s="203"/>
      <c r="F115" s="203"/>
      <c r="K115" s="201"/>
    </row>
    <row r="116" spans="1:11" ht="15.75" x14ac:dyDescent="0.25">
      <c r="A116" s="203"/>
      <c r="B116" s="203"/>
      <c r="C116" s="203"/>
      <c r="D116" s="203"/>
      <c r="E116" s="203"/>
      <c r="F116" s="203"/>
      <c r="K116" s="201"/>
    </row>
    <row r="117" spans="1:11" ht="15.75" x14ac:dyDescent="0.25">
      <c r="A117" s="203"/>
      <c r="B117" s="203"/>
      <c r="C117" s="203"/>
      <c r="D117" s="203"/>
      <c r="E117" s="203"/>
      <c r="F117" s="203"/>
      <c r="K117" s="201"/>
    </row>
    <row r="118" spans="1:11" ht="15.75" x14ac:dyDescent="0.25">
      <c r="A118" s="203"/>
      <c r="B118" s="203"/>
      <c r="C118" s="203"/>
      <c r="D118" s="203"/>
      <c r="E118" s="203"/>
      <c r="F118" s="203"/>
      <c r="K118" s="201"/>
    </row>
    <row r="119" spans="1:11" ht="15.75" x14ac:dyDescent="0.25">
      <c r="A119" s="203"/>
      <c r="B119" s="203"/>
      <c r="C119" s="203"/>
      <c r="D119" s="203"/>
      <c r="E119" s="203"/>
      <c r="F119" s="203"/>
      <c r="K119" s="201"/>
    </row>
    <row r="120" spans="1:11" ht="15.75" x14ac:dyDescent="0.25">
      <c r="A120" s="203"/>
      <c r="B120" s="203"/>
      <c r="C120" s="203"/>
      <c r="D120" s="203"/>
      <c r="E120" s="203"/>
      <c r="F120" s="203"/>
      <c r="K120" s="201"/>
    </row>
    <row r="121" spans="1:11" ht="15.75" x14ac:dyDescent="0.25">
      <c r="A121" s="203"/>
      <c r="B121" s="203"/>
      <c r="C121" s="203"/>
      <c r="D121" s="203"/>
      <c r="E121" s="203"/>
      <c r="F121" s="203"/>
    </row>
    <row r="122" spans="1:11" ht="15.75" x14ac:dyDescent="0.25">
      <c r="A122" s="203"/>
      <c r="B122" s="203"/>
      <c r="C122" s="203"/>
      <c r="D122" s="203"/>
      <c r="E122" s="203"/>
      <c r="F122" s="203"/>
    </row>
    <row r="123" spans="1:11" ht="15.75" x14ac:dyDescent="0.25">
      <c r="A123" s="203"/>
      <c r="B123" s="203"/>
      <c r="C123" s="203"/>
      <c r="D123" s="203"/>
      <c r="E123" s="203"/>
      <c r="F123" s="203"/>
    </row>
    <row r="124" spans="1:11" ht="15.75" x14ac:dyDescent="0.25">
      <c r="A124" s="203"/>
      <c r="B124" s="203"/>
      <c r="C124" s="203"/>
      <c r="D124" s="203"/>
      <c r="E124" s="203"/>
      <c r="F124" s="203"/>
    </row>
    <row r="125" spans="1:11" ht="15.75" x14ac:dyDescent="0.25">
      <c r="A125" s="203"/>
      <c r="B125" s="203"/>
      <c r="C125" s="203"/>
      <c r="D125" s="203"/>
      <c r="E125" s="203"/>
      <c r="F125" s="203"/>
    </row>
    <row r="126" spans="1:11" ht="15.75" x14ac:dyDescent="0.25">
      <c r="A126" s="203"/>
      <c r="B126" s="203"/>
      <c r="C126" s="203"/>
      <c r="D126" s="203"/>
      <c r="E126" s="203"/>
      <c r="F126" s="203"/>
    </row>
    <row r="127" spans="1:11" ht="15.75" x14ac:dyDescent="0.25">
      <c r="A127" s="203"/>
      <c r="B127" s="203"/>
      <c r="C127" s="203"/>
      <c r="D127" s="203"/>
      <c r="E127" s="203"/>
      <c r="F127" s="203"/>
    </row>
    <row r="128" spans="1:11" ht="15.75" x14ac:dyDescent="0.25">
      <c r="A128" s="203"/>
      <c r="B128" s="203"/>
      <c r="C128" s="203"/>
      <c r="D128" s="203"/>
      <c r="E128" s="203"/>
      <c r="F128" s="203"/>
    </row>
    <row r="129" spans="1:6" ht="15.75" x14ac:dyDescent="0.25">
      <c r="A129" s="203"/>
      <c r="B129" s="203"/>
      <c r="C129" s="203"/>
      <c r="D129" s="203"/>
      <c r="E129" s="203"/>
      <c r="F129" s="203"/>
    </row>
    <row r="130" spans="1:6" ht="15.75" x14ac:dyDescent="0.25">
      <c r="A130" s="203"/>
      <c r="B130" s="203"/>
      <c r="C130" s="203"/>
      <c r="D130" s="203"/>
      <c r="E130" s="203"/>
      <c r="F130" s="203"/>
    </row>
    <row r="131" spans="1:6" ht="15.75" x14ac:dyDescent="0.25">
      <c r="A131" s="203"/>
      <c r="B131" s="203"/>
      <c r="C131" s="203"/>
      <c r="D131" s="203"/>
      <c r="E131" s="203"/>
      <c r="F131" s="203"/>
    </row>
    <row r="132" spans="1:6" ht="15.75" x14ac:dyDescent="0.25">
      <c r="A132" s="203"/>
      <c r="B132" s="203"/>
      <c r="C132" s="203"/>
      <c r="D132" s="203"/>
      <c r="E132" s="203"/>
      <c r="F132" s="203"/>
    </row>
    <row r="133" spans="1:6" ht="15.75" x14ac:dyDescent="0.25">
      <c r="A133" s="203"/>
      <c r="B133" s="203"/>
      <c r="C133" s="203"/>
      <c r="D133" s="203"/>
      <c r="E133" s="203"/>
      <c r="F133" s="203"/>
    </row>
    <row r="134" spans="1:6" ht="15.75" x14ac:dyDescent="0.25">
      <c r="A134" s="203"/>
      <c r="B134" s="203"/>
      <c r="C134" s="203"/>
      <c r="D134" s="203"/>
      <c r="E134" s="203"/>
      <c r="F134" s="203"/>
    </row>
    <row r="135" spans="1:6" ht="15.75" x14ac:dyDescent="0.25">
      <c r="A135" s="203"/>
      <c r="B135" s="203"/>
      <c r="C135" s="203"/>
      <c r="D135" s="203"/>
      <c r="E135" s="203"/>
      <c r="F135" s="203"/>
    </row>
    <row r="136" spans="1:6" ht="15.75" x14ac:dyDescent="0.25">
      <c r="A136" s="203"/>
      <c r="B136" s="203"/>
      <c r="C136" s="203"/>
      <c r="D136" s="203"/>
      <c r="E136" s="203"/>
      <c r="F136" s="203"/>
    </row>
    <row r="137" spans="1:6" ht="15.75" x14ac:dyDescent="0.25">
      <c r="A137" s="203"/>
      <c r="B137" s="203"/>
      <c r="C137" s="203"/>
      <c r="D137" s="203"/>
      <c r="E137" s="203"/>
      <c r="F137" s="203"/>
    </row>
    <row r="138" spans="1:6" ht="15.75" x14ac:dyDescent="0.25">
      <c r="A138" s="203"/>
      <c r="B138" s="203"/>
      <c r="C138" s="203"/>
      <c r="D138" s="203"/>
      <c r="E138" s="203"/>
      <c r="F138" s="203"/>
    </row>
    <row r="139" spans="1:6" ht="15.75" x14ac:dyDescent="0.25">
      <c r="A139" s="203"/>
      <c r="B139" s="203"/>
      <c r="C139" s="203"/>
      <c r="D139" s="203"/>
      <c r="E139" s="203"/>
      <c r="F139" s="203"/>
    </row>
    <row r="140" spans="1:6" ht="15.75" x14ac:dyDescent="0.25">
      <c r="A140" s="203"/>
      <c r="B140" s="203"/>
      <c r="C140" s="203"/>
      <c r="D140" s="203"/>
      <c r="E140" s="203"/>
      <c r="F140" s="203"/>
    </row>
    <row r="141" spans="1:6" ht="15.75" x14ac:dyDescent="0.25">
      <c r="A141" s="203"/>
      <c r="B141" s="203"/>
      <c r="C141" s="203"/>
      <c r="D141" s="203"/>
      <c r="E141" s="203"/>
      <c r="F141" s="203"/>
    </row>
    <row r="142" spans="1:6" ht="15.75" x14ac:dyDescent="0.25">
      <c r="A142" s="203"/>
      <c r="B142" s="203"/>
      <c r="C142" s="203"/>
      <c r="D142" s="203"/>
      <c r="E142" s="203"/>
      <c r="F142" s="203"/>
    </row>
    <row r="143" spans="1:6" ht="15.75" x14ac:dyDescent="0.25">
      <c r="A143" s="203"/>
      <c r="B143" s="203"/>
      <c r="C143" s="203"/>
      <c r="D143" s="203"/>
      <c r="E143" s="203"/>
      <c r="F143" s="203"/>
    </row>
    <row r="144" spans="1:6" ht="15.75" x14ac:dyDescent="0.25">
      <c r="A144" s="203"/>
      <c r="B144" s="203"/>
      <c r="C144" s="203"/>
      <c r="D144" s="203"/>
      <c r="E144" s="203"/>
      <c r="F144" s="203"/>
    </row>
    <row r="145" spans="1:6" ht="15.75" x14ac:dyDescent="0.25">
      <c r="A145" s="203"/>
      <c r="B145" s="203"/>
      <c r="C145" s="203"/>
      <c r="D145" s="203"/>
      <c r="E145" s="203"/>
      <c r="F145" s="203"/>
    </row>
    <row r="146" spans="1:6" ht="15.75" x14ac:dyDescent="0.25">
      <c r="A146" s="203"/>
      <c r="B146" s="203"/>
      <c r="C146" s="203"/>
      <c r="D146" s="203"/>
      <c r="E146" s="203"/>
      <c r="F146" s="203"/>
    </row>
    <row r="147" spans="1:6" ht="15.75" x14ac:dyDescent="0.25">
      <c r="A147" s="203"/>
      <c r="B147" s="203"/>
      <c r="C147" s="203"/>
      <c r="D147" s="203"/>
      <c r="E147" s="203"/>
      <c r="F147" s="203"/>
    </row>
    <row r="148" spans="1:6" ht="15.75" x14ac:dyDescent="0.25">
      <c r="A148" s="203"/>
      <c r="B148" s="203"/>
      <c r="C148" s="203"/>
      <c r="D148" s="203"/>
      <c r="E148" s="203"/>
      <c r="F148" s="203"/>
    </row>
    <row r="149" spans="1:6" ht="15.75" x14ac:dyDescent="0.25">
      <c r="A149" s="203"/>
      <c r="B149" s="203"/>
      <c r="C149" s="203"/>
      <c r="D149" s="203"/>
      <c r="E149" s="203"/>
      <c r="F149" s="203"/>
    </row>
    <row r="150" spans="1:6" ht="15.75" x14ac:dyDescent="0.25">
      <c r="A150" s="203"/>
      <c r="B150" s="203"/>
      <c r="C150" s="203"/>
      <c r="D150" s="203"/>
      <c r="E150" s="203"/>
      <c r="F150" s="203"/>
    </row>
    <row r="151" spans="1:6" ht="15.75" x14ac:dyDescent="0.25">
      <c r="A151" s="203"/>
      <c r="B151" s="203"/>
      <c r="C151" s="203"/>
      <c r="D151" s="203"/>
      <c r="E151" s="203"/>
      <c r="F151" s="203"/>
    </row>
    <row r="152" spans="1:6" ht="15.75" x14ac:dyDescent="0.25">
      <c r="A152" s="203"/>
      <c r="B152" s="203"/>
      <c r="C152" s="203"/>
      <c r="D152" s="203"/>
      <c r="E152" s="203"/>
      <c r="F152" s="203"/>
    </row>
    <row r="153" spans="1:6" ht="15.75" x14ac:dyDescent="0.25">
      <c r="A153" s="203"/>
      <c r="B153" s="203"/>
      <c r="C153" s="203"/>
      <c r="D153" s="203"/>
      <c r="E153" s="203"/>
      <c r="F153" s="203"/>
    </row>
    <row r="154" spans="1:6" ht="15.75" x14ac:dyDescent="0.25">
      <c r="A154" s="203"/>
      <c r="B154" s="203"/>
      <c r="C154" s="203"/>
      <c r="D154" s="203"/>
      <c r="E154" s="203"/>
      <c r="F154" s="203"/>
    </row>
    <row r="155" spans="1:6" ht="15.75" x14ac:dyDescent="0.25">
      <c r="A155" s="203"/>
      <c r="B155" s="203"/>
      <c r="C155" s="203"/>
      <c r="D155" s="203"/>
      <c r="E155" s="203"/>
      <c r="F155" s="203"/>
    </row>
    <row r="156" spans="1:6" ht="15.75" x14ac:dyDescent="0.25">
      <c r="A156" s="203"/>
      <c r="B156" s="203"/>
      <c r="C156" s="203"/>
      <c r="D156" s="203"/>
      <c r="E156" s="203"/>
      <c r="F156" s="203"/>
    </row>
    <row r="157" spans="1:6" ht="15.75" x14ac:dyDescent="0.25">
      <c r="A157" s="203"/>
      <c r="B157" s="203"/>
      <c r="C157" s="203"/>
      <c r="D157" s="203"/>
      <c r="E157" s="203"/>
      <c r="F157" s="203"/>
    </row>
    <row r="158" spans="1:6" ht="15.75" x14ac:dyDescent="0.25">
      <c r="A158" s="203"/>
      <c r="B158" s="203"/>
      <c r="C158" s="203"/>
      <c r="D158" s="203"/>
      <c r="E158" s="203"/>
      <c r="F158" s="203"/>
    </row>
    <row r="159" spans="1:6" ht="15.75" x14ac:dyDescent="0.25">
      <c r="A159" s="203"/>
      <c r="B159" s="203"/>
      <c r="C159" s="203"/>
      <c r="D159" s="203"/>
      <c r="E159" s="203"/>
      <c r="F159" s="203"/>
    </row>
    <row r="160" spans="1:6" ht="15.75" x14ac:dyDescent="0.25">
      <c r="A160" s="203"/>
      <c r="B160" s="203"/>
      <c r="C160" s="203"/>
      <c r="D160" s="203"/>
      <c r="E160" s="203"/>
      <c r="F160" s="203"/>
    </row>
    <row r="161" spans="1:6" ht="15.75" x14ac:dyDescent="0.25">
      <c r="A161" s="203"/>
      <c r="B161" s="203"/>
      <c r="C161" s="203"/>
      <c r="D161" s="203"/>
      <c r="E161" s="203"/>
      <c r="F161" s="203"/>
    </row>
  </sheetData>
  <dataConsolidate/>
  <mergeCells count="2">
    <mergeCell ref="A7:F7"/>
    <mergeCell ref="A51:F51"/>
  </mergeCells>
  <conditionalFormatting sqref="I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8:I50 I17:I4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8:F49 F17:F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rintOptions horizontalCentered="1"/>
  <pageMargins left="0.59055118110236227" right="0.59055118110236227" top="0.35433070866141736" bottom="0.35433070866141736" header="0" footer="0"/>
  <pageSetup orientation="portrait" r:id="rId1"/>
  <drawing r:id="rId2"/>
  <legacyDrawingHF r:id="rId3"/>
  <tableParts count="2">
    <tablePart r:id="rId4"/>
    <tablePart r:id="rId5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5"/>
  <sheetViews>
    <sheetView zoomScaleNormal="100" zoomScaleSheetLayoutView="90" zoomScalePageLayoutView="118" workbookViewId="0">
      <selection activeCell="O22" sqref="O22"/>
    </sheetView>
  </sheetViews>
  <sheetFormatPr baseColWidth="10" defaultRowHeight="15" x14ac:dyDescent="0.25"/>
  <cols>
    <col min="1" max="1" width="20.7109375" customWidth="1"/>
    <col min="2" max="7" width="9.7109375" customWidth="1"/>
    <col min="8" max="8" width="11.7109375" customWidth="1"/>
    <col min="9" max="9" width="11.42578125" style="189"/>
    <col min="10" max="10" width="12.140625" style="189" hidden="1" customWidth="1"/>
    <col min="11" max="11" width="14.42578125" hidden="1" customWidth="1"/>
    <col min="250" max="250" width="8" customWidth="1"/>
    <col min="251" max="251" width="14.85546875" customWidth="1"/>
    <col min="252" max="252" width="8.140625" customWidth="1"/>
    <col min="253" max="253" width="7.42578125" customWidth="1"/>
    <col min="254" max="257" width="8.140625" customWidth="1"/>
    <col min="258" max="258" width="8.7109375" customWidth="1"/>
    <col min="261" max="261" width="13.28515625" customWidth="1"/>
    <col min="506" max="506" width="8" customWidth="1"/>
    <col min="507" max="507" width="14.85546875" customWidth="1"/>
    <col min="508" max="508" width="8.140625" customWidth="1"/>
    <col min="509" max="509" width="7.42578125" customWidth="1"/>
    <col min="510" max="513" width="8.140625" customWidth="1"/>
    <col min="514" max="514" width="8.7109375" customWidth="1"/>
    <col min="517" max="517" width="13.28515625" customWidth="1"/>
    <col min="762" max="762" width="8" customWidth="1"/>
    <col min="763" max="763" width="14.85546875" customWidth="1"/>
    <col min="764" max="764" width="8.140625" customWidth="1"/>
    <col min="765" max="765" width="7.42578125" customWidth="1"/>
    <col min="766" max="769" width="8.140625" customWidth="1"/>
    <col min="770" max="770" width="8.7109375" customWidth="1"/>
    <col min="773" max="773" width="13.28515625" customWidth="1"/>
    <col min="1018" max="1018" width="8" customWidth="1"/>
    <col min="1019" max="1019" width="14.85546875" customWidth="1"/>
    <col min="1020" max="1020" width="8.140625" customWidth="1"/>
    <col min="1021" max="1021" width="7.42578125" customWidth="1"/>
    <col min="1022" max="1025" width="8.140625" customWidth="1"/>
    <col min="1026" max="1026" width="8.7109375" customWidth="1"/>
    <col min="1029" max="1029" width="13.28515625" customWidth="1"/>
    <col min="1274" max="1274" width="8" customWidth="1"/>
    <col min="1275" max="1275" width="14.85546875" customWidth="1"/>
    <col min="1276" max="1276" width="8.140625" customWidth="1"/>
    <col min="1277" max="1277" width="7.42578125" customWidth="1"/>
    <col min="1278" max="1281" width="8.140625" customWidth="1"/>
    <col min="1282" max="1282" width="8.7109375" customWidth="1"/>
    <col min="1285" max="1285" width="13.28515625" customWidth="1"/>
    <col min="1530" max="1530" width="8" customWidth="1"/>
    <col min="1531" max="1531" width="14.85546875" customWidth="1"/>
    <col min="1532" max="1532" width="8.140625" customWidth="1"/>
    <col min="1533" max="1533" width="7.42578125" customWidth="1"/>
    <col min="1534" max="1537" width="8.140625" customWidth="1"/>
    <col min="1538" max="1538" width="8.7109375" customWidth="1"/>
    <col min="1541" max="1541" width="13.28515625" customWidth="1"/>
    <col min="1786" max="1786" width="8" customWidth="1"/>
    <col min="1787" max="1787" width="14.85546875" customWidth="1"/>
    <col min="1788" max="1788" width="8.140625" customWidth="1"/>
    <col min="1789" max="1789" width="7.42578125" customWidth="1"/>
    <col min="1790" max="1793" width="8.140625" customWidth="1"/>
    <col min="1794" max="1794" width="8.7109375" customWidth="1"/>
    <col min="1797" max="1797" width="13.28515625" customWidth="1"/>
    <col min="2042" max="2042" width="8" customWidth="1"/>
    <col min="2043" max="2043" width="14.85546875" customWidth="1"/>
    <col min="2044" max="2044" width="8.140625" customWidth="1"/>
    <col min="2045" max="2045" width="7.42578125" customWidth="1"/>
    <col min="2046" max="2049" width="8.140625" customWidth="1"/>
    <col min="2050" max="2050" width="8.7109375" customWidth="1"/>
    <col min="2053" max="2053" width="13.28515625" customWidth="1"/>
    <col min="2298" max="2298" width="8" customWidth="1"/>
    <col min="2299" max="2299" width="14.85546875" customWidth="1"/>
    <col min="2300" max="2300" width="8.140625" customWidth="1"/>
    <col min="2301" max="2301" width="7.42578125" customWidth="1"/>
    <col min="2302" max="2305" width="8.140625" customWidth="1"/>
    <col min="2306" max="2306" width="8.7109375" customWidth="1"/>
    <col min="2309" max="2309" width="13.28515625" customWidth="1"/>
    <col min="2554" max="2554" width="8" customWidth="1"/>
    <col min="2555" max="2555" width="14.85546875" customWidth="1"/>
    <col min="2556" max="2556" width="8.140625" customWidth="1"/>
    <col min="2557" max="2557" width="7.42578125" customWidth="1"/>
    <col min="2558" max="2561" width="8.140625" customWidth="1"/>
    <col min="2562" max="2562" width="8.7109375" customWidth="1"/>
    <col min="2565" max="2565" width="13.28515625" customWidth="1"/>
    <col min="2810" max="2810" width="8" customWidth="1"/>
    <col min="2811" max="2811" width="14.85546875" customWidth="1"/>
    <col min="2812" max="2812" width="8.140625" customWidth="1"/>
    <col min="2813" max="2813" width="7.42578125" customWidth="1"/>
    <col min="2814" max="2817" width="8.140625" customWidth="1"/>
    <col min="2818" max="2818" width="8.7109375" customWidth="1"/>
    <col min="2821" max="2821" width="13.28515625" customWidth="1"/>
    <col min="3066" max="3066" width="8" customWidth="1"/>
    <col min="3067" max="3067" width="14.85546875" customWidth="1"/>
    <col min="3068" max="3068" width="8.140625" customWidth="1"/>
    <col min="3069" max="3069" width="7.42578125" customWidth="1"/>
    <col min="3070" max="3073" width="8.140625" customWidth="1"/>
    <col min="3074" max="3074" width="8.7109375" customWidth="1"/>
    <col min="3077" max="3077" width="13.28515625" customWidth="1"/>
    <col min="3322" max="3322" width="8" customWidth="1"/>
    <col min="3323" max="3323" width="14.85546875" customWidth="1"/>
    <col min="3324" max="3324" width="8.140625" customWidth="1"/>
    <col min="3325" max="3325" width="7.42578125" customWidth="1"/>
    <col min="3326" max="3329" width="8.140625" customWidth="1"/>
    <col min="3330" max="3330" width="8.7109375" customWidth="1"/>
    <col min="3333" max="3333" width="13.28515625" customWidth="1"/>
    <col min="3578" max="3578" width="8" customWidth="1"/>
    <col min="3579" max="3579" width="14.85546875" customWidth="1"/>
    <col min="3580" max="3580" width="8.140625" customWidth="1"/>
    <col min="3581" max="3581" width="7.42578125" customWidth="1"/>
    <col min="3582" max="3585" width="8.140625" customWidth="1"/>
    <col min="3586" max="3586" width="8.7109375" customWidth="1"/>
    <col min="3589" max="3589" width="13.28515625" customWidth="1"/>
    <col min="3834" max="3834" width="8" customWidth="1"/>
    <col min="3835" max="3835" width="14.85546875" customWidth="1"/>
    <col min="3836" max="3836" width="8.140625" customWidth="1"/>
    <col min="3837" max="3837" width="7.42578125" customWidth="1"/>
    <col min="3838" max="3841" width="8.140625" customWidth="1"/>
    <col min="3842" max="3842" width="8.7109375" customWidth="1"/>
    <col min="3845" max="3845" width="13.28515625" customWidth="1"/>
    <col min="4090" max="4090" width="8" customWidth="1"/>
    <col min="4091" max="4091" width="14.85546875" customWidth="1"/>
    <col min="4092" max="4092" width="8.140625" customWidth="1"/>
    <col min="4093" max="4093" width="7.42578125" customWidth="1"/>
    <col min="4094" max="4097" width="8.140625" customWidth="1"/>
    <col min="4098" max="4098" width="8.7109375" customWidth="1"/>
    <col min="4101" max="4101" width="13.28515625" customWidth="1"/>
    <col min="4346" max="4346" width="8" customWidth="1"/>
    <col min="4347" max="4347" width="14.85546875" customWidth="1"/>
    <col min="4348" max="4348" width="8.140625" customWidth="1"/>
    <col min="4349" max="4349" width="7.42578125" customWidth="1"/>
    <col min="4350" max="4353" width="8.140625" customWidth="1"/>
    <col min="4354" max="4354" width="8.7109375" customWidth="1"/>
    <col min="4357" max="4357" width="13.28515625" customWidth="1"/>
    <col min="4602" max="4602" width="8" customWidth="1"/>
    <col min="4603" max="4603" width="14.85546875" customWidth="1"/>
    <col min="4604" max="4604" width="8.140625" customWidth="1"/>
    <col min="4605" max="4605" width="7.42578125" customWidth="1"/>
    <col min="4606" max="4609" width="8.140625" customWidth="1"/>
    <col min="4610" max="4610" width="8.7109375" customWidth="1"/>
    <col min="4613" max="4613" width="13.28515625" customWidth="1"/>
    <col min="4858" max="4858" width="8" customWidth="1"/>
    <col min="4859" max="4859" width="14.85546875" customWidth="1"/>
    <col min="4860" max="4860" width="8.140625" customWidth="1"/>
    <col min="4861" max="4861" width="7.42578125" customWidth="1"/>
    <col min="4862" max="4865" width="8.140625" customWidth="1"/>
    <col min="4866" max="4866" width="8.7109375" customWidth="1"/>
    <col min="4869" max="4869" width="13.28515625" customWidth="1"/>
    <col min="5114" max="5114" width="8" customWidth="1"/>
    <col min="5115" max="5115" width="14.85546875" customWidth="1"/>
    <col min="5116" max="5116" width="8.140625" customWidth="1"/>
    <col min="5117" max="5117" width="7.42578125" customWidth="1"/>
    <col min="5118" max="5121" width="8.140625" customWidth="1"/>
    <col min="5122" max="5122" width="8.7109375" customWidth="1"/>
    <col min="5125" max="5125" width="13.28515625" customWidth="1"/>
    <col min="5370" max="5370" width="8" customWidth="1"/>
    <col min="5371" max="5371" width="14.85546875" customWidth="1"/>
    <col min="5372" max="5372" width="8.140625" customWidth="1"/>
    <col min="5373" max="5373" width="7.42578125" customWidth="1"/>
    <col min="5374" max="5377" width="8.140625" customWidth="1"/>
    <col min="5378" max="5378" width="8.7109375" customWidth="1"/>
    <col min="5381" max="5381" width="13.28515625" customWidth="1"/>
    <col min="5626" max="5626" width="8" customWidth="1"/>
    <col min="5627" max="5627" width="14.85546875" customWidth="1"/>
    <col min="5628" max="5628" width="8.140625" customWidth="1"/>
    <col min="5629" max="5629" width="7.42578125" customWidth="1"/>
    <col min="5630" max="5633" width="8.140625" customWidth="1"/>
    <col min="5634" max="5634" width="8.7109375" customWidth="1"/>
    <col min="5637" max="5637" width="13.28515625" customWidth="1"/>
    <col min="5882" max="5882" width="8" customWidth="1"/>
    <col min="5883" max="5883" width="14.85546875" customWidth="1"/>
    <col min="5884" max="5884" width="8.140625" customWidth="1"/>
    <col min="5885" max="5885" width="7.42578125" customWidth="1"/>
    <col min="5886" max="5889" width="8.140625" customWidth="1"/>
    <col min="5890" max="5890" width="8.7109375" customWidth="1"/>
    <col min="5893" max="5893" width="13.28515625" customWidth="1"/>
    <col min="6138" max="6138" width="8" customWidth="1"/>
    <col min="6139" max="6139" width="14.85546875" customWidth="1"/>
    <col min="6140" max="6140" width="8.140625" customWidth="1"/>
    <col min="6141" max="6141" width="7.42578125" customWidth="1"/>
    <col min="6142" max="6145" width="8.140625" customWidth="1"/>
    <col min="6146" max="6146" width="8.7109375" customWidth="1"/>
    <col min="6149" max="6149" width="13.28515625" customWidth="1"/>
    <col min="6394" max="6394" width="8" customWidth="1"/>
    <col min="6395" max="6395" width="14.85546875" customWidth="1"/>
    <col min="6396" max="6396" width="8.140625" customWidth="1"/>
    <col min="6397" max="6397" width="7.42578125" customWidth="1"/>
    <col min="6398" max="6401" width="8.140625" customWidth="1"/>
    <col min="6402" max="6402" width="8.7109375" customWidth="1"/>
    <col min="6405" max="6405" width="13.28515625" customWidth="1"/>
    <col min="6650" max="6650" width="8" customWidth="1"/>
    <col min="6651" max="6651" width="14.85546875" customWidth="1"/>
    <col min="6652" max="6652" width="8.140625" customWidth="1"/>
    <col min="6653" max="6653" width="7.42578125" customWidth="1"/>
    <col min="6654" max="6657" width="8.140625" customWidth="1"/>
    <col min="6658" max="6658" width="8.7109375" customWidth="1"/>
    <col min="6661" max="6661" width="13.28515625" customWidth="1"/>
    <col min="6906" max="6906" width="8" customWidth="1"/>
    <col min="6907" max="6907" width="14.85546875" customWidth="1"/>
    <col min="6908" max="6908" width="8.140625" customWidth="1"/>
    <col min="6909" max="6909" width="7.42578125" customWidth="1"/>
    <col min="6910" max="6913" width="8.140625" customWidth="1"/>
    <col min="6914" max="6914" width="8.7109375" customWidth="1"/>
    <col min="6917" max="6917" width="13.28515625" customWidth="1"/>
    <col min="7162" max="7162" width="8" customWidth="1"/>
    <col min="7163" max="7163" width="14.85546875" customWidth="1"/>
    <col min="7164" max="7164" width="8.140625" customWidth="1"/>
    <col min="7165" max="7165" width="7.42578125" customWidth="1"/>
    <col min="7166" max="7169" width="8.140625" customWidth="1"/>
    <col min="7170" max="7170" width="8.7109375" customWidth="1"/>
    <col min="7173" max="7173" width="13.28515625" customWidth="1"/>
    <col min="7418" max="7418" width="8" customWidth="1"/>
    <col min="7419" max="7419" width="14.85546875" customWidth="1"/>
    <col min="7420" max="7420" width="8.140625" customWidth="1"/>
    <col min="7421" max="7421" width="7.42578125" customWidth="1"/>
    <col min="7422" max="7425" width="8.140625" customWidth="1"/>
    <col min="7426" max="7426" width="8.7109375" customWidth="1"/>
    <col min="7429" max="7429" width="13.28515625" customWidth="1"/>
    <col min="7674" max="7674" width="8" customWidth="1"/>
    <col min="7675" max="7675" width="14.85546875" customWidth="1"/>
    <col min="7676" max="7676" width="8.140625" customWidth="1"/>
    <col min="7677" max="7677" width="7.42578125" customWidth="1"/>
    <col min="7678" max="7681" width="8.140625" customWidth="1"/>
    <col min="7682" max="7682" width="8.7109375" customWidth="1"/>
    <col min="7685" max="7685" width="13.28515625" customWidth="1"/>
    <col min="7930" max="7930" width="8" customWidth="1"/>
    <col min="7931" max="7931" width="14.85546875" customWidth="1"/>
    <col min="7932" max="7932" width="8.140625" customWidth="1"/>
    <col min="7933" max="7933" width="7.42578125" customWidth="1"/>
    <col min="7934" max="7937" width="8.140625" customWidth="1"/>
    <col min="7938" max="7938" width="8.7109375" customWidth="1"/>
    <col min="7941" max="7941" width="13.28515625" customWidth="1"/>
    <col min="8186" max="8186" width="8" customWidth="1"/>
    <col min="8187" max="8187" width="14.85546875" customWidth="1"/>
    <col min="8188" max="8188" width="8.140625" customWidth="1"/>
    <col min="8189" max="8189" width="7.42578125" customWidth="1"/>
    <col min="8190" max="8193" width="8.140625" customWidth="1"/>
    <col min="8194" max="8194" width="8.7109375" customWidth="1"/>
    <col min="8197" max="8197" width="13.28515625" customWidth="1"/>
    <col min="8442" max="8442" width="8" customWidth="1"/>
    <col min="8443" max="8443" width="14.85546875" customWidth="1"/>
    <col min="8444" max="8444" width="8.140625" customWidth="1"/>
    <col min="8445" max="8445" width="7.42578125" customWidth="1"/>
    <col min="8446" max="8449" width="8.140625" customWidth="1"/>
    <col min="8450" max="8450" width="8.7109375" customWidth="1"/>
    <col min="8453" max="8453" width="13.28515625" customWidth="1"/>
    <col min="8698" max="8698" width="8" customWidth="1"/>
    <col min="8699" max="8699" width="14.85546875" customWidth="1"/>
    <col min="8700" max="8700" width="8.140625" customWidth="1"/>
    <col min="8701" max="8701" width="7.42578125" customWidth="1"/>
    <col min="8702" max="8705" width="8.140625" customWidth="1"/>
    <col min="8706" max="8706" width="8.7109375" customWidth="1"/>
    <col min="8709" max="8709" width="13.28515625" customWidth="1"/>
    <col min="8954" max="8954" width="8" customWidth="1"/>
    <col min="8955" max="8955" width="14.85546875" customWidth="1"/>
    <col min="8956" max="8956" width="8.140625" customWidth="1"/>
    <col min="8957" max="8957" width="7.42578125" customWidth="1"/>
    <col min="8958" max="8961" width="8.140625" customWidth="1"/>
    <col min="8962" max="8962" width="8.7109375" customWidth="1"/>
    <col min="8965" max="8965" width="13.28515625" customWidth="1"/>
    <col min="9210" max="9210" width="8" customWidth="1"/>
    <col min="9211" max="9211" width="14.85546875" customWidth="1"/>
    <col min="9212" max="9212" width="8.140625" customWidth="1"/>
    <col min="9213" max="9213" width="7.42578125" customWidth="1"/>
    <col min="9214" max="9217" width="8.140625" customWidth="1"/>
    <col min="9218" max="9218" width="8.7109375" customWidth="1"/>
    <col min="9221" max="9221" width="13.28515625" customWidth="1"/>
    <col min="9466" max="9466" width="8" customWidth="1"/>
    <col min="9467" max="9467" width="14.85546875" customWidth="1"/>
    <col min="9468" max="9468" width="8.140625" customWidth="1"/>
    <col min="9469" max="9469" width="7.42578125" customWidth="1"/>
    <col min="9470" max="9473" width="8.140625" customWidth="1"/>
    <col min="9474" max="9474" width="8.7109375" customWidth="1"/>
    <col min="9477" max="9477" width="13.28515625" customWidth="1"/>
    <col min="9722" max="9722" width="8" customWidth="1"/>
    <col min="9723" max="9723" width="14.85546875" customWidth="1"/>
    <col min="9724" max="9724" width="8.140625" customWidth="1"/>
    <col min="9725" max="9725" width="7.42578125" customWidth="1"/>
    <col min="9726" max="9729" width="8.140625" customWidth="1"/>
    <col min="9730" max="9730" width="8.7109375" customWidth="1"/>
    <col min="9733" max="9733" width="13.28515625" customWidth="1"/>
    <col min="9978" max="9978" width="8" customWidth="1"/>
    <col min="9979" max="9979" width="14.85546875" customWidth="1"/>
    <col min="9980" max="9980" width="8.140625" customWidth="1"/>
    <col min="9981" max="9981" width="7.42578125" customWidth="1"/>
    <col min="9982" max="9985" width="8.140625" customWidth="1"/>
    <col min="9986" max="9986" width="8.7109375" customWidth="1"/>
    <col min="9989" max="9989" width="13.28515625" customWidth="1"/>
    <col min="10234" max="10234" width="8" customWidth="1"/>
    <col min="10235" max="10235" width="14.85546875" customWidth="1"/>
    <col min="10236" max="10236" width="8.140625" customWidth="1"/>
    <col min="10237" max="10237" width="7.42578125" customWidth="1"/>
    <col min="10238" max="10241" width="8.140625" customWidth="1"/>
    <col min="10242" max="10242" width="8.7109375" customWidth="1"/>
    <col min="10245" max="10245" width="13.28515625" customWidth="1"/>
    <col min="10490" max="10490" width="8" customWidth="1"/>
    <col min="10491" max="10491" width="14.85546875" customWidth="1"/>
    <col min="10492" max="10492" width="8.140625" customWidth="1"/>
    <col min="10493" max="10493" width="7.42578125" customWidth="1"/>
    <col min="10494" max="10497" width="8.140625" customWidth="1"/>
    <col min="10498" max="10498" width="8.7109375" customWidth="1"/>
    <col min="10501" max="10501" width="13.28515625" customWidth="1"/>
    <col min="10746" max="10746" width="8" customWidth="1"/>
    <col min="10747" max="10747" width="14.85546875" customWidth="1"/>
    <col min="10748" max="10748" width="8.140625" customWidth="1"/>
    <col min="10749" max="10749" width="7.42578125" customWidth="1"/>
    <col min="10750" max="10753" width="8.140625" customWidth="1"/>
    <col min="10754" max="10754" width="8.7109375" customWidth="1"/>
    <col min="10757" max="10757" width="13.28515625" customWidth="1"/>
    <col min="11002" max="11002" width="8" customWidth="1"/>
    <col min="11003" max="11003" width="14.85546875" customWidth="1"/>
    <col min="11004" max="11004" width="8.140625" customWidth="1"/>
    <col min="11005" max="11005" width="7.42578125" customWidth="1"/>
    <col min="11006" max="11009" width="8.140625" customWidth="1"/>
    <col min="11010" max="11010" width="8.7109375" customWidth="1"/>
    <col min="11013" max="11013" width="13.28515625" customWidth="1"/>
    <col min="11258" max="11258" width="8" customWidth="1"/>
    <col min="11259" max="11259" width="14.85546875" customWidth="1"/>
    <col min="11260" max="11260" width="8.140625" customWidth="1"/>
    <col min="11261" max="11261" width="7.42578125" customWidth="1"/>
    <col min="11262" max="11265" width="8.140625" customWidth="1"/>
    <col min="11266" max="11266" width="8.7109375" customWidth="1"/>
    <col min="11269" max="11269" width="13.28515625" customWidth="1"/>
    <col min="11514" max="11514" width="8" customWidth="1"/>
    <col min="11515" max="11515" width="14.85546875" customWidth="1"/>
    <col min="11516" max="11516" width="8.140625" customWidth="1"/>
    <col min="11517" max="11517" width="7.42578125" customWidth="1"/>
    <col min="11518" max="11521" width="8.140625" customWidth="1"/>
    <col min="11522" max="11522" width="8.7109375" customWidth="1"/>
    <col min="11525" max="11525" width="13.28515625" customWidth="1"/>
    <col min="11770" max="11770" width="8" customWidth="1"/>
    <col min="11771" max="11771" width="14.85546875" customWidth="1"/>
    <col min="11772" max="11772" width="8.140625" customWidth="1"/>
    <col min="11773" max="11773" width="7.42578125" customWidth="1"/>
    <col min="11774" max="11777" width="8.140625" customWidth="1"/>
    <col min="11778" max="11778" width="8.7109375" customWidth="1"/>
    <col min="11781" max="11781" width="13.28515625" customWidth="1"/>
    <col min="12026" max="12026" width="8" customWidth="1"/>
    <col min="12027" max="12027" width="14.85546875" customWidth="1"/>
    <col min="12028" max="12028" width="8.140625" customWidth="1"/>
    <col min="12029" max="12029" width="7.42578125" customWidth="1"/>
    <col min="12030" max="12033" width="8.140625" customWidth="1"/>
    <col min="12034" max="12034" width="8.7109375" customWidth="1"/>
    <col min="12037" max="12037" width="13.28515625" customWidth="1"/>
    <col min="12282" max="12282" width="8" customWidth="1"/>
    <col min="12283" max="12283" width="14.85546875" customWidth="1"/>
    <col min="12284" max="12284" width="8.140625" customWidth="1"/>
    <col min="12285" max="12285" width="7.42578125" customWidth="1"/>
    <col min="12286" max="12289" width="8.140625" customWidth="1"/>
    <col min="12290" max="12290" width="8.7109375" customWidth="1"/>
    <col min="12293" max="12293" width="13.28515625" customWidth="1"/>
    <col min="12538" max="12538" width="8" customWidth="1"/>
    <col min="12539" max="12539" width="14.85546875" customWidth="1"/>
    <col min="12540" max="12540" width="8.140625" customWidth="1"/>
    <col min="12541" max="12541" width="7.42578125" customWidth="1"/>
    <col min="12542" max="12545" width="8.140625" customWidth="1"/>
    <col min="12546" max="12546" width="8.7109375" customWidth="1"/>
    <col min="12549" max="12549" width="13.28515625" customWidth="1"/>
    <col min="12794" max="12794" width="8" customWidth="1"/>
    <col min="12795" max="12795" width="14.85546875" customWidth="1"/>
    <col min="12796" max="12796" width="8.140625" customWidth="1"/>
    <col min="12797" max="12797" width="7.42578125" customWidth="1"/>
    <col min="12798" max="12801" width="8.140625" customWidth="1"/>
    <col min="12802" max="12802" width="8.7109375" customWidth="1"/>
    <col min="12805" max="12805" width="13.28515625" customWidth="1"/>
    <col min="13050" max="13050" width="8" customWidth="1"/>
    <col min="13051" max="13051" width="14.85546875" customWidth="1"/>
    <col min="13052" max="13052" width="8.140625" customWidth="1"/>
    <col min="13053" max="13053" width="7.42578125" customWidth="1"/>
    <col min="13054" max="13057" width="8.140625" customWidth="1"/>
    <col min="13058" max="13058" width="8.7109375" customWidth="1"/>
    <col min="13061" max="13061" width="13.28515625" customWidth="1"/>
    <col min="13306" max="13306" width="8" customWidth="1"/>
    <col min="13307" max="13307" width="14.85546875" customWidth="1"/>
    <col min="13308" max="13308" width="8.140625" customWidth="1"/>
    <col min="13309" max="13309" width="7.42578125" customWidth="1"/>
    <col min="13310" max="13313" width="8.140625" customWidth="1"/>
    <col min="13314" max="13314" width="8.7109375" customWidth="1"/>
    <col min="13317" max="13317" width="13.28515625" customWidth="1"/>
    <col min="13562" max="13562" width="8" customWidth="1"/>
    <col min="13563" max="13563" width="14.85546875" customWidth="1"/>
    <col min="13564" max="13564" width="8.140625" customWidth="1"/>
    <col min="13565" max="13565" width="7.42578125" customWidth="1"/>
    <col min="13566" max="13569" width="8.140625" customWidth="1"/>
    <col min="13570" max="13570" width="8.7109375" customWidth="1"/>
    <col min="13573" max="13573" width="13.28515625" customWidth="1"/>
    <col min="13818" max="13818" width="8" customWidth="1"/>
    <col min="13819" max="13819" width="14.85546875" customWidth="1"/>
    <col min="13820" max="13820" width="8.140625" customWidth="1"/>
    <col min="13821" max="13821" width="7.42578125" customWidth="1"/>
    <col min="13822" max="13825" width="8.140625" customWidth="1"/>
    <col min="13826" max="13826" width="8.7109375" customWidth="1"/>
    <col min="13829" max="13829" width="13.28515625" customWidth="1"/>
    <col min="14074" max="14074" width="8" customWidth="1"/>
    <col min="14075" max="14075" width="14.85546875" customWidth="1"/>
    <col min="14076" max="14076" width="8.140625" customWidth="1"/>
    <col min="14077" max="14077" width="7.42578125" customWidth="1"/>
    <col min="14078" max="14081" width="8.140625" customWidth="1"/>
    <col min="14082" max="14082" width="8.7109375" customWidth="1"/>
    <col min="14085" max="14085" width="13.28515625" customWidth="1"/>
    <col min="14330" max="14330" width="8" customWidth="1"/>
    <col min="14331" max="14331" width="14.85546875" customWidth="1"/>
    <col min="14332" max="14332" width="8.140625" customWidth="1"/>
    <col min="14333" max="14333" width="7.42578125" customWidth="1"/>
    <col min="14334" max="14337" width="8.140625" customWidth="1"/>
    <col min="14338" max="14338" width="8.7109375" customWidth="1"/>
    <col min="14341" max="14341" width="13.28515625" customWidth="1"/>
    <col min="14586" max="14586" width="8" customWidth="1"/>
    <col min="14587" max="14587" width="14.85546875" customWidth="1"/>
    <col min="14588" max="14588" width="8.140625" customWidth="1"/>
    <col min="14589" max="14589" width="7.42578125" customWidth="1"/>
    <col min="14590" max="14593" width="8.140625" customWidth="1"/>
    <col min="14594" max="14594" width="8.7109375" customWidth="1"/>
    <col min="14597" max="14597" width="13.28515625" customWidth="1"/>
    <col min="14842" max="14842" width="8" customWidth="1"/>
    <col min="14843" max="14843" width="14.85546875" customWidth="1"/>
    <col min="14844" max="14844" width="8.140625" customWidth="1"/>
    <col min="14845" max="14845" width="7.42578125" customWidth="1"/>
    <col min="14846" max="14849" width="8.140625" customWidth="1"/>
    <col min="14850" max="14850" width="8.7109375" customWidth="1"/>
    <col min="14853" max="14853" width="13.28515625" customWidth="1"/>
    <col min="15098" max="15098" width="8" customWidth="1"/>
    <col min="15099" max="15099" width="14.85546875" customWidth="1"/>
    <col min="15100" max="15100" width="8.140625" customWidth="1"/>
    <col min="15101" max="15101" width="7.42578125" customWidth="1"/>
    <col min="15102" max="15105" width="8.140625" customWidth="1"/>
    <col min="15106" max="15106" width="8.7109375" customWidth="1"/>
    <col min="15109" max="15109" width="13.28515625" customWidth="1"/>
    <col min="15354" max="15354" width="8" customWidth="1"/>
    <col min="15355" max="15355" width="14.85546875" customWidth="1"/>
    <col min="15356" max="15356" width="8.140625" customWidth="1"/>
    <col min="15357" max="15357" width="7.42578125" customWidth="1"/>
    <col min="15358" max="15361" width="8.140625" customWidth="1"/>
    <col min="15362" max="15362" width="8.7109375" customWidth="1"/>
    <col min="15365" max="15365" width="13.28515625" customWidth="1"/>
    <col min="15610" max="15610" width="8" customWidth="1"/>
    <col min="15611" max="15611" width="14.85546875" customWidth="1"/>
    <col min="15612" max="15612" width="8.140625" customWidth="1"/>
    <col min="15613" max="15613" width="7.42578125" customWidth="1"/>
    <col min="15614" max="15617" width="8.140625" customWidth="1"/>
    <col min="15618" max="15618" width="8.7109375" customWidth="1"/>
    <col min="15621" max="15621" width="13.28515625" customWidth="1"/>
    <col min="15866" max="15866" width="8" customWidth="1"/>
    <col min="15867" max="15867" width="14.85546875" customWidth="1"/>
    <col min="15868" max="15868" width="8.140625" customWidth="1"/>
    <col min="15869" max="15869" width="7.42578125" customWidth="1"/>
    <col min="15870" max="15873" width="8.140625" customWidth="1"/>
    <col min="15874" max="15874" width="8.7109375" customWidth="1"/>
    <col min="15877" max="15877" width="13.28515625" customWidth="1"/>
    <col min="16122" max="16122" width="8" customWidth="1"/>
    <col min="16123" max="16123" width="14.85546875" customWidth="1"/>
    <col min="16124" max="16124" width="8.140625" customWidth="1"/>
    <col min="16125" max="16125" width="7.42578125" customWidth="1"/>
    <col min="16126" max="16129" width="8.140625" customWidth="1"/>
    <col min="16130" max="16130" width="8.7109375" customWidth="1"/>
    <col min="16133" max="16133" width="13.28515625" customWidth="1"/>
  </cols>
  <sheetData>
    <row r="1" spans="1:10" ht="15" customHeight="1" x14ac:dyDescent="0.25"/>
    <row r="2" spans="1:10" ht="15" customHeight="1" x14ac:dyDescent="0.25"/>
    <row r="3" spans="1:10" ht="15" customHeight="1" x14ac:dyDescent="0.25"/>
    <row r="4" spans="1:10" ht="15" customHeight="1" x14ac:dyDescent="0.25"/>
    <row r="5" spans="1:10" s="232" customFormat="1" ht="14.25" customHeight="1" x14ac:dyDescent="0.25">
      <c r="A5" s="286"/>
      <c r="B5" s="233"/>
      <c r="C5" s="233"/>
      <c r="D5" s="233"/>
      <c r="E5" s="233"/>
      <c r="F5" s="233"/>
      <c r="G5" s="233"/>
      <c r="H5" s="233"/>
      <c r="I5" s="235"/>
      <c r="J5" s="236"/>
    </row>
    <row r="6" spans="1:10" s="232" customFormat="1" ht="9" customHeight="1" x14ac:dyDescent="0.25">
      <c r="A6" s="230"/>
      <c r="B6" s="233"/>
      <c r="C6" s="233"/>
      <c r="D6" s="233"/>
      <c r="E6" s="233"/>
      <c r="F6" s="233"/>
      <c r="G6" s="233"/>
      <c r="H6" s="233"/>
      <c r="I6" s="235"/>
      <c r="J6" s="236"/>
    </row>
    <row r="7" spans="1:10" ht="16.5" customHeight="1" x14ac:dyDescent="0.25">
      <c r="A7" s="505" t="s">
        <v>76</v>
      </c>
      <c r="B7" s="505"/>
      <c r="C7" s="505"/>
      <c r="D7" s="505"/>
      <c r="E7" s="505"/>
      <c r="F7" s="505"/>
      <c r="G7" s="505"/>
      <c r="H7" s="505"/>
      <c r="I7" s="188"/>
    </row>
    <row r="8" spans="1:10" ht="6.75" customHeight="1" x14ac:dyDescent="0.25">
      <c r="A8" s="203"/>
      <c r="B8" s="203"/>
      <c r="C8" s="203"/>
      <c r="D8" s="203"/>
      <c r="E8" s="203"/>
      <c r="F8" s="203"/>
      <c r="G8" s="203"/>
      <c r="H8" s="203"/>
    </row>
    <row r="9" spans="1:10" ht="14.25" customHeight="1" x14ac:dyDescent="0.25">
      <c r="A9" s="304" t="s">
        <v>260</v>
      </c>
      <c r="B9" s="304" t="s">
        <v>166</v>
      </c>
      <c r="C9" s="203"/>
      <c r="D9" s="203"/>
      <c r="E9" s="203"/>
      <c r="F9" s="203"/>
      <c r="G9" s="203"/>
      <c r="H9" s="203"/>
    </row>
    <row r="10" spans="1:10" ht="14.25" customHeight="1" x14ac:dyDescent="0.25">
      <c r="A10" s="336" t="s">
        <v>124</v>
      </c>
      <c r="B10" s="337">
        <v>51.1</v>
      </c>
      <c r="C10" s="203"/>
      <c r="D10" s="203"/>
      <c r="E10" s="203"/>
      <c r="F10" s="203"/>
      <c r="G10" s="203"/>
      <c r="H10" s="203"/>
    </row>
    <row r="11" spans="1:10" ht="14.25" customHeight="1" x14ac:dyDescent="0.25">
      <c r="A11" s="336" t="s">
        <v>139</v>
      </c>
      <c r="B11" s="337">
        <v>46.144892097175351</v>
      </c>
      <c r="C11" s="203"/>
      <c r="D11" s="203"/>
      <c r="E11" s="203"/>
      <c r="F11" s="203"/>
      <c r="G11" s="203"/>
      <c r="H11" s="203"/>
    </row>
    <row r="12" spans="1:10" ht="14.25" customHeight="1" x14ac:dyDescent="0.25">
      <c r="A12" s="336" t="s">
        <v>156</v>
      </c>
      <c r="B12" s="337">
        <v>46.4</v>
      </c>
      <c r="C12" s="203"/>
      <c r="D12" s="203"/>
      <c r="E12" s="203"/>
      <c r="F12" s="203"/>
      <c r="G12" s="203"/>
      <c r="H12" s="203"/>
    </row>
    <row r="13" spans="1:10" ht="14.25" customHeight="1" x14ac:dyDescent="0.25">
      <c r="A13" s="336" t="s">
        <v>182</v>
      </c>
      <c r="B13" s="337">
        <v>48.03808424697057</v>
      </c>
      <c r="C13" s="203"/>
      <c r="D13" s="203"/>
      <c r="E13" s="203"/>
      <c r="F13" s="203"/>
      <c r="G13" s="203"/>
      <c r="H13" s="203"/>
    </row>
    <row r="14" spans="1:10" ht="14.25" customHeight="1" x14ac:dyDescent="0.25">
      <c r="A14" s="336" t="s">
        <v>279</v>
      </c>
      <c r="B14" s="337">
        <v>48.253539048830923</v>
      </c>
      <c r="C14" s="203"/>
      <c r="D14" s="203"/>
      <c r="E14" s="203"/>
      <c r="F14" s="203"/>
      <c r="G14" s="203"/>
      <c r="H14" s="203"/>
    </row>
    <row r="15" spans="1:10" ht="14.25" customHeight="1" x14ac:dyDescent="0.25">
      <c r="A15" s="338" t="s">
        <v>308</v>
      </c>
      <c r="B15" s="398">
        <v>48.87</v>
      </c>
      <c r="C15" s="203"/>
      <c r="D15" s="203"/>
      <c r="E15" s="203"/>
      <c r="F15" s="203"/>
      <c r="G15" s="203"/>
      <c r="H15" s="203"/>
    </row>
    <row r="16" spans="1:10" ht="14.25" customHeight="1" x14ac:dyDescent="0.25">
      <c r="A16" s="340" t="s">
        <v>300</v>
      </c>
      <c r="B16" s="329">
        <f>B15-B14</f>
        <v>0.61646095116907418</v>
      </c>
      <c r="C16" s="203"/>
      <c r="D16" s="203"/>
      <c r="E16" s="203"/>
      <c r="F16" s="203"/>
      <c r="G16" s="203"/>
      <c r="H16" s="203"/>
    </row>
    <row r="17" spans="1:11" ht="8.25" customHeight="1" x14ac:dyDescent="0.25">
      <c r="A17" s="203"/>
      <c r="B17" s="203"/>
      <c r="C17" s="203"/>
      <c r="D17" s="203"/>
      <c r="E17" s="203"/>
      <c r="F17" s="203"/>
      <c r="G17" s="203"/>
      <c r="H17" s="203"/>
    </row>
    <row r="18" spans="1:11" ht="28.5" customHeight="1" x14ac:dyDescent="0.25">
      <c r="A18" s="304" t="s">
        <v>178</v>
      </c>
      <c r="B18" s="304" t="s">
        <v>124</v>
      </c>
      <c r="C18" s="304" t="s">
        <v>139</v>
      </c>
      <c r="D18" s="304" t="s">
        <v>156</v>
      </c>
      <c r="E18" s="304" t="s">
        <v>182</v>
      </c>
      <c r="F18" s="304" t="s">
        <v>279</v>
      </c>
      <c r="G18" s="304" t="s">
        <v>305</v>
      </c>
      <c r="H18" s="304" t="s">
        <v>265</v>
      </c>
      <c r="J18" s="231" t="s">
        <v>273</v>
      </c>
      <c r="K18" s="232" t="s">
        <v>274</v>
      </c>
    </row>
    <row r="19" spans="1:11" ht="14.1" customHeight="1" x14ac:dyDescent="0.25">
      <c r="A19" s="307" t="s">
        <v>14</v>
      </c>
      <c r="B19" s="308">
        <v>54.924471299093661</v>
      </c>
      <c r="C19" s="308">
        <v>54.097421203438401</v>
      </c>
      <c r="D19" s="308">
        <v>59.298029556650242</v>
      </c>
      <c r="E19" s="308">
        <v>60.078168620882188</v>
      </c>
      <c r="F19" s="308">
        <v>58.896007885657966</v>
      </c>
      <c r="G19" s="308">
        <f>Eficiencia_terminal!D17</f>
        <v>58.687466379774065</v>
      </c>
      <c r="H19" s="313">
        <f t="shared" ref="H19:H47" si="0">G19-F19</f>
        <v>-0.20854150588390041</v>
      </c>
      <c r="J19" s="322">
        <f t="shared" ref="J19:J47" si="1">RANK(H19,$H$19:$H$52)</f>
        <v>23</v>
      </c>
      <c r="K19" s="322">
        <f t="shared" ref="K19:K47" si="2">RANK(G19,$G$19:$G$52)</f>
        <v>4</v>
      </c>
    </row>
    <row r="20" spans="1:11" ht="14.1" customHeight="1" x14ac:dyDescent="0.25">
      <c r="A20" s="307" t="s">
        <v>15</v>
      </c>
      <c r="B20" s="308">
        <v>43.670520231213871</v>
      </c>
      <c r="C20" s="308">
        <v>43.395098625224151</v>
      </c>
      <c r="D20" s="308">
        <v>45.908543922984357</v>
      </c>
      <c r="E20" s="308">
        <v>47.01534963047186</v>
      </c>
      <c r="F20" s="308">
        <v>42.635001413627364</v>
      </c>
      <c r="G20" s="308">
        <f>Eficiencia_terminal!D18</f>
        <v>44.363317757009348</v>
      </c>
      <c r="H20" s="313">
        <f t="shared" si="0"/>
        <v>1.7283163433819837</v>
      </c>
      <c r="J20" s="322">
        <f t="shared" si="1"/>
        <v>10</v>
      </c>
      <c r="K20" s="322">
        <f t="shared" si="2"/>
        <v>27</v>
      </c>
    </row>
    <row r="21" spans="1:11" ht="14.1" customHeight="1" x14ac:dyDescent="0.25">
      <c r="A21" s="307" t="s">
        <v>16</v>
      </c>
      <c r="B21" s="308">
        <v>53.52480417754569</v>
      </c>
      <c r="C21" s="308">
        <v>52.700729927007295</v>
      </c>
      <c r="D21" s="308">
        <v>51.660516605166052</v>
      </c>
      <c r="E21" s="308">
        <v>50.552486187845304</v>
      </c>
      <c r="F21" s="308">
        <v>56.581196581196579</v>
      </c>
      <c r="G21" s="308">
        <f>Eficiencia_terminal!D19</f>
        <v>50</v>
      </c>
      <c r="H21" s="313">
        <f t="shared" si="0"/>
        <v>-6.5811965811965791</v>
      </c>
      <c r="J21" s="322">
        <f t="shared" si="1"/>
        <v>33</v>
      </c>
      <c r="K21" s="322">
        <f t="shared" si="2"/>
        <v>17</v>
      </c>
    </row>
    <row r="22" spans="1:11" ht="14.1" customHeight="1" x14ac:dyDescent="0.25">
      <c r="A22" s="307" t="s">
        <v>17</v>
      </c>
      <c r="B22" s="308">
        <v>47.966101694915253</v>
      </c>
      <c r="C22" s="308">
        <v>38.06818181818182</v>
      </c>
      <c r="D22" s="308">
        <v>39.087018544935809</v>
      </c>
      <c r="E22" s="308">
        <v>45.657894736842103</v>
      </c>
      <c r="F22" s="308">
        <v>41.74252275682705</v>
      </c>
      <c r="G22" s="308">
        <f>Eficiencia_terminal!D20</f>
        <v>45.760598503740646</v>
      </c>
      <c r="H22" s="313">
        <f t="shared" si="0"/>
        <v>4.0180757469135955</v>
      </c>
      <c r="J22" s="322">
        <f t="shared" si="1"/>
        <v>3</v>
      </c>
      <c r="K22" s="322">
        <f t="shared" si="2"/>
        <v>25</v>
      </c>
    </row>
    <row r="23" spans="1:11" ht="14.1" customHeight="1" x14ac:dyDescent="0.25">
      <c r="A23" s="307" t="s">
        <v>18</v>
      </c>
      <c r="B23" s="308">
        <v>57.393850658857978</v>
      </c>
      <c r="C23" s="308">
        <v>59.564164648910413</v>
      </c>
      <c r="D23" s="308">
        <v>54.60251046025104</v>
      </c>
      <c r="E23" s="308">
        <v>56.82951146560319</v>
      </c>
      <c r="F23" s="308">
        <v>55.619859884252207</v>
      </c>
      <c r="G23" s="308">
        <f>Eficiencia_terminal!D21</f>
        <v>56.696738376127684</v>
      </c>
      <c r="H23" s="313">
        <f t="shared" si="0"/>
        <v>1.0768784918754761</v>
      </c>
      <c r="J23" s="322">
        <f t="shared" si="1"/>
        <v>15</v>
      </c>
      <c r="K23" s="322">
        <f t="shared" si="2"/>
        <v>9</v>
      </c>
    </row>
    <row r="24" spans="1:11" ht="14.1" customHeight="1" x14ac:dyDescent="0.25">
      <c r="A24" s="307" t="s">
        <v>19</v>
      </c>
      <c r="B24" s="308">
        <v>49.780012570710248</v>
      </c>
      <c r="C24" s="308">
        <v>46.616972477064223</v>
      </c>
      <c r="D24" s="308">
        <v>47.257250945775539</v>
      </c>
      <c r="E24" s="308">
        <v>45.201744820065429</v>
      </c>
      <c r="F24" s="308">
        <v>44.161142274349821</v>
      </c>
      <c r="G24" s="308">
        <f>Eficiencia_terminal!D22</f>
        <v>47.485101311084627</v>
      </c>
      <c r="H24" s="313">
        <f t="shared" si="0"/>
        <v>3.3239590367348057</v>
      </c>
      <c r="J24" s="322">
        <f t="shared" si="1"/>
        <v>4</v>
      </c>
      <c r="K24" s="322">
        <f t="shared" si="2"/>
        <v>24</v>
      </c>
    </row>
    <row r="25" spans="1:11" ht="14.1" customHeight="1" x14ac:dyDescent="0.25">
      <c r="A25" s="307" t="s">
        <v>20</v>
      </c>
      <c r="B25" s="308">
        <v>59.473114399133884</v>
      </c>
      <c r="C25" s="308">
        <v>53.188734218193588</v>
      </c>
      <c r="D25" s="308">
        <v>51.122514432328416</v>
      </c>
      <c r="E25" s="308">
        <v>54.252379490328529</v>
      </c>
      <c r="F25" s="308">
        <v>54.309327036599761</v>
      </c>
      <c r="G25" s="308">
        <f>Eficiencia_terminal!D23</f>
        <v>53.956386292834893</v>
      </c>
      <c r="H25" s="313">
        <f t="shared" si="0"/>
        <v>-0.35294074376486861</v>
      </c>
      <c r="J25" s="322">
        <f t="shared" si="1"/>
        <v>25</v>
      </c>
      <c r="K25" s="322">
        <f t="shared" si="2"/>
        <v>11</v>
      </c>
    </row>
    <row r="26" spans="1:11" ht="14.1" customHeight="1" x14ac:dyDescent="0.25">
      <c r="A26" s="307" t="s">
        <v>21</v>
      </c>
      <c r="B26" s="308">
        <v>47.032967032967029</v>
      </c>
      <c r="C26" s="308">
        <v>42.30088495575221</v>
      </c>
      <c r="D26" s="308">
        <v>45.371775417298934</v>
      </c>
      <c r="E26" s="308">
        <v>39.974293059125962</v>
      </c>
      <c r="F26" s="308">
        <v>40.074441687344915</v>
      </c>
      <c r="G26" s="308">
        <f>Eficiencia_terminal!D24</f>
        <v>37.395459976105137</v>
      </c>
      <c r="H26" s="313">
        <f t="shared" si="0"/>
        <v>-2.6789817112397785</v>
      </c>
      <c r="J26" s="322">
        <f t="shared" si="1"/>
        <v>31</v>
      </c>
      <c r="K26" s="322">
        <f t="shared" si="2"/>
        <v>33</v>
      </c>
    </row>
    <row r="27" spans="1:11" ht="14.1" customHeight="1" x14ac:dyDescent="0.25">
      <c r="A27" s="307" t="s">
        <v>23</v>
      </c>
      <c r="B27" s="308">
        <v>49.369988545246279</v>
      </c>
      <c r="C27" s="308">
        <v>38.05147058823529</v>
      </c>
      <c r="D27" s="308">
        <v>36.802270577105013</v>
      </c>
      <c r="E27" s="308">
        <v>38.492063492063494</v>
      </c>
      <c r="F27" s="308">
        <v>40.401146131805163</v>
      </c>
      <c r="G27" s="308">
        <f>Eficiencia_terminal!D26</f>
        <v>39.43789664551224</v>
      </c>
      <c r="H27" s="313">
        <f t="shared" si="0"/>
        <v>-0.96324948629292351</v>
      </c>
      <c r="J27" s="322">
        <f t="shared" si="1"/>
        <v>28</v>
      </c>
      <c r="K27" s="322">
        <f t="shared" si="2"/>
        <v>31</v>
      </c>
    </row>
    <row r="28" spans="1:11" ht="14.1" customHeight="1" x14ac:dyDescent="0.25">
      <c r="A28" s="307" t="s">
        <v>24</v>
      </c>
      <c r="B28" s="308">
        <v>58.163479722630804</v>
      </c>
      <c r="C28" s="308">
        <v>58.842794759825324</v>
      </c>
      <c r="D28" s="308">
        <v>59.420046932618163</v>
      </c>
      <c r="E28" s="308">
        <v>63.147063479499764</v>
      </c>
      <c r="F28" s="308">
        <v>61.589825119236885</v>
      </c>
      <c r="G28" s="308">
        <f>Eficiencia_terminal!D27</f>
        <v>62.522441651705563</v>
      </c>
      <c r="H28" s="313">
        <f t="shared" si="0"/>
        <v>0.93261653246867837</v>
      </c>
      <c r="J28" s="322">
        <f t="shared" si="1"/>
        <v>17</v>
      </c>
      <c r="K28" s="322">
        <f t="shared" si="2"/>
        <v>1</v>
      </c>
    </row>
    <row r="29" spans="1:11" ht="14.1" customHeight="1" x14ac:dyDescent="0.25">
      <c r="A29" s="307" t="s">
        <v>25</v>
      </c>
      <c r="B29" s="308">
        <v>60.582171012734989</v>
      </c>
      <c r="C29" s="308">
        <v>47.724810400866744</v>
      </c>
      <c r="D29" s="308">
        <v>45.059829059829056</v>
      </c>
      <c r="E29" s="308">
        <v>49.88595633756924</v>
      </c>
      <c r="F29" s="308">
        <v>49.69818913480885</v>
      </c>
      <c r="G29" s="308">
        <f>Eficiencia_terminal!D28</f>
        <v>51.230661040787631</v>
      </c>
      <c r="H29" s="313">
        <f t="shared" si="0"/>
        <v>1.532471905978781</v>
      </c>
      <c r="J29" s="322">
        <f t="shared" si="1"/>
        <v>12</v>
      </c>
      <c r="K29" s="322">
        <f t="shared" si="2"/>
        <v>15</v>
      </c>
    </row>
    <row r="30" spans="1:11" ht="14.1" customHeight="1" x14ac:dyDescent="0.25">
      <c r="A30" s="307" t="s">
        <v>26</v>
      </c>
      <c r="B30" s="308">
        <v>50.713800135961925</v>
      </c>
      <c r="C30" s="308">
        <v>44.776119402985074</v>
      </c>
      <c r="D30" s="308">
        <v>43.105515587529972</v>
      </c>
      <c r="E30" s="308">
        <v>48.166089965397923</v>
      </c>
      <c r="F30" s="308">
        <v>45.531400966183575</v>
      </c>
      <c r="G30" s="308">
        <f>Eficiencia_terminal!D29</f>
        <v>45.370978332239005</v>
      </c>
      <c r="H30" s="313">
        <f t="shared" si="0"/>
        <v>-0.16042263394457024</v>
      </c>
      <c r="J30" s="322">
        <f t="shared" si="1"/>
        <v>22</v>
      </c>
      <c r="K30" s="322">
        <f t="shared" si="2"/>
        <v>26</v>
      </c>
    </row>
    <row r="31" spans="1:11" ht="14.1" customHeight="1" x14ac:dyDescent="0.25">
      <c r="A31" s="307" t="s">
        <v>27</v>
      </c>
      <c r="B31" s="308">
        <v>57.928913192071086</v>
      </c>
      <c r="C31" s="308">
        <v>48.591878014625799</v>
      </c>
      <c r="D31" s="308">
        <v>50.490196078431367</v>
      </c>
      <c r="E31" s="308">
        <v>51.605428666004642</v>
      </c>
      <c r="F31" s="308">
        <v>52.095908786049627</v>
      </c>
      <c r="G31" s="308">
        <f>Eficiencia_terminal!D30</f>
        <v>51.668623176253561</v>
      </c>
      <c r="H31" s="313">
        <f t="shared" si="0"/>
        <v>-0.42728560979606556</v>
      </c>
      <c r="J31" s="322">
        <f t="shared" si="1"/>
        <v>26</v>
      </c>
      <c r="K31" s="322">
        <f t="shared" si="2"/>
        <v>14</v>
      </c>
    </row>
    <row r="32" spans="1:11" ht="14.1" customHeight="1" x14ac:dyDescent="0.25">
      <c r="A32" s="307" t="s">
        <v>28</v>
      </c>
      <c r="B32" s="308">
        <v>47.077499609639304</v>
      </c>
      <c r="C32" s="308">
        <v>40.417759460472084</v>
      </c>
      <c r="D32" s="308">
        <v>40.374961126660445</v>
      </c>
      <c r="E32" s="308">
        <v>40.135843025836806</v>
      </c>
      <c r="F32" s="308">
        <v>43.220213029477335</v>
      </c>
      <c r="G32" s="308">
        <f>Eficiencia_terminal!D31</f>
        <v>42.889114954221768</v>
      </c>
      <c r="H32" s="313">
        <f t="shared" si="0"/>
        <v>-0.33109807525556789</v>
      </c>
      <c r="J32" s="322">
        <f t="shared" si="1"/>
        <v>24</v>
      </c>
      <c r="K32" s="322">
        <f t="shared" si="2"/>
        <v>28</v>
      </c>
    </row>
    <row r="33" spans="1:11" ht="14.1" customHeight="1" x14ac:dyDescent="0.25">
      <c r="A33" s="307" t="s">
        <v>29</v>
      </c>
      <c r="B33" s="308">
        <v>55.248917748917748</v>
      </c>
      <c r="C33" s="308">
        <v>48.418156808803303</v>
      </c>
      <c r="D33" s="308">
        <v>45.828319294023267</v>
      </c>
      <c r="E33" s="308">
        <v>44.548341566690191</v>
      </c>
      <c r="F33" s="308">
        <v>45.993715632364498</v>
      </c>
      <c r="G33" s="308">
        <f>Eficiencia_terminal!D32</f>
        <v>48.676211021768971</v>
      </c>
      <c r="H33" s="313">
        <f t="shared" si="0"/>
        <v>2.6824953894044725</v>
      </c>
      <c r="J33" s="322">
        <f t="shared" si="1"/>
        <v>7</v>
      </c>
      <c r="K33" s="322">
        <f t="shared" si="2"/>
        <v>22</v>
      </c>
    </row>
    <row r="34" spans="1:11" ht="14.1" customHeight="1" x14ac:dyDescent="0.25">
      <c r="A34" s="307" t="s">
        <v>30</v>
      </c>
      <c r="B34" s="308">
        <v>54.341889677771704</v>
      </c>
      <c r="C34" s="308">
        <v>48.782961460446245</v>
      </c>
      <c r="D34" s="308">
        <v>52.116141732283459</v>
      </c>
      <c r="E34" s="308">
        <v>57.911250560286867</v>
      </c>
      <c r="F34" s="308">
        <v>54.692082111436946</v>
      </c>
      <c r="G34" s="308">
        <f>Eficiencia_terminal!D33</f>
        <v>56.443556443556439</v>
      </c>
      <c r="H34" s="313">
        <f t="shared" si="0"/>
        <v>1.7514743321194928</v>
      </c>
      <c r="J34" s="322">
        <f t="shared" si="1"/>
        <v>9</v>
      </c>
      <c r="K34" s="322">
        <f t="shared" si="2"/>
        <v>10</v>
      </c>
    </row>
    <row r="35" spans="1:11" ht="14.1" customHeight="1" x14ac:dyDescent="0.25">
      <c r="A35" s="307" t="s">
        <v>31</v>
      </c>
      <c r="B35" s="308">
        <v>59.623430962343093</v>
      </c>
      <c r="C35" s="308">
        <v>55.875831485587582</v>
      </c>
      <c r="D35" s="308">
        <v>54.964257347100876</v>
      </c>
      <c r="E35" s="308">
        <v>49.544764795144161</v>
      </c>
      <c r="F35" s="308">
        <v>48.875936719400499</v>
      </c>
      <c r="G35" s="308">
        <f>Eficiencia_terminal!D34</f>
        <v>48.934490923441196</v>
      </c>
      <c r="H35" s="313">
        <f t="shared" si="0"/>
        <v>5.8554204040696334E-2</v>
      </c>
      <c r="J35" s="322">
        <f t="shared" si="1"/>
        <v>20</v>
      </c>
      <c r="K35" s="322">
        <f t="shared" si="2"/>
        <v>20</v>
      </c>
    </row>
    <row r="36" spans="1:11" ht="14.1" customHeight="1" x14ac:dyDescent="0.25">
      <c r="A36" s="307" t="s">
        <v>32</v>
      </c>
      <c r="B36" s="308">
        <v>48.536812674743707</v>
      </c>
      <c r="C36" s="308">
        <v>45.220830586684244</v>
      </c>
      <c r="D36" s="308">
        <v>46.86927306047648</v>
      </c>
      <c r="E36" s="308">
        <v>49.589210975042633</v>
      </c>
      <c r="F36" s="308">
        <v>50.698143083345329</v>
      </c>
      <c r="G36" s="308">
        <f>Eficiencia_terminal!D35</f>
        <v>52.042214912280706</v>
      </c>
      <c r="H36" s="313">
        <f t="shared" si="0"/>
        <v>1.3440718289353768</v>
      </c>
      <c r="J36" s="322">
        <f t="shared" si="1"/>
        <v>13</v>
      </c>
      <c r="K36" s="322">
        <f t="shared" si="2"/>
        <v>13</v>
      </c>
    </row>
    <row r="37" spans="1:11" ht="14.1" customHeight="1" x14ac:dyDescent="0.25">
      <c r="A37" s="307" t="s">
        <v>34</v>
      </c>
      <c r="B37" s="308">
        <v>58.516573679028546</v>
      </c>
      <c r="C37" s="308">
        <v>58.836606150426086</v>
      </c>
      <c r="D37" s="308">
        <v>53.675496688741717</v>
      </c>
      <c r="E37" s="308">
        <v>56.90268347882315</v>
      </c>
      <c r="F37" s="308">
        <v>53.836477987421382</v>
      </c>
      <c r="G37" s="308">
        <f>Eficiencia_terminal!D37</f>
        <v>56.88920454545454</v>
      </c>
      <c r="H37" s="313">
        <f t="shared" si="0"/>
        <v>3.0527265580331573</v>
      </c>
      <c r="J37" s="322">
        <f t="shared" si="1"/>
        <v>6</v>
      </c>
      <c r="K37" s="322">
        <f t="shared" si="2"/>
        <v>8</v>
      </c>
    </row>
    <row r="38" spans="1:11" ht="14.1" customHeight="1" x14ac:dyDescent="0.25">
      <c r="A38" s="307" t="s">
        <v>35</v>
      </c>
      <c r="B38" s="308">
        <v>54.086781029263378</v>
      </c>
      <c r="C38" s="308">
        <v>58.3044982698962</v>
      </c>
      <c r="D38" s="308">
        <v>57.008466603951078</v>
      </c>
      <c r="E38" s="308">
        <v>67.080152671755727</v>
      </c>
      <c r="F38" s="308">
        <v>58.784893267651881</v>
      </c>
      <c r="G38" s="308">
        <f>Eficiencia_terminal!D38</f>
        <v>58.654634946677611</v>
      </c>
      <c r="H38" s="313">
        <f t="shared" si="0"/>
        <v>-0.1302583209742707</v>
      </c>
      <c r="J38" s="322">
        <f t="shared" si="1"/>
        <v>21</v>
      </c>
      <c r="K38" s="322">
        <f t="shared" si="2"/>
        <v>5</v>
      </c>
    </row>
    <row r="39" spans="1:11" ht="14.1" customHeight="1" x14ac:dyDescent="0.25">
      <c r="A39" s="307" t="s">
        <v>36</v>
      </c>
      <c r="B39" s="308">
        <v>47.151655119322555</v>
      </c>
      <c r="C39" s="308">
        <v>48.400250941028858</v>
      </c>
      <c r="D39" s="308">
        <v>53.748271092669434</v>
      </c>
      <c r="E39" s="308">
        <v>56.268927922471235</v>
      </c>
      <c r="F39" s="308">
        <v>58.028967254408059</v>
      </c>
      <c r="G39" s="308">
        <f>Eficiencia_terminal!D39</f>
        <v>58.204502305397341</v>
      </c>
      <c r="H39" s="313">
        <f t="shared" si="0"/>
        <v>0.17553505098928213</v>
      </c>
      <c r="J39" s="322">
        <f t="shared" si="1"/>
        <v>19</v>
      </c>
      <c r="K39" s="322">
        <f t="shared" si="2"/>
        <v>6</v>
      </c>
    </row>
    <row r="40" spans="1:11" ht="14.1" customHeight="1" x14ac:dyDescent="0.25">
      <c r="A40" s="307" t="s">
        <v>37</v>
      </c>
      <c r="B40" s="308">
        <v>45.600920069005177</v>
      </c>
      <c r="C40" s="308">
        <v>43.491124260355029</v>
      </c>
      <c r="D40" s="308">
        <v>43.865313653136532</v>
      </c>
      <c r="E40" s="308">
        <v>48.414096916299556</v>
      </c>
      <c r="F40" s="308">
        <v>46.536796536796537</v>
      </c>
      <c r="G40" s="308">
        <f>Eficiencia_terminal!D40</f>
        <v>48.497267759562838</v>
      </c>
      <c r="H40" s="313">
        <f t="shared" si="0"/>
        <v>1.9604712227663015</v>
      </c>
      <c r="J40" s="322">
        <f t="shared" si="1"/>
        <v>8</v>
      </c>
      <c r="K40" s="322">
        <f t="shared" si="2"/>
        <v>23</v>
      </c>
    </row>
    <row r="41" spans="1:11" ht="14.1" customHeight="1" x14ac:dyDescent="0.25">
      <c r="A41" s="307" t="s">
        <v>38</v>
      </c>
      <c r="B41" s="308">
        <v>71.243325705568267</v>
      </c>
      <c r="C41" s="308">
        <v>68.044988422097248</v>
      </c>
      <c r="D41" s="308">
        <v>65.806045340050375</v>
      </c>
      <c r="E41" s="308">
        <v>64.978902953586498</v>
      </c>
      <c r="F41" s="308">
        <v>58.843992507358841</v>
      </c>
      <c r="G41" s="308">
        <f>Eficiencia_terminal!D41</f>
        <v>57.611181702668354</v>
      </c>
      <c r="H41" s="313">
        <f t="shared" si="0"/>
        <v>-1.2328108046904873</v>
      </c>
      <c r="J41" s="322">
        <f t="shared" si="1"/>
        <v>29</v>
      </c>
      <c r="K41" s="322">
        <f t="shared" si="2"/>
        <v>7</v>
      </c>
    </row>
    <row r="42" spans="1:11" ht="14.1" customHeight="1" x14ac:dyDescent="0.25">
      <c r="A42" s="307" t="s">
        <v>39</v>
      </c>
      <c r="B42" s="308">
        <v>42.245461720599842</v>
      </c>
      <c r="C42" s="308">
        <v>38.41797588600658</v>
      </c>
      <c r="D42" s="308">
        <v>40.376927470017129</v>
      </c>
      <c r="E42" s="308">
        <v>44.948781349346525</v>
      </c>
      <c r="F42" s="308">
        <v>40.576048509348155</v>
      </c>
      <c r="G42" s="308">
        <f>Eficiencia_terminal!D42</f>
        <v>41.822794691647154</v>
      </c>
      <c r="H42" s="313">
        <f t="shared" si="0"/>
        <v>1.2467461822989989</v>
      </c>
      <c r="J42" s="322">
        <f t="shared" si="1"/>
        <v>14</v>
      </c>
      <c r="K42" s="322">
        <f t="shared" si="2"/>
        <v>29</v>
      </c>
    </row>
    <row r="43" spans="1:11" ht="14.1" customHeight="1" x14ac:dyDescent="0.25">
      <c r="A43" s="307" t="s">
        <v>40</v>
      </c>
      <c r="B43" s="308">
        <v>69.471947194719476</v>
      </c>
      <c r="C43" s="308">
        <v>48.583509513742072</v>
      </c>
      <c r="D43" s="308">
        <v>49.40530649588289</v>
      </c>
      <c r="E43" s="308">
        <v>51.892384860921112</v>
      </c>
      <c r="F43" s="308">
        <v>54.757085020242911</v>
      </c>
      <c r="G43" s="308">
        <f>Eficiencia_terminal!D43</f>
        <v>59.602349751468594</v>
      </c>
      <c r="H43" s="313">
        <f t="shared" si="0"/>
        <v>4.8452647312256829</v>
      </c>
      <c r="J43" s="322">
        <f t="shared" si="1"/>
        <v>2</v>
      </c>
      <c r="K43" s="322">
        <f t="shared" si="2"/>
        <v>3</v>
      </c>
    </row>
    <row r="44" spans="1:11" ht="14.1" customHeight="1" x14ac:dyDescent="0.25">
      <c r="A44" s="307" t="s">
        <v>41</v>
      </c>
      <c r="B44" s="308">
        <v>50.239410681399633</v>
      </c>
      <c r="C44" s="308">
        <v>45.072239422084628</v>
      </c>
      <c r="D44" s="308">
        <v>50.76837105336687</v>
      </c>
      <c r="E44" s="308">
        <v>53.367379508458349</v>
      </c>
      <c r="F44" s="308">
        <v>50.570676031606673</v>
      </c>
      <c r="G44" s="308">
        <f>Eficiencia_terminal!D44</f>
        <v>49.626235833132384</v>
      </c>
      <c r="H44" s="313">
        <f t="shared" si="0"/>
        <v>-0.94444019847428962</v>
      </c>
      <c r="J44" s="322">
        <f t="shared" si="1"/>
        <v>27</v>
      </c>
      <c r="K44" s="322">
        <f t="shared" si="2"/>
        <v>18</v>
      </c>
    </row>
    <row r="45" spans="1:11" ht="14.1" customHeight="1" x14ac:dyDescent="0.25">
      <c r="A45" s="307" t="s">
        <v>42</v>
      </c>
      <c r="B45" s="308">
        <v>60.602678571428569</v>
      </c>
      <c r="C45" s="308">
        <v>58.950617283950614</v>
      </c>
      <c r="D45" s="308">
        <v>57.969543147208128</v>
      </c>
      <c r="E45" s="308">
        <v>56.884057971014492</v>
      </c>
      <c r="F45" s="308">
        <v>58.028169014084504</v>
      </c>
      <c r="G45" s="308">
        <f>Eficiencia_terminal!D45</f>
        <v>49.174174174174176</v>
      </c>
      <c r="H45" s="313">
        <f t="shared" si="0"/>
        <v>-8.8539948399103281</v>
      </c>
      <c r="J45" s="322">
        <f t="shared" si="1"/>
        <v>34</v>
      </c>
      <c r="K45" s="322">
        <f t="shared" si="2"/>
        <v>19</v>
      </c>
    </row>
    <row r="46" spans="1:11" ht="14.1" customHeight="1" x14ac:dyDescent="0.25">
      <c r="A46" s="307" t="s">
        <v>43</v>
      </c>
      <c r="B46" s="308">
        <v>57.26222659130007</v>
      </c>
      <c r="C46" s="308">
        <v>55.258764607679467</v>
      </c>
      <c r="D46" s="308">
        <v>56.415694591728524</v>
      </c>
      <c r="E46" s="308">
        <v>59.767177739920498</v>
      </c>
      <c r="F46" s="308">
        <v>58.055853920515574</v>
      </c>
      <c r="G46" s="308">
        <f>Eficiencia_terminal!D46</f>
        <v>61.196443007275668</v>
      </c>
      <c r="H46" s="313">
        <f t="shared" si="0"/>
        <v>3.1405890867600945</v>
      </c>
      <c r="J46" s="322">
        <f t="shared" si="1"/>
        <v>5</v>
      </c>
      <c r="K46" s="322">
        <f t="shared" si="2"/>
        <v>2</v>
      </c>
    </row>
    <row r="47" spans="1:11" ht="14.1" customHeight="1" x14ac:dyDescent="0.25">
      <c r="A47" s="307" t="s">
        <v>44</v>
      </c>
      <c r="B47" s="308">
        <v>56.082887700534755</v>
      </c>
      <c r="C47" s="308">
        <v>50.846468184471682</v>
      </c>
      <c r="D47" s="308">
        <v>45.052386495925496</v>
      </c>
      <c r="E47" s="308">
        <v>50.608519269776878</v>
      </c>
      <c r="F47" s="308">
        <v>43.471582181259599</v>
      </c>
      <c r="G47" s="308">
        <f>Eficiencia_terminal!D47</f>
        <v>52.634660421545668</v>
      </c>
      <c r="H47" s="313">
        <f t="shared" si="0"/>
        <v>9.1630782402860689</v>
      </c>
      <c r="J47" s="322">
        <f t="shared" si="1"/>
        <v>1</v>
      </c>
      <c r="K47" s="322">
        <f t="shared" si="2"/>
        <v>12</v>
      </c>
    </row>
    <row r="48" spans="1:11" ht="14.1" customHeight="1" x14ac:dyDescent="0.25">
      <c r="A48" s="307" t="s">
        <v>45</v>
      </c>
      <c r="B48" s="308">
        <v>37.024221453287197</v>
      </c>
      <c r="C48" s="308">
        <v>36.148648648648653</v>
      </c>
      <c r="D48" s="308">
        <v>35.732009925558309</v>
      </c>
      <c r="E48" s="308">
        <v>35.875</v>
      </c>
      <c r="F48" s="308">
        <v>39.204545454545453</v>
      </c>
      <c r="G48" s="308">
        <f>Eficiencia_terminal!D48</f>
        <v>34.810951760104302</v>
      </c>
      <c r="H48" s="313">
        <f>G48-F48</f>
        <v>-4.3935936944411509</v>
      </c>
      <c r="J48" s="322"/>
      <c r="K48" s="322"/>
    </row>
    <row r="49" spans="1:11" ht="14.1" customHeight="1" x14ac:dyDescent="0.25">
      <c r="A49" s="327" t="s">
        <v>275</v>
      </c>
      <c r="B49" s="328">
        <v>52.39</v>
      </c>
      <c r="C49" s="328">
        <v>47.7</v>
      </c>
      <c r="D49" s="328">
        <v>48.1</v>
      </c>
      <c r="E49" s="328">
        <v>50</v>
      </c>
      <c r="F49" s="328">
        <v>49.6</v>
      </c>
      <c r="G49" s="328">
        <v>50.6</v>
      </c>
      <c r="H49" s="329">
        <f>G49-F49</f>
        <v>1</v>
      </c>
      <c r="J49" s="322"/>
      <c r="K49" s="322"/>
    </row>
    <row r="50" spans="1:11" ht="14.1" customHeight="1" x14ac:dyDescent="0.25">
      <c r="A50" s="307" t="s">
        <v>22</v>
      </c>
      <c r="B50" s="308">
        <v>44.682731396924531</v>
      </c>
      <c r="C50" s="308">
        <v>37.780521851175777</v>
      </c>
      <c r="D50" s="308">
        <v>38.058865464914959</v>
      </c>
      <c r="E50" s="308">
        <v>38.885102239532621</v>
      </c>
      <c r="F50" s="308">
        <v>40.518569682801129</v>
      </c>
      <c r="G50" s="308">
        <v>38.9</v>
      </c>
      <c r="H50" s="313">
        <v>1.6334674432685077</v>
      </c>
      <c r="J50" s="322"/>
      <c r="K50" s="322"/>
    </row>
    <row r="51" spans="1:11" ht="14.1" customHeight="1" x14ac:dyDescent="0.25">
      <c r="A51" s="307" t="s">
        <v>33</v>
      </c>
      <c r="B51" s="308">
        <v>46.648793565683647</v>
      </c>
      <c r="C51" s="308">
        <v>46.752753513102924</v>
      </c>
      <c r="D51" s="308">
        <v>45.714285714285715</v>
      </c>
      <c r="E51" s="308">
        <v>48.379254457050244</v>
      </c>
      <c r="F51" s="308">
        <v>49.01539563193699</v>
      </c>
      <c r="G51" s="308">
        <v>48.9</v>
      </c>
      <c r="H51" s="313">
        <v>0.63614117488674538</v>
      </c>
      <c r="J51" s="322"/>
      <c r="K51" s="322"/>
    </row>
    <row r="52" spans="1:11" ht="14.1" customHeight="1" x14ac:dyDescent="0.25">
      <c r="A52" s="327" t="s">
        <v>276</v>
      </c>
      <c r="B52" s="328">
        <v>44.9</v>
      </c>
      <c r="C52" s="328">
        <v>38.9</v>
      </c>
      <c r="D52" s="328">
        <v>38.9</v>
      </c>
      <c r="E52" s="328">
        <v>39.9</v>
      </c>
      <c r="F52" s="328">
        <v>41.6</v>
      </c>
      <c r="G52" s="328">
        <v>40.200000000000003</v>
      </c>
      <c r="H52" s="329">
        <f>Tabla2[[#This Row],[2012-2015*]]-Tabla2[[#This Row],[2011-2014]]</f>
        <v>-1.3999999999999986</v>
      </c>
      <c r="J52" s="322">
        <f>RANK(H52,$H$19:$H$52)</f>
        <v>30</v>
      </c>
      <c r="K52" s="322">
        <f>RANK(G52,$G$19:$G$52)</f>
        <v>30</v>
      </c>
    </row>
    <row r="53" spans="1:11" ht="15.75" customHeight="1" x14ac:dyDescent="0.25">
      <c r="A53" s="312"/>
      <c r="B53" s="215"/>
      <c r="C53" s="215"/>
      <c r="D53" s="215"/>
      <c r="E53" s="215"/>
      <c r="F53" s="215"/>
      <c r="G53" s="215"/>
      <c r="H53" s="216"/>
    </row>
    <row r="54" spans="1:11" ht="15.75" x14ac:dyDescent="0.25">
      <c r="A54" s="203"/>
      <c r="B54" s="203"/>
      <c r="C54" s="203"/>
      <c r="D54" s="203"/>
      <c r="E54" s="203"/>
      <c r="F54" s="203"/>
      <c r="G54" s="203"/>
      <c r="H54" s="203"/>
    </row>
    <row r="55" spans="1:11" ht="15.75" x14ac:dyDescent="0.25">
      <c r="A55" s="203"/>
      <c r="B55" s="203"/>
      <c r="C55" s="203"/>
      <c r="D55" s="203"/>
      <c r="E55" s="203"/>
      <c r="F55" s="203"/>
      <c r="G55" s="203"/>
      <c r="H55" s="203"/>
    </row>
    <row r="56" spans="1:11" ht="15.75" x14ac:dyDescent="0.25">
      <c r="A56" s="203"/>
      <c r="B56" s="203"/>
      <c r="C56" s="203"/>
      <c r="D56" s="203"/>
      <c r="E56" s="203"/>
      <c r="F56" s="203"/>
      <c r="G56" s="203"/>
      <c r="H56" s="203"/>
    </row>
    <row r="57" spans="1:11" ht="15.75" x14ac:dyDescent="0.25">
      <c r="A57" s="203"/>
      <c r="B57" s="203"/>
      <c r="C57" s="203"/>
      <c r="D57" s="203"/>
      <c r="E57" s="203"/>
      <c r="F57" s="203"/>
      <c r="G57" s="203"/>
      <c r="H57" s="203"/>
    </row>
    <row r="58" spans="1:11" ht="15.75" x14ac:dyDescent="0.25">
      <c r="A58" s="203"/>
      <c r="B58" s="203"/>
      <c r="C58" s="203"/>
      <c r="D58" s="203"/>
      <c r="E58" s="203"/>
      <c r="F58" s="203"/>
      <c r="G58" s="203"/>
      <c r="H58" s="203"/>
    </row>
    <row r="59" spans="1:11" ht="15.75" x14ac:dyDescent="0.25">
      <c r="A59" s="203"/>
      <c r="B59" s="203"/>
      <c r="C59" s="203"/>
      <c r="D59" s="203"/>
      <c r="E59" s="203"/>
      <c r="F59" s="203"/>
      <c r="G59" s="203"/>
      <c r="H59" s="203"/>
    </row>
    <row r="60" spans="1:11" ht="15.75" x14ac:dyDescent="0.25">
      <c r="A60" s="203"/>
      <c r="B60" s="203"/>
      <c r="C60" s="203"/>
      <c r="D60" s="203"/>
      <c r="E60" s="203"/>
      <c r="F60" s="203"/>
      <c r="G60" s="203"/>
      <c r="H60" s="203"/>
    </row>
    <row r="61" spans="1:11" ht="15.75" x14ac:dyDescent="0.25">
      <c r="A61" s="203"/>
      <c r="B61" s="203"/>
      <c r="C61" s="203"/>
      <c r="D61" s="203"/>
      <c r="E61" s="203"/>
      <c r="F61" s="203"/>
      <c r="G61" s="203"/>
      <c r="H61" s="203"/>
    </row>
    <row r="62" spans="1:11" ht="15.75" x14ac:dyDescent="0.25">
      <c r="A62" s="203"/>
      <c r="B62" s="203"/>
      <c r="C62" s="203"/>
      <c r="D62" s="203"/>
      <c r="E62" s="203"/>
      <c r="F62" s="203"/>
      <c r="G62" s="203"/>
      <c r="H62" s="203"/>
    </row>
    <row r="63" spans="1:11" ht="15.75" x14ac:dyDescent="0.25">
      <c r="A63" s="203"/>
      <c r="B63" s="203"/>
      <c r="C63" s="203"/>
      <c r="D63" s="203"/>
      <c r="E63" s="203"/>
      <c r="F63" s="203"/>
      <c r="G63" s="203"/>
      <c r="H63" s="203"/>
    </row>
    <row r="64" spans="1:11" ht="15.75" x14ac:dyDescent="0.25">
      <c r="A64" s="203"/>
      <c r="B64" s="203"/>
      <c r="C64" s="203"/>
      <c r="D64" s="203"/>
      <c r="E64" s="203"/>
      <c r="F64" s="203"/>
      <c r="G64" s="203"/>
      <c r="H64" s="203"/>
    </row>
    <row r="65" spans="1:8" ht="15.75" x14ac:dyDescent="0.25">
      <c r="A65" s="203"/>
      <c r="B65" s="203"/>
      <c r="C65" s="203"/>
      <c r="D65" s="203"/>
      <c r="E65" s="203"/>
      <c r="F65" s="203"/>
      <c r="G65" s="203"/>
      <c r="H65" s="203"/>
    </row>
    <row r="66" spans="1:8" ht="15.75" x14ac:dyDescent="0.25">
      <c r="A66" s="203"/>
      <c r="B66" s="203"/>
      <c r="C66" s="203"/>
      <c r="D66" s="203"/>
      <c r="E66" s="203"/>
      <c r="F66" s="203"/>
      <c r="G66" s="203"/>
      <c r="H66" s="203"/>
    </row>
    <row r="67" spans="1:8" ht="15.75" x14ac:dyDescent="0.25">
      <c r="A67" s="203"/>
      <c r="B67" s="203"/>
      <c r="C67" s="203"/>
      <c r="D67" s="203"/>
      <c r="E67" s="203"/>
      <c r="F67" s="203"/>
      <c r="G67" s="203"/>
      <c r="H67" s="203"/>
    </row>
    <row r="68" spans="1:8" ht="15.75" x14ac:dyDescent="0.25">
      <c r="A68" s="203"/>
      <c r="B68" s="203"/>
      <c r="C68" s="203"/>
      <c r="D68" s="203"/>
      <c r="E68" s="203"/>
      <c r="F68" s="203"/>
      <c r="G68" s="203"/>
      <c r="H68" s="203"/>
    </row>
    <row r="69" spans="1:8" ht="15.75" x14ac:dyDescent="0.25">
      <c r="A69" s="203"/>
      <c r="B69" s="203"/>
      <c r="C69" s="203"/>
      <c r="D69" s="203"/>
      <c r="E69" s="203"/>
      <c r="F69" s="203"/>
      <c r="G69" s="203"/>
      <c r="H69" s="203"/>
    </row>
    <row r="70" spans="1:8" ht="15.75" x14ac:dyDescent="0.25">
      <c r="A70" s="203"/>
      <c r="B70" s="203"/>
      <c r="C70" s="203"/>
      <c r="D70" s="203"/>
      <c r="E70" s="203"/>
      <c r="F70" s="203"/>
      <c r="G70" s="203"/>
      <c r="H70" s="203"/>
    </row>
    <row r="71" spans="1:8" ht="15.75" x14ac:dyDescent="0.25">
      <c r="A71" s="203"/>
      <c r="B71" s="203"/>
      <c r="C71" s="203"/>
      <c r="D71" s="203"/>
      <c r="E71" s="203"/>
      <c r="F71" s="203"/>
      <c r="G71" s="203"/>
      <c r="H71" s="203"/>
    </row>
    <row r="72" spans="1:8" ht="15.75" x14ac:dyDescent="0.25">
      <c r="A72" s="203"/>
      <c r="B72" s="203"/>
      <c r="C72" s="203"/>
      <c r="D72" s="203"/>
      <c r="E72" s="203"/>
      <c r="F72" s="203"/>
      <c r="G72" s="203"/>
      <c r="H72" s="203"/>
    </row>
    <row r="73" spans="1:8" ht="15.75" x14ac:dyDescent="0.25">
      <c r="A73" s="203"/>
      <c r="B73" s="203"/>
      <c r="C73" s="203"/>
      <c r="D73" s="203"/>
      <c r="E73" s="203"/>
      <c r="F73" s="203"/>
      <c r="G73" s="203"/>
      <c r="H73" s="203"/>
    </row>
    <row r="74" spans="1:8" ht="15.75" x14ac:dyDescent="0.25">
      <c r="A74" s="203"/>
      <c r="B74" s="203"/>
      <c r="C74" s="203"/>
      <c r="D74" s="203"/>
      <c r="E74" s="203"/>
      <c r="F74" s="203"/>
      <c r="G74" s="203"/>
      <c r="H74" s="203"/>
    </row>
    <row r="75" spans="1:8" ht="15.75" x14ac:dyDescent="0.25">
      <c r="A75" s="203"/>
      <c r="B75" s="203"/>
      <c r="C75" s="203"/>
      <c r="D75" s="203"/>
      <c r="E75" s="203"/>
      <c r="F75" s="203"/>
      <c r="G75" s="203"/>
      <c r="H75" s="203"/>
    </row>
    <row r="76" spans="1:8" ht="15.75" x14ac:dyDescent="0.25">
      <c r="A76" s="203"/>
      <c r="B76" s="203"/>
      <c r="C76" s="203"/>
      <c r="D76" s="203"/>
      <c r="E76" s="203"/>
      <c r="F76" s="203"/>
      <c r="G76" s="203"/>
      <c r="H76" s="203"/>
    </row>
    <row r="77" spans="1:8" ht="15.75" x14ac:dyDescent="0.25">
      <c r="A77" s="203"/>
      <c r="B77" s="203"/>
      <c r="C77" s="203"/>
      <c r="D77" s="203"/>
      <c r="E77" s="203"/>
      <c r="F77" s="203"/>
      <c r="G77" s="203"/>
      <c r="H77" s="203"/>
    </row>
    <row r="78" spans="1:8" ht="15.75" x14ac:dyDescent="0.25">
      <c r="A78" s="203"/>
      <c r="B78" s="203"/>
      <c r="C78" s="203"/>
      <c r="D78" s="203"/>
      <c r="E78" s="203"/>
      <c r="F78" s="203"/>
      <c r="G78" s="203"/>
      <c r="H78" s="203"/>
    </row>
    <row r="79" spans="1:8" ht="15.75" x14ac:dyDescent="0.25">
      <c r="A79" s="203"/>
      <c r="B79" s="203"/>
      <c r="C79" s="203"/>
      <c r="D79" s="203"/>
      <c r="E79" s="203"/>
      <c r="F79" s="203"/>
      <c r="G79" s="203"/>
      <c r="H79" s="203"/>
    </row>
    <row r="80" spans="1:8" ht="15.75" x14ac:dyDescent="0.25">
      <c r="A80" s="203"/>
      <c r="B80" s="203"/>
      <c r="C80" s="203"/>
      <c r="D80" s="203"/>
      <c r="E80" s="203"/>
      <c r="F80" s="203"/>
      <c r="G80" s="203"/>
      <c r="H80" s="203"/>
    </row>
    <row r="81" spans="1:8" ht="15.75" x14ac:dyDescent="0.25">
      <c r="A81" s="203"/>
      <c r="B81" s="203"/>
      <c r="C81" s="203"/>
      <c r="D81" s="203"/>
      <c r="E81" s="203"/>
      <c r="F81" s="203"/>
      <c r="G81" s="203"/>
      <c r="H81" s="203"/>
    </row>
    <row r="82" spans="1:8" ht="15.75" x14ac:dyDescent="0.25">
      <c r="A82" s="203"/>
      <c r="B82" s="203"/>
      <c r="C82" s="203"/>
      <c r="D82" s="203"/>
      <c r="E82" s="203"/>
      <c r="F82" s="203"/>
      <c r="G82" s="203"/>
      <c r="H82" s="203"/>
    </row>
    <row r="83" spans="1:8" ht="15.75" x14ac:dyDescent="0.25">
      <c r="A83" s="203"/>
      <c r="B83" s="203"/>
      <c r="C83" s="203"/>
      <c r="D83" s="203"/>
      <c r="E83" s="203"/>
      <c r="F83" s="203"/>
      <c r="G83" s="203"/>
      <c r="H83" s="203"/>
    </row>
    <row r="84" spans="1:8" ht="15.75" x14ac:dyDescent="0.25">
      <c r="A84" s="203"/>
      <c r="B84" s="203"/>
      <c r="C84" s="203"/>
      <c r="D84" s="203"/>
      <c r="E84" s="203"/>
      <c r="F84" s="203"/>
      <c r="G84" s="203"/>
      <c r="H84" s="203"/>
    </row>
    <row r="85" spans="1:8" ht="15.75" x14ac:dyDescent="0.25">
      <c r="A85" s="203"/>
      <c r="B85" s="203"/>
      <c r="C85" s="203"/>
      <c r="D85" s="203"/>
      <c r="E85" s="203"/>
      <c r="F85" s="203"/>
      <c r="G85" s="203"/>
      <c r="H85" s="203"/>
    </row>
    <row r="86" spans="1:8" ht="15.75" x14ac:dyDescent="0.25">
      <c r="A86" s="203"/>
      <c r="B86" s="203"/>
      <c r="C86" s="203"/>
      <c r="D86" s="203"/>
      <c r="E86" s="203"/>
      <c r="F86" s="203"/>
      <c r="G86" s="203"/>
      <c r="H86" s="203"/>
    </row>
    <row r="87" spans="1:8" ht="15.75" x14ac:dyDescent="0.25">
      <c r="A87" s="203"/>
      <c r="B87" s="203"/>
      <c r="C87" s="203"/>
      <c r="D87" s="203"/>
      <c r="E87" s="203"/>
      <c r="F87" s="203"/>
      <c r="G87" s="203"/>
      <c r="H87" s="203"/>
    </row>
    <row r="88" spans="1:8" ht="15.75" x14ac:dyDescent="0.25">
      <c r="A88" s="203"/>
      <c r="B88" s="203"/>
      <c r="C88" s="203"/>
      <c r="D88" s="203"/>
      <c r="E88" s="203"/>
      <c r="F88" s="203"/>
      <c r="G88" s="203"/>
      <c r="H88" s="203"/>
    </row>
    <row r="89" spans="1:8" ht="15.75" x14ac:dyDescent="0.25">
      <c r="A89" s="203"/>
      <c r="B89" s="203"/>
      <c r="C89" s="203"/>
      <c r="D89" s="203"/>
      <c r="E89" s="203"/>
      <c r="F89" s="203"/>
      <c r="G89" s="203"/>
      <c r="H89" s="203"/>
    </row>
    <row r="90" spans="1:8" ht="15.75" x14ac:dyDescent="0.25">
      <c r="A90" s="203"/>
      <c r="B90" s="203"/>
      <c r="C90" s="203"/>
      <c r="D90" s="203"/>
      <c r="E90" s="203"/>
      <c r="F90" s="203"/>
      <c r="G90" s="203"/>
      <c r="H90" s="203"/>
    </row>
    <row r="91" spans="1:8" ht="15.75" x14ac:dyDescent="0.25">
      <c r="A91" s="203"/>
      <c r="B91" s="203"/>
      <c r="C91" s="203"/>
      <c r="D91" s="203"/>
      <c r="E91" s="203"/>
      <c r="F91" s="203"/>
      <c r="G91" s="203"/>
      <c r="H91" s="203"/>
    </row>
    <row r="92" spans="1:8" ht="15.75" x14ac:dyDescent="0.25">
      <c r="A92" s="203"/>
      <c r="B92" s="203"/>
      <c r="C92" s="203"/>
      <c r="D92" s="203"/>
      <c r="E92" s="203"/>
      <c r="F92" s="203"/>
      <c r="G92" s="203"/>
      <c r="H92" s="203"/>
    </row>
    <row r="93" spans="1:8" ht="15.75" x14ac:dyDescent="0.25">
      <c r="A93" s="203"/>
      <c r="B93" s="203"/>
      <c r="C93" s="203"/>
      <c r="D93" s="203"/>
      <c r="E93" s="203"/>
      <c r="F93" s="203"/>
      <c r="G93" s="203"/>
      <c r="H93" s="203"/>
    </row>
    <row r="94" spans="1:8" ht="15.75" x14ac:dyDescent="0.25">
      <c r="A94" s="203"/>
      <c r="B94" s="203"/>
      <c r="C94" s="203"/>
      <c r="D94" s="203"/>
      <c r="E94" s="203"/>
      <c r="F94" s="203"/>
      <c r="G94" s="203"/>
      <c r="H94" s="203"/>
    </row>
    <row r="95" spans="1:8" ht="15.75" x14ac:dyDescent="0.25">
      <c r="A95" s="203"/>
      <c r="B95" s="203"/>
      <c r="C95" s="203"/>
      <c r="D95" s="203"/>
      <c r="E95" s="203"/>
      <c r="F95" s="203"/>
      <c r="G95" s="203"/>
      <c r="H95" s="203"/>
    </row>
    <row r="96" spans="1:8" ht="15.75" x14ac:dyDescent="0.25">
      <c r="A96" s="203"/>
      <c r="B96" s="203"/>
      <c r="C96" s="203"/>
      <c r="D96" s="203"/>
      <c r="E96" s="203"/>
      <c r="F96" s="203"/>
      <c r="G96" s="203"/>
      <c r="H96" s="203"/>
    </row>
    <row r="97" spans="1:8" ht="15.75" x14ac:dyDescent="0.25">
      <c r="A97" s="203"/>
      <c r="B97" s="203"/>
      <c r="C97" s="203"/>
      <c r="D97" s="203"/>
      <c r="E97" s="203"/>
      <c r="F97" s="203"/>
      <c r="G97" s="203"/>
      <c r="H97" s="203"/>
    </row>
    <row r="98" spans="1:8" ht="15.75" x14ac:dyDescent="0.25">
      <c r="A98" s="203"/>
      <c r="B98" s="203"/>
      <c r="C98" s="203"/>
      <c r="D98" s="203"/>
      <c r="E98" s="203"/>
      <c r="F98" s="203"/>
      <c r="G98" s="203"/>
      <c r="H98" s="203"/>
    </row>
    <row r="99" spans="1:8" ht="15.75" x14ac:dyDescent="0.25">
      <c r="A99" s="203"/>
      <c r="B99" s="203"/>
      <c r="C99" s="203"/>
      <c r="D99" s="203"/>
      <c r="E99" s="203"/>
      <c r="F99" s="203"/>
      <c r="G99" s="203"/>
      <c r="H99" s="203"/>
    </row>
    <row r="100" spans="1:8" ht="15.75" x14ac:dyDescent="0.25">
      <c r="A100" s="203"/>
      <c r="B100" s="203"/>
      <c r="C100" s="203"/>
      <c r="D100" s="203"/>
      <c r="E100" s="203"/>
      <c r="F100" s="203"/>
      <c r="G100" s="203"/>
      <c r="H100" s="203"/>
    </row>
    <row r="101" spans="1:8" ht="15.75" x14ac:dyDescent="0.25">
      <c r="A101" s="203"/>
      <c r="B101" s="203"/>
      <c r="C101" s="203"/>
      <c r="D101" s="203"/>
      <c r="E101" s="203"/>
      <c r="F101" s="203"/>
      <c r="G101" s="203"/>
      <c r="H101" s="203"/>
    </row>
    <row r="102" spans="1:8" ht="15.75" x14ac:dyDescent="0.25">
      <c r="A102" s="203"/>
      <c r="B102" s="203"/>
      <c r="C102" s="203"/>
      <c r="D102" s="203"/>
      <c r="E102" s="203"/>
      <c r="F102" s="203"/>
      <c r="G102" s="203"/>
      <c r="H102" s="203"/>
    </row>
    <row r="103" spans="1:8" ht="15.75" x14ac:dyDescent="0.25">
      <c r="A103" s="203"/>
      <c r="B103" s="203"/>
      <c r="C103" s="203"/>
      <c r="D103" s="203"/>
      <c r="E103" s="203"/>
      <c r="F103" s="203"/>
      <c r="G103" s="203"/>
      <c r="H103" s="203"/>
    </row>
    <row r="104" spans="1:8" ht="15.75" x14ac:dyDescent="0.25">
      <c r="A104" s="203"/>
      <c r="B104" s="203"/>
      <c r="C104" s="203"/>
      <c r="D104" s="203"/>
      <c r="E104" s="203"/>
      <c r="F104" s="203"/>
      <c r="G104" s="203"/>
      <c r="H104" s="203"/>
    </row>
    <row r="105" spans="1:8" ht="15.75" x14ac:dyDescent="0.25">
      <c r="A105" s="203"/>
      <c r="B105" s="203"/>
      <c r="C105" s="203"/>
      <c r="D105" s="203"/>
      <c r="E105" s="203"/>
      <c r="F105" s="203"/>
      <c r="G105" s="203"/>
      <c r="H105" s="203"/>
    </row>
    <row r="106" spans="1:8" ht="15.75" x14ac:dyDescent="0.25">
      <c r="A106" s="203"/>
      <c r="B106" s="203"/>
      <c r="C106" s="203"/>
      <c r="D106" s="203"/>
      <c r="E106" s="203"/>
      <c r="F106" s="203"/>
      <c r="G106" s="203"/>
      <c r="H106" s="203"/>
    </row>
    <row r="107" spans="1:8" ht="15.75" x14ac:dyDescent="0.25">
      <c r="A107" s="203"/>
      <c r="B107" s="203"/>
      <c r="C107" s="203"/>
      <c r="D107" s="203"/>
      <c r="E107" s="203"/>
      <c r="F107" s="203"/>
      <c r="G107" s="203"/>
      <c r="H107" s="203"/>
    </row>
    <row r="108" spans="1:8" ht="15.75" x14ac:dyDescent="0.25">
      <c r="A108" s="203"/>
      <c r="B108" s="203"/>
      <c r="C108" s="203"/>
      <c r="D108" s="203"/>
      <c r="E108" s="203"/>
      <c r="F108" s="203"/>
      <c r="G108" s="203"/>
      <c r="H108" s="203"/>
    </row>
    <row r="109" spans="1:8" ht="15.75" x14ac:dyDescent="0.25">
      <c r="A109" s="203"/>
      <c r="B109" s="203"/>
      <c r="C109" s="203"/>
      <c r="D109" s="203"/>
      <c r="E109" s="203"/>
      <c r="F109" s="203"/>
      <c r="G109" s="203"/>
      <c r="H109" s="203"/>
    </row>
    <row r="110" spans="1:8" ht="15.75" x14ac:dyDescent="0.25">
      <c r="A110" s="203"/>
      <c r="B110" s="203"/>
      <c r="C110" s="203"/>
      <c r="D110" s="203"/>
      <c r="E110" s="203"/>
      <c r="F110" s="203"/>
      <c r="G110" s="203"/>
      <c r="H110" s="203"/>
    </row>
    <row r="111" spans="1:8" ht="15.75" x14ac:dyDescent="0.25">
      <c r="A111" s="203"/>
      <c r="B111" s="203"/>
      <c r="C111" s="203"/>
      <c r="D111" s="203"/>
      <c r="E111" s="203"/>
      <c r="F111" s="203"/>
      <c r="G111" s="203"/>
      <c r="H111" s="203"/>
    </row>
    <row r="112" spans="1:8" ht="15.75" x14ac:dyDescent="0.25">
      <c r="A112" s="203"/>
      <c r="B112" s="203"/>
      <c r="C112" s="203"/>
      <c r="D112" s="203"/>
      <c r="E112" s="203"/>
      <c r="F112" s="203"/>
      <c r="G112" s="203"/>
      <c r="H112" s="203"/>
    </row>
    <row r="113" spans="1:8" ht="15.75" x14ac:dyDescent="0.25">
      <c r="A113" s="203"/>
      <c r="B113" s="203"/>
      <c r="C113" s="203"/>
      <c r="D113" s="203"/>
      <c r="E113" s="203"/>
      <c r="F113" s="203"/>
      <c r="G113" s="203"/>
      <c r="H113" s="203"/>
    </row>
    <row r="114" spans="1:8" ht="15.75" x14ac:dyDescent="0.25">
      <c r="A114" s="203"/>
      <c r="B114" s="203"/>
      <c r="C114" s="203"/>
      <c r="D114" s="203"/>
      <c r="E114" s="203"/>
      <c r="F114" s="203"/>
      <c r="G114" s="203"/>
      <c r="H114" s="203"/>
    </row>
    <row r="115" spans="1:8" ht="15.75" x14ac:dyDescent="0.25">
      <c r="A115" s="203"/>
      <c r="B115" s="203"/>
      <c r="C115" s="203"/>
      <c r="D115" s="203"/>
      <c r="E115" s="203"/>
      <c r="F115" s="203"/>
      <c r="G115" s="203"/>
      <c r="H115" s="203"/>
    </row>
    <row r="116" spans="1:8" ht="15.75" x14ac:dyDescent="0.25">
      <c r="A116" s="203"/>
      <c r="B116" s="203"/>
      <c r="C116" s="203"/>
      <c r="D116" s="203"/>
      <c r="E116" s="203"/>
      <c r="F116" s="203"/>
      <c r="G116" s="203"/>
      <c r="H116" s="203"/>
    </row>
    <row r="117" spans="1:8" ht="15.75" x14ac:dyDescent="0.25">
      <c r="A117" s="203"/>
      <c r="B117" s="203"/>
      <c r="C117" s="203"/>
      <c r="D117" s="203"/>
      <c r="E117" s="203"/>
      <c r="F117" s="203"/>
      <c r="G117" s="203"/>
      <c r="H117" s="203"/>
    </row>
    <row r="118" spans="1:8" ht="15.75" x14ac:dyDescent="0.25">
      <c r="A118" s="203"/>
      <c r="B118" s="203"/>
      <c r="C118" s="203"/>
      <c r="D118" s="203"/>
      <c r="E118" s="203"/>
      <c r="F118" s="203"/>
      <c r="G118" s="203"/>
      <c r="H118" s="203"/>
    </row>
    <row r="119" spans="1:8" ht="15.75" x14ac:dyDescent="0.25">
      <c r="A119" s="203"/>
      <c r="B119" s="203"/>
      <c r="C119" s="203"/>
      <c r="D119" s="203"/>
      <c r="E119" s="203"/>
      <c r="F119" s="203"/>
      <c r="G119" s="203"/>
      <c r="H119" s="203"/>
    </row>
    <row r="120" spans="1:8" ht="15.75" x14ac:dyDescent="0.25">
      <c r="A120" s="203"/>
      <c r="B120" s="203"/>
      <c r="C120" s="203"/>
      <c r="D120" s="203"/>
      <c r="E120" s="203"/>
      <c r="F120" s="203"/>
      <c r="G120" s="203"/>
      <c r="H120" s="203"/>
    </row>
    <row r="121" spans="1:8" ht="15.75" x14ac:dyDescent="0.25">
      <c r="A121" s="203"/>
      <c r="B121" s="203"/>
      <c r="C121" s="203"/>
      <c r="D121" s="203"/>
      <c r="E121" s="203"/>
      <c r="F121" s="203"/>
      <c r="G121" s="203"/>
      <c r="H121" s="203"/>
    </row>
    <row r="122" spans="1:8" ht="15.75" x14ac:dyDescent="0.25">
      <c r="A122" s="203"/>
      <c r="B122" s="203"/>
      <c r="C122" s="203"/>
      <c r="D122" s="203"/>
      <c r="E122" s="203"/>
      <c r="F122" s="203"/>
      <c r="G122" s="203"/>
      <c r="H122" s="203"/>
    </row>
    <row r="123" spans="1:8" ht="15.75" x14ac:dyDescent="0.25">
      <c r="A123" s="203"/>
      <c r="B123" s="203"/>
      <c r="C123" s="203"/>
      <c r="D123" s="203"/>
      <c r="E123" s="203"/>
      <c r="F123" s="203"/>
      <c r="G123" s="203"/>
      <c r="H123" s="203"/>
    </row>
    <row r="124" spans="1:8" ht="15.75" x14ac:dyDescent="0.25">
      <c r="A124" s="203"/>
      <c r="B124" s="203"/>
      <c r="C124" s="203"/>
      <c r="D124" s="203"/>
      <c r="E124" s="203"/>
      <c r="F124" s="203"/>
      <c r="G124" s="203"/>
      <c r="H124" s="203"/>
    </row>
    <row r="125" spans="1:8" ht="15.75" x14ac:dyDescent="0.25">
      <c r="A125" s="203"/>
      <c r="B125" s="203"/>
      <c r="C125" s="203"/>
      <c r="D125" s="203"/>
      <c r="E125" s="203"/>
      <c r="F125" s="203"/>
      <c r="G125" s="203"/>
      <c r="H125" s="203"/>
    </row>
    <row r="126" spans="1:8" ht="15.75" x14ac:dyDescent="0.25">
      <c r="A126" s="203"/>
      <c r="B126" s="203"/>
      <c r="C126" s="203"/>
      <c r="D126" s="203"/>
      <c r="E126" s="203"/>
      <c r="F126" s="203"/>
      <c r="G126" s="203"/>
      <c r="H126" s="203"/>
    </row>
    <row r="127" spans="1:8" ht="15.75" x14ac:dyDescent="0.25">
      <c r="A127" s="203"/>
      <c r="B127" s="203"/>
      <c r="C127" s="203"/>
      <c r="D127" s="203"/>
      <c r="E127" s="203"/>
      <c r="F127" s="203"/>
      <c r="G127" s="203"/>
      <c r="H127" s="203"/>
    </row>
    <row r="128" spans="1:8" ht="15.75" x14ac:dyDescent="0.25">
      <c r="A128" s="203"/>
      <c r="B128" s="203"/>
      <c r="C128" s="203"/>
      <c r="D128" s="203"/>
      <c r="E128" s="203"/>
      <c r="F128" s="203"/>
      <c r="G128" s="203"/>
      <c r="H128" s="203"/>
    </row>
    <row r="129" spans="1:8" ht="15.75" x14ac:dyDescent="0.25">
      <c r="A129" s="203"/>
      <c r="B129" s="203"/>
      <c r="C129" s="203"/>
      <c r="D129" s="203"/>
      <c r="E129" s="203"/>
      <c r="F129" s="203"/>
      <c r="G129" s="203"/>
      <c r="H129" s="203"/>
    </row>
    <row r="130" spans="1:8" ht="15.75" x14ac:dyDescent="0.25">
      <c r="A130" s="203"/>
      <c r="B130" s="203"/>
      <c r="C130" s="203"/>
      <c r="D130" s="203"/>
      <c r="E130" s="203"/>
      <c r="F130" s="203"/>
      <c r="G130" s="203"/>
      <c r="H130" s="203"/>
    </row>
    <row r="131" spans="1:8" ht="15.75" x14ac:dyDescent="0.25">
      <c r="A131" s="203"/>
      <c r="B131" s="203"/>
      <c r="C131" s="203"/>
      <c r="D131" s="203"/>
      <c r="E131" s="203"/>
      <c r="F131" s="203"/>
      <c r="G131" s="203"/>
      <c r="H131" s="203"/>
    </row>
    <row r="132" spans="1:8" ht="15.75" x14ac:dyDescent="0.25">
      <c r="A132" s="203"/>
      <c r="B132" s="203"/>
      <c r="C132" s="203"/>
      <c r="D132" s="203"/>
      <c r="E132" s="203"/>
      <c r="F132" s="203"/>
      <c r="G132" s="203"/>
      <c r="H132" s="203"/>
    </row>
    <row r="133" spans="1:8" ht="15.75" x14ac:dyDescent="0.25">
      <c r="A133" s="203"/>
      <c r="B133" s="203"/>
      <c r="C133" s="203"/>
      <c r="D133" s="203"/>
      <c r="E133" s="203"/>
      <c r="F133" s="203"/>
      <c r="G133" s="203"/>
      <c r="H133" s="203"/>
    </row>
    <row r="134" spans="1:8" ht="15.75" x14ac:dyDescent="0.25">
      <c r="A134" s="203"/>
      <c r="B134" s="203"/>
      <c r="C134" s="203"/>
      <c r="D134" s="203"/>
      <c r="E134" s="203"/>
      <c r="F134" s="203"/>
      <c r="G134" s="203"/>
      <c r="H134" s="203"/>
    </row>
    <row r="135" spans="1:8" ht="15.75" x14ac:dyDescent="0.25">
      <c r="A135" s="203"/>
      <c r="B135" s="203"/>
      <c r="C135" s="203"/>
      <c r="D135" s="203"/>
      <c r="E135" s="203"/>
      <c r="F135" s="203"/>
      <c r="G135" s="203"/>
      <c r="H135" s="203"/>
    </row>
    <row r="136" spans="1:8" ht="15.75" x14ac:dyDescent="0.25">
      <c r="A136" s="203"/>
      <c r="B136" s="203"/>
      <c r="C136" s="203"/>
      <c r="D136" s="203"/>
      <c r="E136" s="203"/>
      <c r="F136" s="203"/>
      <c r="G136" s="203"/>
      <c r="H136" s="203"/>
    </row>
    <row r="137" spans="1:8" ht="15.75" x14ac:dyDescent="0.25">
      <c r="A137" s="203"/>
      <c r="B137" s="203"/>
      <c r="C137" s="203"/>
      <c r="D137" s="203"/>
      <c r="E137" s="203"/>
      <c r="F137" s="203"/>
      <c r="G137" s="203"/>
      <c r="H137" s="203"/>
    </row>
    <row r="138" spans="1:8" ht="15.75" x14ac:dyDescent="0.25">
      <c r="A138" s="203"/>
      <c r="B138" s="203"/>
      <c r="C138" s="203"/>
      <c r="D138" s="203"/>
      <c r="E138" s="203"/>
      <c r="F138" s="203"/>
      <c r="G138" s="203"/>
      <c r="H138" s="203"/>
    </row>
    <row r="139" spans="1:8" ht="15.75" x14ac:dyDescent="0.25">
      <c r="A139" s="203"/>
      <c r="B139" s="203"/>
      <c r="C139" s="203"/>
      <c r="D139" s="203"/>
      <c r="E139" s="203"/>
      <c r="F139" s="203"/>
      <c r="G139" s="203"/>
      <c r="H139" s="203"/>
    </row>
    <row r="140" spans="1:8" ht="15.75" x14ac:dyDescent="0.25">
      <c r="A140" s="203"/>
      <c r="B140" s="203"/>
      <c r="C140" s="203"/>
      <c r="D140" s="203"/>
      <c r="E140" s="203"/>
      <c r="F140" s="203"/>
      <c r="G140" s="203"/>
      <c r="H140" s="203"/>
    </row>
    <row r="141" spans="1:8" ht="15.75" x14ac:dyDescent="0.25">
      <c r="A141" s="203"/>
      <c r="B141" s="203"/>
      <c r="C141" s="203"/>
      <c r="D141" s="203"/>
      <c r="E141" s="203"/>
      <c r="F141" s="203"/>
      <c r="G141" s="203"/>
      <c r="H141" s="203"/>
    </row>
    <row r="142" spans="1:8" ht="15.75" x14ac:dyDescent="0.25">
      <c r="A142" s="203"/>
      <c r="B142" s="203"/>
      <c r="C142" s="203"/>
      <c r="D142" s="203"/>
      <c r="E142" s="203"/>
      <c r="F142" s="203"/>
      <c r="G142" s="203"/>
      <c r="H142" s="203"/>
    </row>
    <row r="143" spans="1:8" ht="15.75" x14ac:dyDescent="0.25">
      <c r="A143" s="203"/>
      <c r="B143" s="203"/>
      <c r="C143" s="203"/>
      <c r="D143" s="203"/>
      <c r="E143" s="203"/>
      <c r="F143" s="203"/>
      <c r="G143" s="203"/>
      <c r="H143" s="203"/>
    </row>
    <row r="144" spans="1:8" ht="15.75" x14ac:dyDescent="0.25">
      <c r="A144" s="203"/>
      <c r="B144" s="203"/>
      <c r="C144" s="203"/>
      <c r="D144" s="203"/>
      <c r="E144" s="203"/>
      <c r="F144" s="203"/>
      <c r="G144" s="203"/>
      <c r="H144" s="203"/>
    </row>
    <row r="145" spans="1:8" ht="15.75" x14ac:dyDescent="0.25">
      <c r="A145" s="203"/>
      <c r="B145" s="203"/>
      <c r="C145" s="203"/>
      <c r="D145" s="203"/>
      <c r="E145" s="203"/>
      <c r="F145" s="203"/>
      <c r="G145" s="203"/>
      <c r="H145" s="203"/>
    </row>
    <row r="146" spans="1:8" ht="15.75" x14ac:dyDescent="0.25">
      <c r="A146" s="203"/>
      <c r="B146" s="203"/>
      <c r="C146" s="203"/>
      <c r="D146" s="203"/>
      <c r="E146" s="203"/>
      <c r="F146" s="203"/>
      <c r="G146" s="203"/>
      <c r="H146" s="203"/>
    </row>
    <row r="147" spans="1:8" ht="15.75" x14ac:dyDescent="0.25">
      <c r="A147" s="203"/>
      <c r="B147" s="203"/>
      <c r="C147" s="203"/>
      <c r="D147" s="203"/>
      <c r="E147" s="203"/>
      <c r="F147" s="203"/>
      <c r="G147" s="203"/>
      <c r="H147" s="203"/>
    </row>
    <row r="148" spans="1:8" ht="15.75" x14ac:dyDescent="0.25">
      <c r="A148" s="203"/>
      <c r="B148" s="203"/>
      <c r="C148" s="203"/>
      <c r="D148" s="203"/>
      <c r="E148" s="203"/>
      <c r="F148" s="203"/>
      <c r="G148" s="203"/>
      <c r="H148" s="203"/>
    </row>
    <row r="149" spans="1:8" ht="15.75" x14ac:dyDescent="0.25">
      <c r="A149" s="203"/>
      <c r="B149" s="203"/>
      <c r="C149" s="203"/>
      <c r="D149" s="203"/>
      <c r="E149" s="203"/>
      <c r="F149" s="203"/>
      <c r="G149" s="203"/>
      <c r="H149" s="203"/>
    </row>
    <row r="150" spans="1:8" ht="15.75" x14ac:dyDescent="0.25">
      <c r="A150" s="203"/>
      <c r="B150" s="203"/>
      <c r="C150" s="203"/>
      <c r="D150" s="203"/>
      <c r="E150" s="203"/>
      <c r="F150" s="203"/>
      <c r="G150" s="203"/>
      <c r="H150" s="203"/>
    </row>
    <row r="151" spans="1:8" ht="15.75" x14ac:dyDescent="0.25">
      <c r="A151" s="203"/>
      <c r="B151" s="203"/>
      <c r="C151" s="203"/>
      <c r="D151" s="203"/>
      <c r="E151" s="203"/>
      <c r="F151" s="203"/>
      <c r="G151" s="203"/>
      <c r="H151" s="203"/>
    </row>
    <row r="152" spans="1:8" ht="15.75" x14ac:dyDescent="0.25">
      <c r="A152" s="203"/>
      <c r="B152" s="203"/>
      <c r="C152" s="203"/>
      <c r="D152" s="203"/>
      <c r="E152" s="203"/>
      <c r="F152" s="203"/>
      <c r="G152" s="203"/>
      <c r="H152" s="203"/>
    </row>
    <row r="153" spans="1:8" ht="15.75" x14ac:dyDescent="0.25">
      <c r="A153" s="203"/>
      <c r="B153" s="203"/>
      <c r="C153" s="203"/>
      <c r="D153" s="203"/>
      <c r="E153" s="203"/>
      <c r="F153" s="203"/>
      <c r="G153" s="203"/>
      <c r="H153" s="203"/>
    </row>
    <row r="154" spans="1:8" ht="15.75" x14ac:dyDescent="0.25">
      <c r="A154" s="203"/>
      <c r="B154" s="203"/>
      <c r="C154" s="203"/>
      <c r="D154" s="203"/>
      <c r="E154" s="203"/>
      <c r="F154" s="203"/>
      <c r="G154" s="203"/>
      <c r="H154" s="203"/>
    </row>
    <row r="155" spans="1:8" ht="15.75" x14ac:dyDescent="0.25">
      <c r="A155" s="203"/>
      <c r="B155" s="203"/>
      <c r="C155" s="203"/>
      <c r="D155" s="203"/>
      <c r="E155" s="203"/>
      <c r="F155" s="203"/>
      <c r="G155" s="203"/>
      <c r="H155" s="203"/>
    </row>
    <row r="156" spans="1:8" ht="15.75" x14ac:dyDescent="0.25">
      <c r="A156" s="203"/>
      <c r="B156" s="203"/>
      <c r="C156" s="203"/>
      <c r="D156" s="203"/>
      <c r="E156" s="203"/>
      <c r="F156" s="203"/>
      <c r="G156" s="203"/>
      <c r="H156" s="203"/>
    </row>
    <row r="157" spans="1:8" ht="15.75" x14ac:dyDescent="0.25">
      <c r="A157" s="203"/>
      <c r="B157" s="203"/>
      <c r="C157" s="203"/>
      <c r="D157" s="203"/>
      <c r="E157" s="203"/>
      <c r="F157" s="203"/>
      <c r="G157" s="203"/>
      <c r="H157" s="203"/>
    </row>
    <row r="158" spans="1:8" ht="15.75" x14ac:dyDescent="0.25">
      <c r="A158" s="203"/>
      <c r="B158" s="203"/>
      <c r="C158" s="203"/>
      <c r="D158" s="203"/>
      <c r="E158" s="203"/>
      <c r="F158" s="203"/>
      <c r="G158" s="203"/>
      <c r="H158" s="203"/>
    </row>
    <row r="159" spans="1:8" ht="15.75" x14ac:dyDescent="0.25">
      <c r="A159" s="203"/>
      <c r="B159" s="203"/>
      <c r="C159" s="203"/>
      <c r="D159" s="203"/>
      <c r="E159" s="203"/>
      <c r="F159" s="203"/>
      <c r="G159" s="203"/>
      <c r="H159" s="203"/>
    </row>
    <row r="160" spans="1:8" ht="15.75" x14ac:dyDescent="0.25">
      <c r="A160" s="203"/>
      <c r="B160" s="203"/>
      <c r="C160" s="203"/>
      <c r="D160" s="203"/>
      <c r="E160" s="203"/>
      <c r="F160" s="203"/>
      <c r="G160" s="203"/>
      <c r="H160" s="203"/>
    </row>
    <row r="161" spans="1:8" ht="15.75" x14ac:dyDescent="0.25">
      <c r="A161" s="203"/>
      <c r="B161" s="203"/>
      <c r="C161" s="203"/>
      <c r="D161" s="203"/>
      <c r="E161" s="203"/>
      <c r="F161" s="203"/>
      <c r="G161" s="203"/>
      <c r="H161" s="203"/>
    </row>
    <row r="162" spans="1:8" ht="15.75" x14ac:dyDescent="0.25">
      <c r="A162" s="203"/>
      <c r="B162" s="203"/>
      <c r="C162" s="203"/>
      <c r="D162" s="203"/>
      <c r="E162" s="203"/>
      <c r="F162" s="203"/>
      <c r="G162" s="203"/>
      <c r="H162" s="203"/>
    </row>
    <row r="163" spans="1:8" ht="15.75" x14ac:dyDescent="0.25">
      <c r="A163" s="203"/>
      <c r="B163" s="203"/>
      <c r="C163" s="203"/>
      <c r="D163" s="203"/>
      <c r="E163" s="203"/>
      <c r="F163" s="203"/>
      <c r="G163" s="203"/>
      <c r="H163" s="203"/>
    </row>
    <row r="164" spans="1:8" ht="15.75" x14ac:dyDescent="0.25">
      <c r="A164" s="203"/>
      <c r="B164" s="203"/>
      <c r="C164" s="203"/>
      <c r="D164" s="203"/>
      <c r="E164" s="203"/>
      <c r="F164" s="203"/>
      <c r="G164" s="203"/>
      <c r="H164" s="203"/>
    </row>
    <row r="165" spans="1:8" ht="15.75" x14ac:dyDescent="0.25">
      <c r="A165" s="203"/>
      <c r="B165" s="203"/>
      <c r="C165" s="203"/>
      <c r="D165" s="203"/>
      <c r="E165" s="203"/>
      <c r="F165" s="203"/>
      <c r="G165" s="203"/>
      <c r="H165" s="203"/>
    </row>
  </sheetData>
  <dataConsolidate/>
  <mergeCells count="1">
    <mergeCell ref="A7:H7"/>
  </mergeCells>
  <conditionalFormatting sqref="H50:H51 H19:H4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rintOptions horizontalCentered="1"/>
  <pageMargins left="0.59055118110236227" right="0.59055118110236227" top="0.35433070866141736" bottom="0.35433070866141736" header="0.31496062992125984" footer="0.31496062992125984"/>
  <pageSetup scale="98" orientation="portrait" r:id="rId1"/>
  <drawing r:id="rId2"/>
  <legacyDrawingHF r:id="rId3"/>
  <tableParts count="2">
    <tablePart r:id="rId4"/>
    <tablePart r:id="rId5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  <pageSetUpPr fitToPage="1"/>
  </sheetPr>
  <dimension ref="A1:L56"/>
  <sheetViews>
    <sheetView topLeftCell="A13" zoomScaleNormal="100" zoomScaleSheetLayoutView="100" workbookViewId="0">
      <selection activeCell="K18" sqref="K18"/>
    </sheetView>
  </sheetViews>
  <sheetFormatPr baseColWidth="10" defaultRowHeight="14.25" x14ac:dyDescent="0.2"/>
  <cols>
    <col min="1" max="1" width="21.140625" style="68" customWidth="1"/>
    <col min="2" max="3" width="14.140625" style="68" customWidth="1"/>
    <col min="4" max="4" width="11.5703125" style="43" customWidth="1"/>
    <col min="5" max="6" width="12.140625" style="43" customWidth="1"/>
    <col min="7" max="7" width="15.85546875" style="43" customWidth="1"/>
    <col min="8" max="9" width="11.42578125" style="43"/>
    <col min="10" max="11" width="11.42578125" style="309"/>
    <col min="12" max="16384" width="11.42578125" style="43"/>
  </cols>
  <sheetData>
    <row r="1" spans="1:7" x14ac:dyDescent="0.2">
      <c r="A1" s="1"/>
      <c r="B1" s="2"/>
      <c r="C1" s="2"/>
      <c r="D1" s="1"/>
      <c r="E1" s="1"/>
      <c r="F1" s="1"/>
      <c r="G1" s="1"/>
    </row>
    <row r="2" spans="1:7" x14ac:dyDescent="0.2">
      <c r="A2" s="1"/>
      <c r="B2" s="2"/>
      <c r="C2" s="2"/>
      <c r="D2" s="1"/>
      <c r="E2" s="1"/>
      <c r="F2" s="1"/>
      <c r="G2" s="1"/>
    </row>
    <row r="3" spans="1:7" x14ac:dyDescent="0.2">
      <c r="A3" s="1"/>
      <c r="B3" s="4"/>
      <c r="C3" s="4"/>
      <c r="D3" s="5"/>
      <c r="E3" s="6"/>
      <c r="F3" s="6"/>
      <c r="G3" s="5"/>
    </row>
    <row r="4" spans="1:7" x14ac:dyDescent="0.2">
      <c r="A4" s="488"/>
      <c r="B4" s="488"/>
      <c r="C4" s="488"/>
      <c r="D4" s="488"/>
      <c r="E4" s="488"/>
      <c r="F4" s="488"/>
      <c r="G4" s="488"/>
    </row>
    <row r="5" spans="1:7" x14ac:dyDescent="0.2">
      <c r="A5" s="7"/>
      <c r="B5" s="7"/>
      <c r="C5" s="7"/>
      <c r="D5" s="7"/>
      <c r="E5" s="7"/>
      <c r="F5" s="7"/>
      <c r="G5" s="7"/>
    </row>
    <row r="6" spans="1:7" ht="17.25" customHeight="1" x14ac:dyDescent="0.2">
      <c r="A6" s="498" t="s">
        <v>51</v>
      </c>
      <c r="B6" s="498"/>
      <c r="C6" s="498"/>
      <c r="D6" s="498"/>
      <c r="E6" s="498"/>
      <c r="F6" s="498"/>
      <c r="G6" s="498"/>
    </row>
    <row r="7" spans="1:7" ht="15" x14ac:dyDescent="0.2">
      <c r="A7" s="47"/>
      <c r="B7" s="47"/>
      <c r="C7" s="47"/>
      <c r="D7" s="47"/>
      <c r="E7" s="47"/>
      <c r="F7" s="47"/>
      <c r="G7" s="49"/>
    </row>
    <row r="8" spans="1:7" ht="16.5" customHeight="1" x14ac:dyDescent="0.2">
      <c r="A8" s="55"/>
      <c r="B8" s="55"/>
      <c r="C8" s="75"/>
      <c r="D8" s="516" t="s">
        <v>152</v>
      </c>
      <c r="E8" s="517"/>
      <c r="F8" s="518"/>
      <c r="G8" s="15"/>
    </row>
    <row r="9" spans="1:7" ht="16.5" customHeight="1" x14ac:dyDescent="0.2">
      <c r="A9" s="55"/>
      <c r="B9" s="55"/>
      <c r="C9" s="75"/>
      <c r="D9" s="516" t="s">
        <v>153</v>
      </c>
      <c r="E9" s="517"/>
      <c r="F9" s="518"/>
      <c r="G9" s="10">
        <f>E17</f>
        <v>301751</v>
      </c>
    </row>
    <row r="10" spans="1:7" ht="16.5" customHeight="1" x14ac:dyDescent="0.2">
      <c r="A10" s="13" t="s">
        <v>151</v>
      </c>
      <c r="B10" s="76">
        <f>E17</f>
        <v>301751</v>
      </c>
      <c r="C10" s="75"/>
      <c r="D10" s="516" t="s">
        <v>50</v>
      </c>
      <c r="E10" s="517"/>
      <c r="F10" s="518"/>
      <c r="G10" s="77" t="e">
        <f>G9/G8*100</f>
        <v>#DIV/0!</v>
      </c>
    </row>
    <row r="11" spans="1:7" ht="16.5" customHeight="1" x14ac:dyDescent="0.2">
      <c r="A11" s="79"/>
      <c r="B11" s="79"/>
      <c r="C11" s="75"/>
      <c r="D11" s="515" t="s">
        <v>65</v>
      </c>
      <c r="E11" s="515"/>
      <c r="F11" s="515"/>
      <c r="G11" s="77">
        <f>G9-G8</f>
        <v>301751</v>
      </c>
    </row>
    <row r="12" spans="1:7" ht="15" customHeight="1" x14ac:dyDescent="0.2">
      <c r="A12" s="55"/>
      <c r="B12" s="55"/>
      <c r="C12" s="55"/>
      <c r="D12" s="48"/>
      <c r="E12" s="48"/>
      <c r="F12" s="48"/>
      <c r="G12" s="48"/>
    </row>
    <row r="13" spans="1:7" ht="10.5" customHeight="1" x14ac:dyDescent="0.2">
      <c r="A13" s="507" t="s">
        <v>5</v>
      </c>
      <c r="B13" s="492" t="s">
        <v>66</v>
      </c>
      <c r="C13" s="509"/>
      <c r="D13" s="511" t="s">
        <v>7</v>
      </c>
      <c r="E13" s="18" t="s">
        <v>8</v>
      </c>
      <c r="F13" s="513" t="s">
        <v>9</v>
      </c>
      <c r="G13" s="514"/>
    </row>
    <row r="14" spans="1:7" ht="10.5" customHeight="1" x14ac:dyDescent="0.2">
      <c r="A14" s="508"/>
      <c r="B14" s="493"/>
      <c r="C14" s="510"/>
      <c r="D14" s="512"/>
      <c r="E14" s="18" t="s">
        <v>10</v>
      </c>
      <c r="F14" s="513" t="s">
        <v>9</v>
      </c>
      <c r="G14" s="514"/>
    </row>
    <row r="15" spans="1:7" ht="10.5" customHeight="1" x14ac:dyDescent="0.2">
      <c r="A15" s="55"/>
      <c r="B15" s="55"/>
      <c r="C15" s="55"/>
      <c r="D15" s="48"/>
      <c r="E15" s="48"/>
      <c r="F15" s="48"/>
      <c r="G15" s="48"/>
    </row>
    <row r="16" spans="1:7" ht="36" customHeight="1" x14ac:dyDescent="0.2">
      <c r="A16" s="13" t="s">
        <v>11</v>
      </c>
      <c r="B16" s="80" t="s">
        <v>148</v>
      </c>
      <c r="C16" s="80" t="s">
        <v>150</v>
      </c>
      <c r="D16" s="80"/>
      <c r="E16" s="80" t="s">
        <v>187</v>
      </c>
      <c r="F16" s="80" t="s">
        <v>137</v>
      </c>
      <c r="G16" s="81" t="s">
        <v>67</v>
      </c>
    </row>
    <row r="17" spans="1:12" ht="15.75" customHeight="1" x14ac:dyDescent="0.2">
      <c r="A17" s="22" t="s">
        <v>68</v>
      </c>
      <c r="B17" s="82">
        <f>SUM(B18:B49)</f>
        <v>120509</v>
      </c>
      <c r="C17" s="82">
        <f>SUM(C18:C49)</f>
        <v>181242</v>
      </c>
      <c r="D17" s="82"/>
      <c r="E17" s="82">
        <f>B17+C17+D17</f>
        <v>301751</v>
      </c>
      <c r="F17" s="82">
        <f>SUM(F18:F49)</f>
        <v>299807</v>
      </c>
      <c r="G17" s="83">
        <f>(E17/F17)-1</f>
        <v>6.4841714836545439E-3</v>
      </c>
      <c r="J17" s="309" t="s">
        <v>257</v>
      </c>
      <c r="K17" s="309" t="s">
        <v>256</v>
      </c>
      <c r="L17" s="43">
        <f>C17/E17</f>
        <v>0.60063429781508593</v>
      </c>
    </row>
    <row r="18" spans="1:12" ht="12.75" customHeight="1" x14ac:dyDescent="0.2">
      <c r="A18" s="25" t="s">
        <v>14</v>
      </c>
      <c r="B18" s="42">
        <v>1860</v>
      </c>
      <c r="C18" s="42">
        <v>2842</v>
      </c>
      <c r="D18" s="42"/>
      <c r="E18" s="84">
        <f t="shared" ref="E18:E49" si="0">SUM(B18:D18)</f>
        <v>4702</v>
      </c>
      <c r="F18" s="85">
        <v>4767</v>
      </c>
      <c r="G18" s="86">
        <f t="shared" ref="G18:G49" si="1">(E18/F18)-1</f>
        <v>-1.3635410111181079E-2</v>
      </c>
      <c r="H18" s="43" t="str">
        <f>IF(A18=I18,"ok","ojo")</f>
        <v>ok</v>
      </c>
      <c r="I18" s="43" t="s">
        <v>14</v>
      </c>
      <c r="J18" s="309">
        <v>2842</v>
      </c>
      <c r="K18" s="309">
        <v>1860</v>
      </c>
    </row>
    <row r="19" spans="1:12" ht="12.75" customHeight="1" x14ac:dyDescent="0.2">
      <c r="A19" s="25" t="s">
        <v>15</v>
      </c>
      <c r="B19" s="42">
        <v>3277</v>
      </c>
      <c r="C19" s="42">
        <v>4787</v>
      </c>
      <c r="D19" s="42"/>
      <c r="E19" s="84">
        <f t="shared" si="0"/>
        <v>8064</v>
      </c>
      <c r="F19" s="85">
        <v>8361</v>
      </c>
      <c r="G19" s="86">
        <f t="shared" si="1"/>
        <v>-3.5522066738428393E-2</v>
      </c>
      <c r="H19" s="43" t="str">
        <f t="shared" ref="H19:H49" si="2">IF(A19=I19,"ok","ojo")</f>
        <v>ok</v>
      </c>
      <c r="I19" s="43" t="s">
        <v>15</v>
      </c>
      <c r="J19" s="309">
        <v>4787</v>
      </c>
      <c r="K19" s="309">
        <v>3277</v>
      </c>
    </row>
    <row r="20" spans="1:12" ht="12.75" customHeight="1" x14ac:dyDescent="0.2">
      <c r="A20" s="25" t="s">
        <v>16</v>
      </c>
      <c r="B20" s="42">
        <v>709</v>
      </c>
      <c r="C20" s="42">
        <v>1253</v>
      </c>
      <c r="D20" s="42"/>
      <c r="E20" s="84">
        <f t="shared" si="0"/>
        <v>1962</v>
      </c>
      <c r="F20" s="85">
        <v>1691</v>
      </c>
      <c r="G20" s="86">
        <f t="shared" si="1"/>
        <v>0.16026020106445893</v>
      </c>
      <c r="H20" s="43" t="str">
        <f t="shared" si="2"/>
        <v>ok</v>
      </c>
      <c r="I20" s="43" t="s">
        <v>16</v>
      </c>
      <c r="J20" s="309">
        <v>1253</v>
      </c>
      <c r="K20" s="309">
        <v>709</v>
      </c>
    </row>
    <row r="21" spans="1:12" ht="12.75" customHeight="1" x14ac:dyDescent="0.2">
      <c r="A21" s="25" t="s">
        <v>17</v>
      </c>
      <c r="B21" s="42">
        <v>744</v>
      </c>
      <c r="C21" s="42">
        <v>1174</v>
      </c>
      <c r="D21" s="42"/>
      <c r="E21" s="84">
        <f t="shared" si="0"/>
        <v>1918</v>
      </c>
      <c r="F21" s="85">
        <v>1773</v>
      </c>
      <c r="G21" s="86">
        <f t="shared" si="1"/>
        <v>8.17822899041174E-2</v>
      </c>
      <c r="H21" s="43" t="str">
        <f t="shared" si="2"/>
        <v>ok</v>
      </c>
      <c r="I21" s="43" t="s">
        <v>17</v>
      </c>
      <c r="J21" s="309">
        <v>1174</v>
      </c>
      <c r="K21" s="309">
        <v>744</v>
      </c>
    </row>
    <row r="22" spans="1:12" ht="12.75" customHeight="1" x14ac:dyDescent="0.2">
      <c r="A22" s="25" t="s">
        <v>18</v>
      </c>
      <c r="B22" s="42">
        <v>2807</v>
      </c>
      <c r="C22" s="42">
        <v>4754</v>
      </c>
      <c r="D22" s="42"/>
      <c r="E22" s="84">
        <f t="shared" si="0"/>
        <v>7561</v>
      </c>
      <c r="F22" s="85">
        <v>7326</v>
      </c>
      <c r="G22" s="86">
        <f t="shared" si="1"/>
        <v>3.2077532077532167E-2</v>
      </c>
      <c r="H22" s="43" t="str">
        <f t="shared" si="2"/>
        <v>ok</v>
      </c>
      <c r="I22" s="43" t="s">
        <v>18</v>
      </c>
      <c r="J22" s="309">
        <v>4754</v>
      </c>
      <c r="K22" s="309">
        <v>2807</v>
      </c>
    </row>
    <row r="23" spans="1:12" ht="12.75" customHeight="1" x14ac:dyDescent="0.2">
      <c r="A23" s="25" t="s">
        <v>19</v>
      </c>
      <c r="B23" s="42">
        <v>3922</v>
      </c>
      <c r="C23" s="42">
        <v>5806</v>
      </c>
      <c r="D23" s="42"/>
      <c r="E23" s="84">
        <f t="shared" si="0"/>
        <v>9728</v>
      </c>
      <c r="F23" s="85">
        <v>8606</v>
      </c>
      <c r="G23" s="86">
        <f t="shared" si="1"/>
        <v>0.13037415756448989</v>
      </c>
      <c r="H23" s="43" t="str">
        <f t="shared" si="2"/>
        <v>ok</v>
      </c>
      <c r="I23" s="43" t="s">
        <v>19</v>
      </c>
      <c r="J23" s="309">
        <v>5806</v>
      </c>
      <c r="K23" s="309">
        <v>3922</v>
      </c>
    </row>
    <row r="24" spans="1:12" ht="12.75" customHeight="1" x14ac:dyDescent="0.2">
      <c r="A24" s="25" t="s">
        <v>20</v>
      </c>
      <c r="B24" s="42">
        <v>3366</v>
      </c>
      <c r="C24" s="42">
        <v>4552</v>
      </c>
      <c r="D24" s="42"/>
      <c r="E24" s="84">
        <f t="shared" si="0"/>
        <v>7918</v>
      </c>
      <c r="F24" s="85">
        <v>7911</v>
      </c>
      <c r="G24" s="86">
        <f t="shared" si="1"/>
        <v>8.8484388825693649E-4</v>
      </c>
      <c r="H24" s="43" t="str">
        <f t="shared" si="2"/>
        <v>ok</v>
      </c>
      <c r="I24" s="43" t="s">
        <v>20</v>
      </c>
      <c r="J24" s="309">
        <v>4552</v>
      </c>
      <c r="K24" s="309">
        <v>3366</v>
      </c>
    </row>
    <row r="25" spans="1:12" ht="12.75" customHeight="1" x14ac:dyDescent="0.2">
      <c r="A25" s="25" t="s">
        <v>21</v>
      </c>
      <c r="B25" s="42">
        <v>823</v>
      </c>
      <c r="C25" s="42">
        <v>1083</v>
      </c>
      <c r="D25" s="42"/>
      <c r="E25" s="84">
        <f t="shared" si="0"/>
        <v>1906</v>
      </c>
      <c r="F25" s="85">
        <v>1765</v>
      </c>
      <c r="G25" s="86">
        <f t="shared" si="1"/>
        <v>7.9886685552407855E-2</v>
      </c>
      <c r="H25" s="43" t="str">
        <f t="shared" si="2"/>
        <v>ok</v>
      </c>
      <c r="I25" s="43" t="s">
        <v>21</v>
      </c>
      <c r="J25" s="309">
        <v>1083</v>
      </c>
      <c r="K25" s="309">
        <v>823</v>
      </c>
    </row>
    <row r="26" spans="1:12" ht="12.75" customHeight="1" x14ac:dyDescent="0.2">
      <c r="A26" s="25" t="s">
        <v>22</v>
      </c>
      <c r="B26" s="42">
        <v>18370</v>
      </c>
      <c r="C26" s="42">
        <v>24790</v>
      </c>
      <c r="D26" s="42"/>
      <c r="E26" s="84">
        <f t="shared" si="0"/>
        <v>43160</v>
      </c>
      <c r="F26" s="85">
        <v>44765</v>
      </c>
      <c r="G26" s="86">
        <f t="shared" si="1"/>
        <v>-3.5853903719423652E-2</v>
      </c>
      <c r="H26" s="43" t="str">
        <f t="shared" si="2"/>
        <v>ok</v>
      </c>
      <c r="I26" s="43" t="s">
        <v>22</v>
      </c>
      <c r="J26" s="309">
        <v>24790</v>
      </c>
      <c r="K26" s="309">
        <v>18370</v>
      </c>
    </row>
    <row r="27" spans="1:12" ht="12.75" customHeight="1" x14ac:dyDescent="0.2">
      <c r="A27" s="25" t="s">
        <v>23</v>
      </c>
      <c r="B27" s="42">
        <v>1025</v>
      </c>
      <c r="C27" s="42">
        <v>1458</v>
      </c>
      <c r="D27" s="42"/>
      <c r="E27" s="84">
        <f t="shared" si="0"/>
        <v>2483</v>
      </c>
      <c r="F27" s="85">
        <v>2350</v>
      </c>
      <c r="G27" s="86">
        <f t="shared" si="1"/>
        <v>5.6595744680851157E-2</v>
      </c>
      <c r="H27" s="43" t="str">
        <f t="shared" si="2"/>
        <v>ok</v>
      </c>
      <c r="I27" s="43" t="s">
        <v>23</v>
      </c>
      <c r="J27" s="309">
        <v>1458</v>
      </c>
      <c r="K27" s="309">
        <v>1025</v>
      </c>
    </row>
    <row r="28" spans="1:12" ht="12.75" customHeight="1" x14ac:dyDescent="0.2">
      <c r="A28" s="25" t="s">
        <v>24</v>
      </c>
      <c r="B28" s="42">
        <v>6355</v>
      </c>
      <c r="C28" s="42">
        <v>11378</v>
      </c>
      <c r="D28" s="42"/>
      <c r="E28" s="84">
        <f t="shared" si="0"/>
        <v>17733</v>
      </c>
      <c r="F28" s="85">
        <v>15961</v>
      </c>
      <c r="G28" s="86">
        <f t="shared" si="1"/>
        <v>0.11102061274356245</v>
      </c>
      <c r="H28" s="43" t="str">
        <f t="shared" si="2"/>
        <v>ok</v>
      </c>
      <c r="I28" s="43" t="s">
        <v>24</v>
      </c>
      <c r="J28" s="309">
        <v>11378</v>
      </c>
      <c r="K28" s="309">
        <v>6355</v>
      </c>
    </row>
    <row r="29" spans="1:12" ht="12.75" customHeight="1" x14ac:dyDescent="0.2">
      <c r="A29" s="25" t="s">
        <v>25</v>
      </c>
      <c r="B29" s="42">
        <v>2541</v>
      </c>
      <c r="C29" s="42">
        <v>4202</v>
      </c>
      <c r="D29" s="42"/>
      <c r="E29" s="84">
        <f t="shared" si="0"/>
        <v>6743</v>
      </c>
      <c r="F29" s="85">
        <v>7093</v>
      </c>
      <c r="G29" s="86">
        <f t="shared" si="1"/>
        <v>-4.9344424080078997E-2</v>
      </c>
      <c r="H29" s="43" t="str">
        <f t="shared" si="2"/>
        <v>ok</v>
      </c>
      <c r="I29" s="43" t="s">
        <v>25</v>
      </c>
      <c r="J29" s="309">
        <v>4202</v>
      </c>
      <c r="K29" s="309">
        <v>2541</v>
      </c>
    </row>
    <row r="30" spans="1:12" ht="12.75" customHeight="1" x14ac:dyDescent="0.2">
      <c r="A30" s="25" t="s">
        <v>26</v>
      </c>
      <c r="B30" s="42">
        <v>1417</v>
      </c>
      <c r="C30" s="42">
        <v>2081</v>
      </c>
      <c r="D30" s="42"/>
      <c r="E30" s="84">
        <f t="shared" si="0"/>
        <v>3498</v>
      </c>
      <c r="F30" s="85">
        <v>3694</v>
      </c>
      <c r="G30" s="86">
        <f t="shared" si="1"/>
        <v>-5.3059014618299982E-2</v>
      </c>
      <c r="H30" s="43" t="str">
        <f t="shared" si="2"/>
        <v>ok</v>
      </c>
      <c r="I30" s="43" t="s">
        <v>26</v>
      </c>
      <c r="J30" s="309">
        <v>2081</v>
      </c>
      <c r="K30" s="309">
        <v>1417</v>
      </c>
    </row>
    <row r="31" spans="1:12" ht="12.75" customHeight="1" x14ac:dyDescent="0.2">
      <c r="A31" s="25" t="s">
        <v>27</v>
      </c>
      <c r="B31" s="42">
        <v>5847</v>
      </c>
      <c r="C31" s="42">
        <v>9001</v>
      </c>
      <c r="D31" s="42"/>
      <c r="E31" s="84">
        <f t="shared" si="0"/>
        <v>14848</v>
      </c>
      <c r="F31" s="85">
        <v>15218</v>
      </c>
      <c r="G31" s="86">
        <f t="shared" si="1"/>
        <v>-2.4313313181758445E-2</v>
      </c>
      <c r="H31" s="43" t="str">
        <f t="shared" si="2"/>
        <v>ok</v>
      </c>
      <c r="I31" s="43" t="s">
        <v>27</v>
      </c>
      <c r="J31" s="309">
        <v>9001</v>
      </c>
      <c r="K31" s="309">
        <v>5847</v>
      </c>
    </row>
    <row r="32" spans="1:12" ht="12.75" customHeight="1" x14ac:dyDescent="0.2">
      <c r="A32" s="25" t="s">
        <v>28</v>
      </c>
      <c r="B32" s="42">
        <v>19347</v>
      </c>
      <c r="C32" s="42">
        <v>27359</v>
      </c>
      <c r="D32" s="42"/>
      <c r="E32" s="84">
        <f t="shared" si="0"/>
        <v>46706</v>
      </c>
      <c r="F32" s="85">
        <v>48565</v>
      </c>
      <c r="G32" s="86">
        <f t="shared" si="1"/>
        <v>-3.8278595696489282E-2</v>
      </c>
      <c r="H32" s="43" t="str">
        <f t="shared" si="2"/>
        <v>ok</v>
      </c>
      <c r="I32" s="43" t="s">
        <v>28</v>
      </c>
      <c r="J32" s="309">
        <v>27359</v>
      </c>
      <c r="K32" s="309">
        <v>19347</v>
      </c>
    </row>
    <row r="33" spans="1:11" ht="12.75" customHeight="1" x14ac:dyDescent="0.2">
      <c r="A33" s="25" t="s">
        <v>29</v>
      </c>
      <c r="B33" s="42">
        <v>4533</v>
      </c>
      <c r="C33" s="42">
        <v>7146</v>
      </c>
      <c r="D33" s="42"/>
      <c r="E33" s="84">
        <f t="shared" si="0"/>
        <v>11679</v>
      </c>
      <c r="F33" s="85">
        <v>12071</v>
      </c>
      <c r="G33" s="86">
        <f t="shared" si="1"/>
        <v>-3.2474525722806735E-2</v>
      </c>
      <c r="H33" s="43" t="str">
        <f t="shared" si="2"/>
        <v>ok</v>
      </c>
      <c r="I33" s="43" t="s">
        <v>29</v>
      </c>
      <c r="J33" s="309">
        <v>7146</v>
      </c>
      <c r="K33" s="309">
        <v>4533</v>
      </c>
    </row>
    <row r="34" spans="1:11" ht="12.75" customHeight="1" x14ac:dyDescent="0.2">
      <c r="A34" s="25" t="s">
        <v>30</v>
      </c>
      <c r="B34" s="42">
        <v>2047</v>
      </c>
      <c r="C34" s="42">
        <v>2740</v>
      </c>
      <c r="D34" s="42"/>
      <c r="E34" s="84">
        <f t="shared" si="0"/>
        <v>4787</v>
      </c>
      <c r="F34" s="85">
        <v>5052</v>
      </c>
      <c r="G34" s="86">
        <f t="shared" si="1"/>
        <v>-5.2454473475851193E-2</v>
      </c>
      <c r="H34" s="43" t="str">
        <f t="shared" si="2"/>
        <v>ok</v>
      </c>
      <c r="I34" s="43" t="s">
        <v>30</v>
      </c>
      <c r="J34" s="309">
        <v>2740</v>
      </c>
      <c r="K34" s="309">
        <v>2047</v>
      </c>
    </row>
    <row r="35" spans="1:11" ht="12.75" customHeight="1" x14ac:dyDescent="0.2">
      <c r="A35" s="25" t="s">
        <v>31</v>
      </c>
      <c r="B35" s="42">
        <v>1099</v>
      </c>
      <c r="C35" s="42">
        <v>1802</v>
      </c>
      <c r="D35" s="42"/>
      <c r="E35" s="84">
        <f t="shared" si="0"/>
        <v>2901</v>
      </c>
      <c r="F35" s="85">
        <v>3029</v>
      </c>
      <c r="G35" s="86">
        <f t="shared" si="1"/>
        <v>-4.2258171013535795E-2</v>
      </c>
      <c r="H35" s="43" t="str">
        <f t="shared" si="2"/>
        <v>ok</v>
      </c>
      <c r="I35" s="43" t="s">
        <v>31</v>
      </c>
      <c r="J35" s="309">
        <v>1802</v>
      </c>
      <c r="K35" s="309">
        <v>1099</v>
      </c>
    </row>
    <row r="36" spans="1:11" ht="12.75" customHeight="1" x14ac:dyDescent="0.2">
      <c r="A36" s="25" t="s">
        <v>32</v>
      </c>
      <c r="B36" s="42">
        <v>7442</v>
      </c>
      <c r="C36" s="42">
        <v>10329</v>
      </c>
      <c r="D36" s="42"/>
      <c r="E36" s="84">
        <f t="shared" si="0"/>
        <v>17771</v>
      </c>
      <c r="F36" s="85">
        <v>15337</v>
      </c>
      <c r="G36" s="86">
        <f t="shared" si="1"/>
        <v>0.15870118015257217</v>
      </c>
      <c r="H36" s="43" t="str">
        <f t="shared" si="2"/>
        <v>ok</v>
      </c>
      <c r="I36" s="43" t="s">
        <v>32</v>
      </c>
      <c r="J36" s="309">
        <v>10329</v>
      </c>
      <c r="K36" s="309">
        <v>7442</v>
      </c>
    </row>
    <row r="37" spans="1:11" ht="12.75" customHeight="1" x14ac:dyDescent="0.2">
      <c r="A37" s="25" t="s">
        <v>33</v>
      </c>
      <c r="B37" s="42">
        <v>2259</v>
      </c>
      <c r="C37" s="42">
        <v>3995</v>
      </c>
      <c r="D37" s="42"/>
      <c r="E37" s="84">
        <f t="shared" si="0"/>
        <v>6254</v>
      </c>
      <c r="F37" s="85">
        <v>6489</v>
      </c>
      <c r="G37" s="86">
        <f t="shared" si="1"/>
        <v>-3.6215133302511915E-2</v>
      </c>
      <c r="H37" s="43" t="str">
        <f t="shared" si="2"/>
        <v>ok</v>
      </c>
      <c r="I37" s="43" t="s">
        <v>33</v>
      </c>
      <c r="J37" s="309">
        <v>3995</v>
      </c>
      <c r="K37" s="309">
        <v>2259</v>
      </c>
    </row>
    <row r="38" spans="1:11" ht="12.75" customHeight="1" x14ac:dyDescent="0.2">
      <c r="A38" s="25" t="s">
        <v>34</v>
      </c>
      <c r="B38" s="42">
        <v>2818</v>
      </c>
      <c r="C38" s="42">
        <v>4352</v>
      </c>
      <c r="D38" s="42"/>
      <c r="E38" s="84">
        <f t="shared" si="0"/>
        <v>7170</v>
      </c>
      <c r="F38" s="85">
        <v>7684</v>
      </c>
      <c r="G38" s="86">
        <f t="shared" si="1"/>
        <v>-6.6892243623112968E-2</v>
      </c>
      <c r="H38" s="43" t="str">
        <f t="shared" si="2"/>
        <v>ok</v>
      </c>
      <c r="I38" s="43" t="s">
        <v>34</v>
      </c>
      <c r="J38" s="309">
        <v>4352</v>
      </c>
      <c r="K38" s="309">
        <v>2818</v>
      </c>
    </row>
    <row r="39" spans="1:11" ht="12.75" customHeight="1" x14ac:dyDescent="0.2">
      <c r="A39" s="25" t="s">
        <v>35</v>
      </c>
      <c r="B39" s="42">
        <v>1476</v>
      </c>
      <c r="C39" s="42">
        <v>1966</v>
      </c>
      <c r="D39" s="42"/>
      <c r="E39" s="84">
        <f t="shared" si="0"/>
        <v>3442</v>
      </c>
      <c r="F39" s="85">
        <v>2914</v>
      </c>
      <c r="G39" s="86">
        <f t="shared" si="1"/>
        <v>0.18119423472889506</v>
      </c>
      <c r="H39" s="43" t="str">
        <f t="shared" si="2"/>
        <v>ok</v>
      </c>
      <c r="I39" s="43" t="s">
        <v>35</v>
      </c>
      <c r="J39" s="309">
        <v>1966</v>
      </c>
      <c r="K39" s="309">
        <v>1476</v>
      </c>
    </row>
    <row r="40" spans="1:11" ht="12.75" customHeight="1" x14ac:dyDescent="0.2">
      <c r="A40" s="25" t="s">
        <v>36</v>
      </c>
      <c r="B40" s="42">
        <v>2777</v>
      </c>
      <c r="C40" s="42">
        <v>5342</v>
      </c>
      <c r="D40" s="42"/>
      <c r="E40" s="84">
        <f t="shared" si="0"/>
        <v>8119</v>
      </c>
      <c r="F40" s="85">
        <v>8310</v>
      </c>
      <c r="G40" s="86">
        <f t="shared" si="1"/>
        <v>-2.2984356197352618E-2</v>
      </c>
      <c r="H40" s="43" t="str">
        <f t="shared" si="2"/>
        <v>ok</v>
      </c>
      <c r="I40" s="43" t="s">
        <v>36</v>
      </c>
      <c r="J40" s="309">
        <v>5342</v>
      </c>
      <c r="K40" s="309">
        <v>2777</v>
      </c>
    </row>
    <row r="41" spans="1:11" ht="12.75" customHeight="1" x14ac:dyDescent="0.2">
      <c r="A41" s="25" t="s">
        <v>37</v>
      </c>
      <c r="B41" s="42">
        <v>2096</v>
      </c>
      <c r="C41" s="42">
        <v>3152</v>
      </c>
      <c r="D41" s="42"/>
      <c r="E41" s="84">
        <f t="shared" si="0"/>
        <v>5248</v>
      </c>
      <c r="F41" s="85">
        <v>5457</v>
      </c>
      <c r="G41" s="86">
        <f t="shared" si="1"/>
        <v>-3.8299431922301674E-2</v>
      </c>
      <c r="H41" s="43" t="str">
        <f t="shared" si="2"/>
        <v>ok</v>
      </c>
      <c r="I41" s="43" t="s">
        <v>37</v>
      </c>
      <c r="J41" s="309">
        <v>3152</v>
      </c>
      <c r="K41" s="309">
        <v>2096</v>
      </c>
    </row>
    <row r="42" spans="1:11" ht="12.75" customHeight="1" x14ac:dyDescent="0.2">
      <c r="A42" s="25" t="s">
        <v>38</v>
      </c>
      <c r="B42" s="42">
        <v>3009</v>
      </c>
      <c r="C42" s="42">
        <v>5701</v>
      </c>
      <c r="D42" s="42"/>
      <c r="E42" s="84">
        <f t="shared" si="0"/>
        <v>8710</v>
      </c>
      <c r="F42" s="85">
        <v>9080</v>
      </c>
      <c r="G42" s="86">
        <f t="shared" si="1"/>
        <v>-4.0748898678414136E-2</v>
      </c>
      <c r="H42" s="43" t="str">
        <f t="shared" si="2"/>
        <v>ok</v>
      </c>
      <c r="I42" s="43" t="s">
        <v>38</v>
      </c>
      <c r="J42" s="309">
        <v>5701</v>
      </c>
      <c r="K42" s="309">
        <v>3009</v>
      </c>
    </row>
    <row r="43" spans="1:11" ht="12.75" customHeight="1" x14ac:dyDescent="0.2">
      <c r="A43" s="25" t="s">
        <v>39</v>
      </c>
      <c r="B43" s="42">
        <v>5686</v>
      </c>
      <c r="C43" s="42">
        <v>7520</v>
      </c>
      <c r="D43" s="42"/>
      <c r="E43" s="84">
        <f t="shared" si="0"/>
        <v>13206</v>
      </c>
      <c r="F43" s="85">
        <v>13196</v>
      </c>
      <c r="G43" s="86">
        <f t="shared" si="1"/>
        <v>7.5780539557435134E-4</v>
      </c>
      <c r="H43" s="43" t="str">
        <f t="shared" si="2"/>
        <v>ok</v>
      </c>
      <c r="I43" s="43" t="s">
        <v>39</v>
      </c>
      <c r="J43" s="309">
        <v>7520</v>
      </c>
      <c r="K43" s="309">
        <v>5686</v>
      </c>
    </row>
    <row r="44" spans="1:11" ht="12.75" customHeight="1" x14ac:dyDescent="0.2">
      <c r="A44" s="25" t="s">
        <v>40</v>
      </c>
      <c r="B44" s="42">
        <v>2162</v>
      </c>
      <c r="C44" s="42">
        <v>3488</v>
      </c>
      <c r="D44" s="42"/>
      <c r="E44" s="84">
        <f t="shared" si="0"/>
        <v>5650</v>
      </c>
      <c r="F44" s="85">
        <v>5040</v>
      </c>
      <c r="G44" s="86">
        <f t="shared" si="1"/>
        <v>0.12103174603174605</v>
      </c>
      <c r="H44" s="43" t="str">
        <f t="shared" si="2"/>
        <v>ok</v>
      </c>
      <c r="I44" s="43" t="s">
        <v>40</v>
      </c>
      <c r="J44" s="309">
        <v>3488</v>
      </c>
      <c r="K44" s="309">
        <v>2162</v>
      </c>
    </row>
    <row r="45" spans="1:11" ht="12.75" customHeight="1" x14ac:dyDescent="0.2">
      <c r="A45" s="25" t="s">
        <v>41</v>
      </c>
      <c r="B45" s="42">
        <v>3511</v>
      </c>
      <c r="C45" s="42">
        <v>5770</v>
      </c>
      <c r="D45" s="42"/>
      <c r="E45" s="84">
        <f t="shared" si="0"/>
        <v>9281</v>
      </c>
      <c r="F45" s="85">
        <v>8177</v>
      </c>
      <c r="G45" s="86">
        <f t="shared" si="1"/>
        <v>0.13501284089519383</v>
      </c>
      <c r="H45" s="43" t="str">
        <f t="shared" si="2"/>
        <v>ok</v>
      </c>
      <c r="I45" s="43" t="s">
        <v>41</v>
      </c>
      <c r="J45" s="309">
        <v>5770</v>
      </c>
      <c r="K45" s="309">
        <v>3511</v>
      </c>
    </row>
    <row r="46" spans="1:11" ht="12.75" customHeight="1" x14ac:dyDescent="0.2">
      <c r="A46" s="25" t="s">
        <v>42</v>
      </c>
      <c r="B46" s="42">
        <v>1224</v>
      </c>
      <c r="C46" s="42">
        <v>1857</v>
      </c>
      <c r="D46" s="42"/>
      <c r="E46" s="84">
        <f t="shared" si="0"/>
        <v>3081</v>
      </c>
      <c r="F46" s="85">
        <v>2587</v>
      </c>
      <c r="G46" s="86">
        <f t="shared" si="1"/>
        <v>0.19095477386934667</v>
      </c>
      <c r="H46" s="43" t="str">
        <f t="shared" si="2"/>
        <v>ok</v>
      </c>
      <c r="I46" s="43" t="s">
        <v>42</v>
      </c>
      <c r="J46" s="309">
        <v>1857</v>
      </c>
      <c r="K46" s="309">
        <v>1224</v>
      </c>
    </row>
    <row r="47" spans="1:11" ht="12.75" customHeight="1" x14ac:dyDescent="0.2">
      <c r="A47" s="25" t="s">
        <v>43</v>
      </c>
      <c r="B47" s="42">
        <v>3471</v>
      </c>
      <c r="C47" s="42">
        <v>5653</v>
      </c>
      <c r="D47" s="42"/>
      <c r="E47" s="84">
        <f t="shared" si="0"/>
        <v>9124</v>
      </c>
      <c r="F47" s="85">
        <v>9257</v>
      </c>
      <c r="G47" s="86">
        <f t="shared" si="1"/>
        <v>-1.4367505671383785E-2</v>
      </c>
      <c r="H47" s="43" t="str">
        <f t="shared" si="2"/>
        <v>ok</v>
      </c>
      <c r="I47" s="43" t="s">
        <v>43</v>
      </c>
      <c r="J47" s="309">
        <v>5653</v>
      </c>
      <c r="K47" s="309">
        <v>3471</v>
      </c>
    </row>
    <row r="48" spans="1:11" ht="12.75" customHeight="1" x14ac:dyDescent="0.2">
      <c r="A48" s="25" t="s">
        <v>44</v>
      </c>
      <c r="B48" s="42">
        <v>1794</v>
      </c>
      <c r="C48" s="42">
        <v>2910</v>
      </c>
      <c r="D48" s="42"/>
      <c r="E48" s="84">
        <f t="shared" si="0"/>
        <v>4704</v>
      </c>
      <c r="F48" s="85">
        <v>4693</v>
      </c>
      <c r="G48" s="86">
        <f t="shared" si="1"/>
        <v>2.3439164713403571E-3</v>
      </c>
      <c r="H48" s="43" t="str">
        <f t="shared" si="2"/>
        <v>ok</v>
      </c>
      <c r="I48" s="43" t="s">
        <v>44</v>
      </c>
      <c r="J48" s="309">
        <v>2910</v>
      </c>
      <c r="K48" s="309">
        <v>1794</v>
      </c>
    </row>
    <row r="49" spans="1:11" ht="12.75" customHeight="1" x14ac:dyDescent="0.2">
      <c r="A49" s="25" t="s">
        <v>45</v>
      </c>
      <c r="B49" s="42">
        <v>695</v>
      </c>
      <c r="C49" s="42">
        <v>999</v>
      </c>
      <c r="D49" s="42"/>
      <c r="E49" s="84">
        <f t="shared" si="0"/>
        <v>1694</v>
      </c>
      <c r="F49" s="85">
        <v>1588</v>
      </c>
      <c r="G49" s="86">
        <f t="shared" si="1"/>
        <v>6.6750629722921895E-2</v>
      </c>
      <c r="H49" s="43" t="str">
        <f t="shared" si="2"/>
        <v>ok</v>
      </c>
      <c r="I49" s="43" t="s">
        <v>45</v>
      </c>
      <c r="J49" s="309">
        <v>999</v>
      </c>
      <c r="K49" s="309">
        <v>695</v>
      </c>
    </row>
    <row r="50" spans="1:11" x14ac:dyDescent="0.2">
      <c r="A50" s="124" t="s">
        <v>60</v>
      </c>
      <c r="B50" s="124"/>
      <c r="C50" s="124"/>
      <c r="D50" s="124"/>
      <c r="E50" s="125">
        <f>SUM(E18:E49)</f>
        <v>301751</v>
      </c>
      <c r="F50" s="124"/>
      <c r="G50" s="124"/>
    </row>
    <row r="51" spans="1:11" x14ac:dyDescent="0.2">
      <c r="A51" s="67" t="s">
        <v>46</v>
      </c>
    </row>
    <row r="52" spans="1:11" ht="14.25" customHeight="1" x14ac:dyDescent="0.2">
      <c r="A52" s="506"/>
      <c r="B52" s="506"/>
      <c r="C52" s="506"/>
      <c r="D52" s="506"/>
      <c r="E52" s="506"/>
      <c r="F52" s="506"/>
      <c r="G52" s="506"/>
    </row>
    <row r="53" spans="1:11" ht="14.25" customHeight="1" x14ac:dyDescent="0.2">
      <c r="A53" s="506"/>
      <c r="B53" s="506"/>
      <c r="C53" s="506"/>
      <c r="D53" s="506"/>
      <c r="E53" s="506"/>
      <c r="F53" s="506"/>
      <c r="G53" s="506"/>
    </row>
    <row r="54" spans="1:11" ht="14.25" customHeight="1" x14ac:dyDescent="0.2">
      <c r="A54" s="506"/>
      <c r="B54" s="506"/>
      <c r="C54" s="506"/>
      <c r="D54" s="506"/>
      <c r="E54" s="506"/>
      <c r="F54" s="506"/>
      <c r="G54" s="506"/>
    </row>
    <row r="55" spans="1:11" ht="14.25" customHeight="1" x14ac:dyDescent="0.2">
      <c r="A55" s="506"/>
      <c r="B55" s="506"/>
      <c r="C55" s="506"/>
      <c r="D55" s="506"/>
      <c r="E55" s="506"/>
      <c r="F55" s="506"/>
      <c r="G55" s="506"/>
    </row>
    <row r="56" spans="1:11" ht="14.25" customHeight="1" x14ac:dyDescent="0.2">
      <c r="A56" s="506"/>
      <c r="B56" s="506"/>
      <c r="C56" s="506"/>
      <c r="D56" s="506"/>
      <c r="E56" s="506"/>
      <c r="F56" s="506"/>
      <c r="G56" s="506"/>
    </row>
  </sheetData>
  <sheetProtection selectLockedCells="1"/>
  <sortState ref="A18:G49">
    <sortCondition ref="A18:A49"/>
  </sortState>
  <mergeCells count="12">
    <mergeCell ref="D11:F11"/>
    <mergeCell ref="A4:G4"/>
    <mergeCell ref="A6:G6"/>
    <mergeCell ref="D8:F8"/>
    <mergeCell ref="D9:F9"/>
    <mergeCell ref="D10:F10"/>
    <mergeCell ref="A52:G56"/>
    <mergeCell ref="A13:A14"/>
    <mergeCell ref="B13:C14"/>
    <mergeCell ref="D13:D14"/>
    <mergeCell ref="F13:G13"/>
    <mergeCell ref="F14:G14"/>
  </mergeCells>
  <printOptions horizontalCentered="1" verticalCentered="1"/>
  <pageMargins left="0.23622047244094491" right="0.23622047244094491" top="0.19685039370078741" bottom="0.19685039370078741" header="0.31496062992125984" footer="0.31496062992125984"/>
  <pageSetup scale="9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27</vt:i4>
      </vt:variant>
    </vt:vector>
  </HeadingPairs>
  <TitlesOfParts>
    <vt:vector size="56" baseType="lpstr">
      <vt:lpstr>Resumen</vt:lpstr>
      <vt:lpstr>ABS</vt:lpstr>
      <vt:lpstr>Absorcion_Egresados</vt:lpstr>
      <vt:lpstr>MAT</vt:lpstr>
      <vt:lpstr>ACI</vt:lpstr>
      <vt:lpstr>Capacidad_instalada</vt:lpstr>
      <vt:lpstr>AE</vt:lpstr>
      <vt:lpstr>ET</vt:lpstr>
      <vt:lpstr>Matrícula</vt:lpstr>
      <vt:lpstr>Eficiencia_terminal</vt:lpstr>
      <vt:lpstr>TIT</vt:lpstr>
      <vt:lpstr>Titulados</vt:lpstr>
      <vt:lpstr>COSTO</vt:lpstr>
      <vt:lpstr>Costo por alumno</vt:lpstr>
      <vt:lpstr>A-DOC</vt:lpstr>
      <vt:lpstr>Alumno_PSP</vt:lpstr>
      <vt:lpstr>Becas </vt:lpstr>
      <vt:lpstr>Becas_conalep</vt:lpstr>
      <vt:lpstr>A-PC</vt:lpstr>
      <vt:lpstr>Alumno_PC</vt:lpstr>
      <vt:lpstr>ADM-PC</vt:lpstr>
      <vt:lpstr>Administrativo_PC </vt:lpstr>
      <vt:lpstr>CAP</vt:lpstr>
      <vt:lpstr>Capacitación</vt:lpstr>
      <vt:lpstr>B-EXT</vt:lpstr>
      <vt:lpstr>Becados_externos</vt:lpstr>
      <vt:lpstr>CAL-1</vt:lpstr>
      <vt:lpstr>Alumnos en programas de calidad</vt:lpstr>
      <vt:lpstr>CAL</vt:lpstr>
      <vt:lpstr>ABS!Área_de_impresión</vt:lpstr>
      <vt:lpstr>Absorcion_Egresados!Área_de_impresión</vt:lpstr>
      <vt:lpstr>ACI!Área_de_impresión</vt:lpstr>
      <vt:lpstr>'ADM-PC'!Área_de_impresión</vt:lpstr>
      <vt:lpstr>'A-DOC'!Área_de_impresión</vt:lpstr>
      <vt:lpstr>AE!Área_de_impresión</vt:lpstr>
      <vt:lpstr>Alumno_PSP!Área_de_impresión</vt:lpstr>
      <vt:lpstr>'Alumnos en programas de calidad'!Área_de_impresión</vt:lpstr>
      <vt:lpstr>'A-PC'!Área_de_impresión</vt:lpstr>
      <vt:lpstr>Becados_externos!Área_de_impresión</vt:lpstr>
      <vt:lpstr>'Becas '!Área_de_impresión</vt:lpstr>
      <vt:lpstr>Becas_conalep!Área_de_impresión</vt:lpstr>
      <vt:lpstr>'B-EXT'!Área_de_impresión</vt:lpstr>
      <vt:lpstr>CAL!Área_de_impresión</vt:lpstr>
      <vt:lpstr>'CAL-1'!Área_de_impresión</vt:lpstr>
      <vt:lpstr>CAP!Área_de_impresión</vt:lpstr>
      <vt:lpstr>Capacidad_instalada!Área_de_impresión</vt:lpstr>
      <vt:lpstr>Capacitación!Área_de_impresión</vt:lpstr>
      <vt:lpstr>COSTO!Área_de_impresión</vt:lpstr>
      <vt:lpstr>Eficiencia_terminal!Área_de_impresión</vt:lpstr>
      <vt:lpstr>ET!Área_de_impresión</vt:lpstr>
      <vt:lpstr>MAT!Área_de_impresión</vt:lpstr>
      <vt:lpstr>Matrícula!Área_de_impresión</vt:lpstr>
      <vt:lpstr>Resumen!Área_de_impresión</vt:lpstr>
      <vt:lpstr>TIT!Área_de_impresión</vt:lpstr>
      <vt:lpstr>Titulados!Área_de_impresión</vt:lpstr>
      <vt:lpstr>Resumen!Títulos_a_imprimir</vt:lpstr>
    </vt:vector>
  </TitlesOfParts>
  <Company>CONALEP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CONALEP</dc:creator>
  <cp:lastModifiedBy>FLOR DE AZAHALIA MORA TORRES</cp:lastModifiedBy>
  <cp:lastPrinted>2015-02-17T00:47:34Z</cp:lastPrinted>
  <dcterms:created xsi:type="dcterms:W3CDTF">2010-02-02T20:37:43Z</dcterms:created>
  <dcterms:modified xsi:type="dcterms:W3CDTF">2016-09-23T18:47:54Z</dcterms:modified>
</cp:coreProperties>
</file>