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charts/chart5.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harts/chart6.xml" ContentType="application/vnd.openxmlformats-officedocument.drawingml.chart+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tables/table4.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9.xml" ContentType="application/vnd.openxmlformats-officedocument.drawing+xml"/>
  <Override PartName="/xl/drawings/drawing10.xml" ContentType="application/vnd.openxmlformats-officedocument.drawing+xml"/>
  <Override PartName="/xl/tables/table5.xml" ContentType="application/vnd.openxmlformats-officedocument.spreadsheetml.table+xml"/>
  <Override PartName="/xl/charts/chart9.xml" ContentType="application/vnd.openxmlformats-officedocument.drawingml.chart+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charts/chart10.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tables/table6.xml" ContentType="application/vnd.openxmlformats-officedocument.spreadsheetml.table+xml"/>
  <Override PartName="/xl/charts/chart11.xml" ContentType="application/vnd.openxmlformats-officedocument.drawingml.chart+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charts/chart12.xml" ContentType="application/vnd.openxmlformats-officedocument.drawingml.chart+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tables/table7.xml" ContentType="application/vnd.openxmlformats-officedocument.spreadsheetml.table+xml"/>
  <Override PartName="/xl/charts/chart13.xml" ContentType="application/vnd.openxmlformats-officedocument.drawingml.chart+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charts/chart14.xml" ContentType="application/vnd.openxmlformats-officedocument.drawingml.chart+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tables/table8.xml" ContentType="application/vnd.openxmlformats-officedocument.spreadsheetml.table+xml"/>
  <Override PartName="/xl/charts/chart15.xml" ContentType="application/vnd.openxmlformats-officedocument.drawingml.chart+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charts/chart16.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tables/table9.xml" ContentType="application/vnd.openxmlformats-officedocument.spreadsheetml.table+xml"/>
  <Override PartName="/xl/charts/chart17.xml" ContentType="application/vnd.openxmlformats-officedocument.drawingml.chart+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charts/chart18.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tables/table10.xml" ContentType="application/vnd.openxmlformats-officedocument.spreadsheetml.table+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charts/chart19.xml" ContentType="application/vnd.openxmlformats-officedocument.drawingml.chart+xml"/>
  <Override PartName="/xl/charts/chart20.xml" ContentType="application/vnd.openxmlformats-officedocument.drawingml.chart+xml"/>
  <Override PartName="/xl/drawings/drawing21.xml" ContentType="application/vnd.openxmlformats-officedocument.drawing+xml"/>
  <Override PartName="/xl/comments5.xml" ContentType="application/vnd.openxmlformats-officedocument.spreadsheetml.comments+xml"/>
  <Override PartName="/xl/drawings/drawing22.xml" ContentType="application/vnd.openxmlformats-officedocument.drawing+xml"/>
  <Override PartName="/xl/tables/table11.xml" ContentType="application/vnd.openxmlformats-officedocument.spreadsheetml.table+xml"/>
  <Override PartName="/xl/charts/chart21.xml" ContentType="application/vnd.openxmlformats-officedocument.drawingml.chart+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charts/chart22.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tables/table12.xml" ContentType="application/vnd.openxmlformats-officedocument.spreadsheetml.table+xml"/>
  <Override PartName="/xl/charts/chart23.xml" ContentType="application/vnd.openxmlformats-officedocument.drawingml.chart+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charts/chart24.xml" ContentType="application/vnd.openxmlformats-officedocument.drawingml.chart+xml"/>
  <Override PartName="/xl/drawings/drawing25.xml" ContentType="application/vnd.openxmlformats-officedocument.drawing+xml"/>
  <Override PartName="/xl/comments6.xml" ContentType="application/vnd.openxmlformats-officedocument.spreadsheetml.comments+xml"/>
  <Override PartName="/xl/drawings/drawing26.xml" ContentType="application/vnd.openxmlformats-officedocument.drawing+xml"/>
  <Override PartName="/xl/tables/table13.xml" ContentType="application/vnd.openxmlformats-officedocument.spreadsheetml.table+xml"/>
  <Override PartName="/xl/charts/chart25.xml" ContentType="application/vnd.openxmlformats-officedocument.drawingml.chart+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charts/chart26.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harts/chart27.xml" ContentType="application/vnd.openxmlformats-officedocument.drawingml.chart+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rawings/drawing29.xml" ContentType="application/vnd.openxmlformats-officedocument.drawing+xml"/>
  <Override PartName="/xl/charts/chart28.xml" ContentType="application/vnd.openxmlformats-officedocument.drawingml.chart+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rawings/drawing30.xml" ContentType="application/vnd.openxmlformats-officedocument.drawing+xml"/>
  <Override PartName="/xl/charts/chart29.xml" ContentType="application/vnd.openxmlformats-officedocument.drawingml.chart+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rawings/drawing31.xml" ContentType="application/vnd.openxmlformats-officedocument.drawing+xml"/>
  <Override PartName="/xl/charts/chart30.xml" ContentType="application/vnd.openxmlformats-officedocument.drawingml.chart+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rawings/drawing32.xml" ContentType="application/vnd.openxmlformats-officedocument.drawing+xml"/>
  <Override PartName="/xl/charts/chart31.xml" ContentType="application/vnd.openxmlformats-officedocument.drawingml.chart+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rawings/drawing33.xml" ContentType="application/vnd.openxmlformats-officedocument.drawing+xml"/>
  <Override PartName="/xl/charts/chart32.xml" ContentType="application/vnd.openxmlformats-officedocument.drawingml.chart+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rawings/drawing34.xml" ContentType="application/vnd.openxmlformats-officedocument.drawing+xml"/>
  <Override PartName="/xl/charts/chart33.xml" ContentType="application/vnd.openxmlformats-officedocument.drawingml.chart+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rawings/drawing35.xml" ContentType="application/vnd.openxmlformats-officedocument.drawing+xml"/>
  <Override PartName="/xl/charts/chart34.xml" ContentType="application/vnd.openxmlformats-officedocument.drawingml.chart+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7400" windowHeight="11760" tabRatio="864" firstSheet="5" activeTab="27"/>
  </bookViews>
  <sheets>
    <sheet name="Resumen" sheetId="39" r:id="rId1"/>
    <sheet name="Absorción" sheetId="10" r:id="rId2"/>
    <sheet name="Absorcion_Egresados" sheetId="16" state="hidden" r:id="rId3"/>
    <sheet name="Matricula" sheetId="11" r:id="rId4"/>
    <sheet name="Matrícula" sheetId="6" state="hidden" r:id="rId5"/>
    <sheet name="Capacidad" sheetId="24" r:id="rId6"/>
    <sheet name="Capacidad_instalada" sheetId="23" state="hidden" r:id="rId7"/>
    <sheet name="Eficiencia" sheetId="12" r:id="rId8"/>
    <sheet name="Eficiencia_terminal" sheetId="5" state="hidden" r:id="rId9"/>
    <sheet name="Titulación" sheetId="13" r:id="rId10"/>
    <sheet name="Titulados" sheetId="8" state="hidden" r:id="rId11"/>
    <sheet name="Costoporalumno" sheetId="18" r:id="rId12"/>
    <sheet name="Costo por alumno" sheetId="19" state="hidden" r:id="rId13"/>
    <sheet name="Alumno-PSP" sheetId="33" r:id="rId14"/>
    <sheet name="Alumno_PSP" sheetId="49" state="hidden" r:id="rId15"/>
    <sheet name="Becas " sheetId="14" r:id="rId16"/>
    <sheet name="Becas_conalep" sheetId="4" state="hidden" r:id="rId17"/>
    <sheet name="Alumno-PC" sheetId="36" r:id="rId18"/>
    <sheet name="Alumno_PC" sheetId="35" state="hidden" r:id="rId19"/>
    <sheet name="Administrativo-PC" sheetId="37" r:id="rId20"/>
    <sheet name="Administrativo_PC " sheetId="38" state="hidden" r:id="rId21"/>
    <sheet name="Capacitacion" sheetId="17" r:id="rId22"/>
    <sheet name="Capacitación" sheetId="1" state="hidden" r:id="rId23"/>
    <sheet name="Becados-externos" sheetId="15" r:id="rId24"/>
    <sheet name="Becados_externos" sheetId="9" state="hidden" r:id="rId25"/>
    <sheet name="Calidad" sheetId="21" r:id="rId26"/>
    <sheet name="Alumnos en programas de calidad" sheetId="20" state="hidden" r:id="rId27"/>
    <sheet name="C-PSP" sheetId="25" r:id="rId28"/>
    <sheet name="EPRT" sheetId="40" r:id="rId29"/>
    <sheet name="EPR" sheetId="48" r:id="rId30"/>
    <sheet name="EGC" sheetId="42" r:id="rId31"/>
    <sheet name="EGI" sheetId="43" r:id="rId32"/>
    <sheet name="AUTOF" sheetId="44" r:id="rId33"/>
    <sheet name="CAIP" sheetId="45" r:id="rId34"/>
    <sheet name="CNPR" sheetId="46" r:id="rId35"/>
  </sheets>
  <externalReferences>
    <externalReference r:id="rId36"/>
    <externalReference r:id="rId37"/>
    <externalReference r:id="rId38"/>
  </externalReferences>
  <definedNames>
    <definedName name="_xlnm._FilterDatabase" localSheetId="32" hidden="1">AUTOF!$B$21:$B$31</definedName>
    <definedName name="_xlnm._FilterDatabase" localSheetId="33" hidden="1">CAIP!$B$21:$B$31</definedName>
    <definedName name="_xlnm._FilterDatabase" localSheetId="34" hidden="1">CNPR!$B$21:$B$33</definedName>
    <definedName name="_xlnm._FilterDatabase" localSheetId="30" hidden="1">EGC!$B$19:$B$29</definedName>
    <definedName name="_xlnm._FilterDatabase" localSheetId="31" hidden="1">EGI!$B$21:$B$31</definedName>
    <definedName name="_xlnm._FilterDatabase" localSheetId="29" hidden="1">EPR!$B$20:$B$30</definedName>
    <definedName name="_xlnm._FilterDatabase" localSheetId="28" hidden="1">EPRT!$B$22:$B$32</definedName>
    <definedName name="A_impresión_IM" localSheetId="1">#REF!</definedName>
    <definedName name="A_impresión_IM" localSheetId="2">#REF!</definedName>
    <definedName name="A_impresión_IM" localSheetId="19">#REF!</definedName>
    <definedName name="A_impresión_IM" localSheetId="17">#REF!</definedName>
    <definedName name="A_impresión_IM" localSheetId="13">#REF!</definedName>
    <definedName name="A_impresión_IM" localSheetId="32">#REF!</definedName>
    <definedName name="A_impresión_IM" localSheetId="23">#REF!</definedName>
    <definedName name="A_impresión_IM" localSheetId="15">#REF!</definedName>
    <definedName name="A_impresión_IM" localSheetId="33">#REF!</definedName>
    <definedName name="A_impresión_IM" localSheetId="25">#REF!</definedName>
    <definedName name="A_impresión_IM" localSheetId="5">#REF!</definedName>
    <definedName name="A_impresión_IM" localSheetId="6">#REF!</definedName>
    <definedName name="A_impresión_IM" localSheetId="21">#REF!</definedName>
    <definedName name="A_impresión_IM" localSheetId="34">#REF!</definedName>
    <definedName name="A_impresión_IM" localSheetId="12">#REF!</definedName>
    <definedName name="A_impresión_IM" localSheetId="11">#REF!</definedName>
    <definedName name="A_impresión_IM" localSheetId="27">#REF!</definedName>
    <definedName name="A_impresión_IM" localSheetId="7">#REF!</definedName>
    <definedName name="A_impresión_IM" localSheetId="30">#REF!</definedName>
    <definedName name="A_impresión_IM" localSheetId="31">#REF!</definedName>
    <definedName name="A_impresión_IM" localSheetId="29">#REF!</definedName>
    <definedName name="A_impresión_IM" localSheetId="28">#REF!</definedName>
    <definedName name="A_impresión_IM" localSheetId="3">#REF!</definedName>
    <definedName name="A_impresión_IM" localSheetId="9">#REF!</definedName>
    <definedName name="A_impresión_IM">#REF!</definedName>
    <definedName name="a_impresión_imn" localSheetId="1">#REF!</definedName>
    <definedName name="a_impresión_imn" localSheetId="2">#REF!</definedName>
    <definedName name="a_impresión_imn" localSheetId="19">#REF!</definedName>
    <definedName name="a_impresión_imn" localSheetId="17">#REF!</definedName>
    <definedName name="a_impresión_imn" localSheetId="13">#REF!</definedName>
    <definedName name="a_impresión_imn" localSheetId="23">#REF!</definedName>
    <definedName name="a_impresión_imn" localSheetId="15">#REF!</definedName>
    <definedName name="a_impresión_imn" localSheetId="25">#REF!</definedName>
    <definedName name="a_impresión_imn" localSheetId="5">#REF!</definedName>
    <definedName name="a_impresión_imn" localSheetId="6">#REF!</definedName>
    <definedName name="a_impresión_imn" localSheetId="21">#REF!</definedName>
    <definedName name="a_impresión_imn" localSheetId="12">#REF!</definedName>
    <definedName name="a_impresión_imn" localSheetId="11">#REF!</definedName>
    <definedName name="a_impresión_imn" localSheetId="7">#REF!</definedName>
    <definedName name="a_impresión_imn" localSheetId="3">#REF!</definedName>
    <definedName name="a_impresión_imn" localSheetId="9">#REF!</definedName>
    <definedName name="a_impresión_imn">#REF!</definedName>
    <definedName name="Abril" localSheetId="1">#REF!</definedName>
    <definedName name="Abril" localSheetId="2">#REF!</definedName>
    <definedName name="Abril" localSheetId="19">#REF!</definedName>
    <definedName name="Abril" localSheetId="17">#REF!</definedName>
    <definedName name="Abril" localSheetId="13">#REF!</definedName>
    <definedName name="Abril" localSheetId="23">#REF!</definedName>
    <definedName name="Abril" localSheetId="15">#REF!</definedName>
    <definedName name="Abril" localSheetId="25">#REF!</definedName>
    <definedName name="Abril" localSheetId="5">#REF!</definedName>
    <definedName name="Abril" localSheetId="6">#REF!</definedName>
    <definedName name="Abril" localSheetId="21">#REF!</definedName>
    <definedName name="Abril" localSheetId="12">#REF!</definedName>
    <definedName name="Abril" localSheetId="11">#REF!</definedName>
    <definedName name="Abril" localSheetId="7">#REF!</definedName>
    <definedName name="Abril" localSheetId="3">#REF!</definedName>
    <definedName name="Abril" localSheetId="9">#REF!</definedName>
    <definedName name="Abril">#REF!</definedName>
    <definedName name="AbrilA" localSheetId="1">#REF!</definedName>
    <definedName name="AbrilA" localSheetId="19">#REF!</definedName>
    <definedName name="AbrilA" localSheetId="17">#REF!</definedName>
    <definedName name="AbrilA" localSheetId="13">#REF!</definedName>
    <definedName name="AbrilA" localSheetId="23">#REF!</definedName>
    <definedName name="AbrilA" localSheetId="15">#REF!</definedName>
    <definedName name="AbrilA" localSheetId="25">#REF!</definedName>
    <definedName name="AbrilA" localSheetId="5">#REF!</definedName>
    <definedName name="AbrilA" localSheetId="6">#REF!</definedName>
    <definedName name="AbrilA" localSheetId="21">#REF!</definedName>
    <definedName name="AbrilA" localSheetId="12">#REF!</definedName>
    <definedName name="AbrilA" localSheetId="11">#REF!</definedName>
    <definedName name="AbrilA" localSheetId="7">#REF!</definedName>
    <definedName name="AbrilA" localSheetId="3">#REF!</definedName>
    <definedName name="AbrilA" localSheetId="9">#REF!</definedName>
    <definedName name="AbrilA">#REF!</definedName>
    <definedName name="Agosto" localSheetId="1">#REF!</definedName>
    <definedName name="Agosto" localSheetId="19">#REF!</definedName>
    <definedName name="Agosto" localSheetId="17">#REF!</definedName>
    <definedName name="Agosto" localSheetId="13">#REF!</definedName>
    <definedName name="Agosto" localSheetId="23">#REF!</definedName>
    <definedName name="Agosto" localSheetId="15">#REF!</definedName>
    <definedName name="Agosto" localSheetId="25">#REF!</definedName>
    <definedName name="Agosto" localSheetId="5">#REF!</definedName>
    <definedName name="Agosto" localSheetId="6">#REF!</definedName>
    <definedName name="Agosto" localSheetId="21">#REF!</definedName>
    <definedName name="Agosto" localSheetId="12">#REF!</definedName>
    <definedName name="Agosto" localSheetId="11">#REF!</definedName>
    <definedName name="Agosto" localSheetId="7">#REF!</definedName>
    <definedName name="Agosto" localSheetId="3">#REF!</definedName>
    <definedName name="Agosto" localSheetId="9">#REF!</definedName>
    <definedName name="Agosto">#REF!</definedName>
    <definedName name="AgostoA" localSheetId="1">#REF!</definedName>
    <definedName name="AgostoA" localSheetId="19">#REF!</definedName>
    <definedName name="AgostoA" localSheetId="17">#REF!</definedName>
    <definedName name="AgostoA" localSheetId="13">#REF!</definedName>
    <definedName name="AgostoA" localSheetId="23">#REF!</definedName>
    <definedName name="AgostoA" localSheetId="15">#REF!</definedName>
    <definedName name="AgostoA" localSheetId="25">#REF!</definedName>
    <definedName name="AgostoA" localSheetId="5">#REF!</definedName>
    <definedName name="AgostoA" localSheetId="6">#REF!</definedName>
    <definedName name="AgostoA" localSheetId="21">#REF!</definedName>
    <definedName name="AgostoA" localSheetId="12">#REF!</definedName>
    <definedName name="AgostoA" localSheetId="11">#REF!</definedName>
    <definedName name="AgostoA" localSheetId="7">#REF!</definedName>
    <definedName name="AgostoA" localSheetId="3">#REF!</definedName>
    <definedName name="AgostoA" localSheetId="9">#REF!</definedName>
    <definedName name="AgostoA">#REF!</definedName>
    <definedName name="_xlnm.Print_Area" localSheetId="1">Absorción!$A$1:$K$70</definedName>
    <definedName name="_xlnm.Print_Area" localSheetId="2">Absorcion_Egresados!$A$1:$D$61</definedName>
    <definedName name="_xlnm.Print_Area" localSheetId="19">'Administrativo-PC'!$A$1:$J$68</definedName>
    <definedName name="_xlnm.Print_Area" localSheetId="14">Alumno_PSP!$A$1:$I$54</definedName>
    <definedName name="_xlnm.Print_Area" localSheetId="17">'Alumno-PC'!$A$1:$K$70</definedName>
    <definedName name="_xlnm.Print_Area" localSheetId="13">'Alumno-PSP'!$A$1:$K$69</definedName>
    <definedName name="_xlnm.Print_Area" localSheetId="32">AUTOF!$A$1:$I$35</definedName>
    <definedName name="_xlnm.Print_Area" localSheetId="24">Becados_externos!$A$1:$F$57</definedName>
    <definedName name="_xlnm.Print_Area" localSheetId="23">'Becados-externos'!$A$1:$K$71</definedName>
    <definedName name="_xlnm.Print_Area" localSheetId="15">'Becas '!$A$1:$L$73</definedName>
    <definedName name="_xlnm.Print_Area" localSheetId="16">Becas_conalep!$A$1:$G$57</definedName>
    <definedName name="_xlnm.Print_Area" localSheetId="33">CAIP!$A$1:$I$35</definedName>
    <definedName name="_xlnm.Print_Area" localSheetId="25">Calidad!$A$1:$K$69</definedName>
    <definedName name="_xlnm.Print_Area" localSheetId="5">Capacidad!$A$1:$K$68</definedName>
    <definedName name="_xlnm.Print_Area" localSheetId="6">Capacidad_instalada!$A$1:$K$54</definedName>
    <definedName name="_xlnm.Print_Area" localSheetId="21">Capacitacion!$A$1:$L$68</definedName>
    <definedName name="_xlnm.Print_Area" localSheetId="22">Capacitación!$A$1:$F$58</definedName>
    <definedName name="_xlnm.Print_Area" localSheetId="34">CNPR!$A$1:$J$37</definedName>
    <definedName name="_xlnm.Print_Area" localSheetId="11">Costoporalumno!$A$1:$M$71</definedName>
    <definedName name="_xlnm.Print_Area" localSheetId="27">'C-PSP'!$A$1:$I$35</definedName>
    <definedName name="_xlnm.Print_Area" localSheetId="7">Eficiencia!$A$1:$K$70</definedName>
    <definedName name="_xlnm.Print_Area" localSheetId="8">Eficiencia_terminal!$A$1:$D$57</definedName>
    <definedName name="_xlnm.Print_Area" localSheetId="30">EGC!$A$1:$I$35</definedName>
    <definedName name="_xlnm.Print_Area" localSheetId="31">EGI!$A$1:$I$34</definedName>
    <definedName name="_xlnm.Print_Area" localSheetId="29">EPR!$A$1:$J$34</definedName>
    <definedName name="_xlnm.Print_Area" localSheetId="28">EPRT!$A$1:$J$37</definedName>
    <definedName name="_xlnm.Print_Area" localSheetId="3">Matricula!$A$1:$L$72</definedName>
    <definedName name="_xlnm.Print_Area" localSheetId="4">Matrícula!$A$1:$G$58</definedName>
    <definedName name="_xlnm.Print_Area" localSheetId="0">Resumen!$A$1:$G$79</definedName>
    <definedName name="_xlnm.Print_Area" localSheetId="9">Titulación!$A$1:$K$69</definedName>
    <definedName name="_xlnm.Print_Area" localSheetId="10">Titulados!$A$1:$D$53</definedName>
    <definedName name="Clave" localSheetId="1">#REF!</definedName>
    <definedName name="Clave" localSheetId="2">#REF!</definedName>
    <definedName name="Clave" localSheetId="19">#REF!</definedName>
    <definedName name="Clave" localSheetId="17">#REF!</definedName>
    <definedName name="Clave" localSheetId="13">#REF!</definedName>
    <definedName name="Clave" localSheetId="23">#REF!</definedName>
    <definedName name="Clave" localSheetId="15">#REF!</definedName>
    <definedName name="Clave" localSheetId="25">#REF!</definedName>
    <definedName name="Clave" localSheetId="5">#REF!</definedName>
    <definedName name="Clave" localSheetId="6">#REF!</definedName>
    <definedName name="Clave" localSheetId="21">#REF!</definedName>
    <definedName name="Clave" localSheetId="12">#REF!</definedName>
    <definedName name="Clave" localSheetId="11">#REF!</definedName>
    <definedName name="Clave" localSheetId="7">#REF!</definedName>
    <definedName name="Clave" localSheetId="3">#REF!</definedName>
    <definedName name="Clave" localSheetId="9">#REF!</definedName>
    <definedName name="Clave">#REF!</definedName>
    <definedName name="Desviación" localSheetId="1">IF(AND(#REF!=0,#REF!=0),0,IF(AND(#REF!=0,#REF!&gt;0),"----",(#REF!-#REF!)/#REF!))</definedName>
    <definedName name="Desviación" localSheetId="2">IF(AND(#REF!=0,#REF!=0),0,IF(AND(#REF!=0,#REF!&gt;0),"----",(#REF!-#REF!)/#REF!))</definedName>
    <definedName name="Desviación" localSheetId="20">IF(AND(#REF!=0,#REF!=0),0,IF(AND(#REF!=0,#REF!&gt;0),"----",(#REF!-#REF!)/#REF!))</definedName>
    <definedName name="Desviación" localSheetId="19">IF(AND(#REF!=0,#REF!=0),0,IF(AND(#REF!=0,#REF!&gt;0),"----",(#REF!-#REF!)/#REF!))</definedName>
    <definedName name="Desviación" localSheetId="18">IF(AND(#REF!=0,#REF!=0),0,IF(AND(#REF!=0,#REF!&gt;0),"----",(#REF!-#REF!)/#REF!))</definedName>
    <definedName name="Desviación" localSheetId="17">IF(AND(#REF!=0,#REF!=0),0,IF(AND(#REF!=0,#REF!&gt;0),"----",(#REF!-#REF!)/#REF!))</definedName>
    <definedName name="Desviación" localSheetId="13">IF(AND(#REF!=0,#REF!=0),0,IF(AND(#REF!=0,#REF!&gt;0),"----",(#REF!-#REF!)/#REF!))</definedName>
    <definedName name="Desviación" localSheetId="23">IF(AND(#REF!=0,#REF!=0),0,IF(AND(#REF!=0,#REF!&gt;0),"----",(#REF!-#REF!)/#REF!))</definedName>
    <definedName name="Desviación" localSheetId="15">IF(AND(#REF!=0,#REF!=0),0,IF(AND(#REF!=0,#REF!&gt;0),"----",(#REF!-#REF!)/#REF!))</definedName>
    <definedName name="Desviación" localSheetId="25">IF(AND(#REF!=0,#REF!=0),0,IF(AND(#REF!=0,#REF!&gt;0),"----",(#REF!-#REF!)/#REF!))</definedName>
    <definedName name="Desviación" localSheetId="5">IF(AND(#REF!=0,#REF!=0),0,IF(AND(#REF!=0,#REF!&gt;0),"----",(#REF!-#REF!)/#REF!))</definedName>
    <definedName name="Desviación" localSheetId="6">IF(AND(#REF!=0,#REF!=0),0,IF(AND(#REF!=0,#REF!&gt;0),"----",(#REF!-#REF!)/#REF!))</definedName>
    <definedName name="Desviación" localSheetId="21">IF(AND(#REF!=0,#REF!=0),0,IF(AND(#REF!=0,#REF!&gt;0),"----",(#REF!-#REF!)/#REF!))</definedName>
    <definedName name="Desviación" localSheetId="12">IF(AND(#REF!=0,#REF!=0),0,IF(AND(#REF!=0,#REF!&gt;0),"----",(#REF!-#REF!)/#REF!))</definedName>
    <definedName name="Desviación" localSheetId="11">IF(AND(#REF!=0,#REF!=0),0,IF(AND(#REF!=0,#REF!&gt;0),"----",(#REF!-#REF!)/#REF!))</definedName>
    <definedName name="Desviación" localSheetId="7">IF(AND(#REF!=0,#REF!=0),0,IF(AND(#REF!=0,#REF!&gt;0),"----",(#REF!-#REF!)/#REF!))</definedName>
    <definedName name="Desviación" localSheetId="29">IF(AND(#REF!=0,#REF!=0),0,IF(AND(#REF!=0,#REF!&gt;0),"----",(#REF!-#REF!)/#REF!))</definedName>
    <definedName name="Desviación" localSheetId="28">IF(AND(#REF!=0,#REF!=0),0,IF(AND(#REF!=0,#REF!&gt;0),"----",(#REF!-#REF!)/#REF!))</definedName>
    <definedName name="Desviación" localSheetId="3">IF(AND(#REF!=0,#REF!=0),0,IF(AND(#REF!=0,#REF!&gt;0),"----",(#REF!-#REF!)/#REF!))</definedName>
    <definedName name="Desviación" localSheetId="0">IF(AND(#REF!=0,#REF!=0),0,IF(AND(#REF!=0,#REF!&gt;0),"----",(#REF!-#REF!)/#REF!))</definedName>
    <definedName name="Desviación" localSheetId="9">IF(AND(#REF!=0,#REF!=0),0,IF(AND(#REF!=0,#REF!&gt;0),"----",(#REF!-#REF!)/#REF!))</definedName>
    <definedName name="Desviación">IF(AND(#REF!=0,#REF!=0),0,IF(AND(#REF!=0,#REF!&gt;0),"----",(#REF!-#REF!)/#REF!))</definedName>
    <definedName name="Diciembre" localSheetId="1">#REF!</definedName>
    <definedName name="Diciembre" localSheetId="2">#REF!</definedName>
    <definedName name="Diciembre" localSheetId="19">#REF!</definedName>
    <definedName name="Diciembre" localSheetId="17">#REF!</definedName>
    <definedName name="Diciembre" localSheetId="13">#REF!</definedName>
    <definedName name="Diciembre" localSheetId="23">#REF!</definedName>
    <definedName name="Diciembre" localSheetId="15">#REF!</definedName>
    <definedName name="Diciembre" localSheetId="25">#REF!</definedName>
    <definedName name="Diciembre" localSheetId="5">#REF!</definedName>
    <definedName name="Diciembre" localSheetId="6">#REF!</definedName>
    <definedName name="Diciembre" localSheetId="21">#REF!</definedName>
    <definedName name="Diciembre" localSheetId="12">#REF!</definedName>
    <definedName name="Diciembre" localSheetId="11">#REF!</definedName>
    <definedName name="Diciembre" localSheetId="7">#REF!</definedName>
    <definedName name="Diciembre" localSheetId="3">#REF!</definedName>
    <definedName name="Diciembre" localSheetId="9">#REF!</definedName>
    <definedName name="Diciembre">#REF!</definedName>
    <definedName name="DiciembreA" localSheetId="1">#REF!</definedName>
    <definedName name="DiciembreA" localSheetId="2">#REF!</definedName>
    <definedName name="DiciembreA" localSheetId="19">#REF!</definedName>
    <definedName name="DiciembreA" localSheetId="17">#REF!</definedName>
    <definedName name="DiciembreA" localSheetId="13">#REF!</definedName>
    <definedName name="DiciembreA" localSheetId="23">#REF!</definedName>
    <definedName name="DiciembreA" localSheetId="15">#REF!</definedName>
    <definedName name="DiciembreA" localSheetId="25">#REF!</definedName>
    <definedName name="DiciembreA" localSheetId="5">#REF!</definedName>
    <definedName name="DiciembreA" localSheetId="6">#REF!</definedName>
    <definedName name="DiciembreA" localSheetId="21">#REF!</definedName>
    <definedName name="DiciembreA" localSheetId="12">#REF!</definedName>
    <definedName name="DiciembreA" localSheetId="11">#REF!</definedName>
    <definedName name="DiciembreA" localSheetId="7">#REF!</definedName>
    <definedName name="DiciembreA" localSheetId="3">#REF!</definedName>
    <definedName name="DiciembreA" localSheetId="9">#REF!</definedName>
    <definedName name="DiciembreA">#REF!</definedName>
    <definedName name="Enero" localSheetId="1">#REF!</definedName>
    <definedName name="Enero" localSheetId="19">#REF!</definedName>
    <definedName name="Enero" localSheetId="17">#REF!</definedName>
    <definedName name="Enero" localSheetId="13">#REF!</definedName>
    <definedName name="Enero" localSheetId="23">#REF!</definedName>
    <definedName name="Enero" localSheetId="15">#REF!</definedName>
    <definedName name="Enero" localSheetId="25">#REF!</definedName>
    <definedName name="Enero" localSheetId="5">#REF!</definedName>
    <definedName name="Enero" localSheetId="6">#REF!</definedName>
    <definedName name="Enero" localSheetId="21">#REF!</definedName>
    <definedName name="Enero" localSheetId="12">#REF!</definedName>
    <definedName name="Enero" localSheetId="11">#REF!</definedName>
    <definedName name="Enero" localSheetId="7">#REF!</definedName>
    <definedName name="Enero" localSheetId="3">#REF!</definedName>
    <definedName name="Enero" localSheetId="9">#REF!</definedName>
    <definedName name="Enero">#REF!</definedName>
    <definedName name="EneroA" localSheetId="1">#REF!</definedName>
    <definedName name="EneroA" localSheetId="19">#REF!</definedName>
    <definedName name="EneroA" localSheetId="17">#REF!</definedName>
    <definedName name="EneroA" localSheetId="13">#REF!</definedName>
    <definedName name="EneroA" localSheetId="23">#REF!</definedName>
    <definedName name="EneroA" localSheetId="15">#REF!</definedName>
    <definedName name="EneroA" localSheetId="25">#REF!</definedName>
    <definedName name="EneroA" localSheetId="5">#REF!</definedName>
    <definedName name="EneroA" localSheetId="6">#REF!</definedName>
    <definedName name="EneroA" localSheetId="21">#REF!</definedName>
    <definedName name="EneroA" localSheetId="12">#REF!</definedName>
    <definedName name="EneroA" localSheetId="11">#REF!</definedName>
    <definedName name="EneroA" localSheetId="7">#REF!</definedName>
    <definedName name="EneroA" localSheetId="3">#REF!</definedName>
    <definedName name="EneroA" localSheetId="9">#REF!</definedName>
    <definedName name="EneroA">#REF!</definedName>
    <definedName name="Entidad" localSheetId="1">#REF!</definedName>
    <definedName name="Entidad" localSheetId="19">#REF!</definedName>
    <definedName name="Entidad" localSheetId="17">#REF!</definedName>
    <definedName name="Entidad" localSheetId="13">#REF!</definedName>
    <definedName name="Entidad" localSheetId="23">#REF!</definedName>
    <definedName name="Entidad" localSheetId="15">#REF!</definedName>
    <definedName name="Entidad" localSheetId="25">#REF!</definedName>
    <definedName name="Entidad" localSheetId="5">#REF!</definedName>
    <definedName name="Entidad" localSheetId="6">#REF!</definedName>
    <definedName name="Entidad" localSheetId="21">#REF!</definedName>
    <definedName name="Entidad" localSheetId="12">#REF!</definedName>
    <definedName name="Entidad" localSheetId="11">#REF!</definedName>
    <definedName name="Entidad" localSheetId="7">#REF!</definedName>
    <definedName name="Entidad" localSheetId="3">#REF!</definedName>
    <definedName name="Entidad" localSheetId="9">#REF!</definedName>
    <definedName name="Entidad">#REF!</definedName>
    <definedName name="Febrero" localSheetId="1">#REF!</definedName>
    <definedName name="Febrero" localSheetId="19">#REF!</definedName>
    <definedName name="Febrero" localSheetId="17">#REF!</definedName>
    <definedName name="Febrero" localSheetId="13">#REF!</definedName>
    <definedName name="Febrero" localSheetId="23">#REF!</definedName>
    <definedName name="Febrero" localSheetId="15">#REF!</definedName>
    <definedName name="Febrero" localSheetId="25">#REF!</definedName>
    <definedName name="Febrero" localSheetId="5">#REF!</definedName>
    <definedName name="Febrero" localSheetId="6">#REF!</definedName>
    <definedName name="Febrero" localSheetId="21">#REF!</definedName>
    <definedName name="Febrero" localSheetId="12">#REF!</definedName>
    <definedName name="Febrero" localSheetId="11">#REF!</definedName>
    <definedName name="Febrero" localSheetId="7">#REF!</definedName>
    <definedName name="Febrero" localSheetId="3">#REF!</definedName>
    <definedName name="Febrero" localSheetId="9">#REF!</definedName>
    <definedName name="Febrero">#REF!</definedName>
    <definedName name="FebreroA" localSheetId="1">#REF!</definedName>
    <definedName name="FebreroA" localSheetId="19">#REF!</definedName>
    <definedName name="FebreroA" localSheetId="17">#REF!</definedName>
    <definedName name="FebreroA" localSheetId="13">#REF!</definedName>
    <definedName name="FebreroA" localSheetId="23">#REF!</definedName>
    <definedName name="FebreroA" localSheetId="15">#REF!</definedName>
    <definedName name="FebreroA" localSheetId="25">#REF!</definedName>
    <definedName name="FebreroA" localSheetId="5">#REF!</definedName>
    <definedName name="FebreroA" localSheetId="6">#REF!</definedName>
    <definedName name="FebreroA" localSheetId="21">#REF!</definedName>
    <definedName name="FebreroA" localSheetId="12">#REF!</definedName>
    <definedName name="FebreroA" localSheetId="11">#REF!</definedName>
    <definedName name="FebreroA" localSheetId="7">#REF!</definedName>
    <definedName name="FebreroA" localSheetId="3">#REF!</definedName>
    <definedName name="FebreroA" localSheetId="9">#REF!</definedName>
    <definedName name="FebreroA">#REF!</definedName>
    <definedName name="Julio" localSheetId="1">#REF!</definedName>
    <definedName name="Julio" localSheetId="19">#REF!</definedName>
    <definedName name="Julio" localSheetId="17">#REF!</definedName>
    <definedName name="Julio" localSheetId="13">#REF!</definedName>
    <definedName name="Julio" localSheetId="23">#REF!</definedName>
    <definedName name="Julio" localSheetId="15">#REF!</definedName>
    <definedName name="Julio" localSheetId="25">#REF!</definedName>
    <definedName name="Julio" localSheetId="5">#REF!</definedName>
    <definedName name="Julio" localSheetId="6">#REF!</definedName>
    <definedName name="Julio" localSheetId="21">#REF!</definedName>
    <definedName name="Julio" localSheetId="12">#REF!</definedName>
    <definedName name="Julio" localSheetId="11">#REF!</definedName>
    <definedName name="Julio" localSheetId="7">#REF!</definedName>
    <definedName name="Julio" localSheetId="3">#REF!</definedName>
    <definedName name="Julio" localSheetId="9">#REF!</definedName>
    <definedName name="Julio">#REF!</definedName>
    <definedName name="JulioA" localSheetId="1">#REF!</definedName>
    <definedName name="JulioA" localSheetId="19">#REF!</definedName>
    <definedName name="JulioA" localSheetId="17">#REF!</definedName>
    <definedName name="JulioA" localSheetId="13">#REF!</definedName>
    <definedName name="JulioA" localSheetId="23">#REF!</definedName>
    <definedName name="JulioA" localSheetId="15">#REF!</definedName>
    <definedName name="JulioA" localSheetId="25">#REF!</definedName>
    <definedName name="JulioA" localSheetId="5">#REF!</definedName>
    <definedName name="JulioA" localSheetId="6">#REF!</definedName>
    <definedName name="JulioA" localSheetId="21">#REF!</definedName>
    <definedName name="JulioA" localSheetId="12">#REF!</definedName>
    <definedName name="JulioA" localSheetId="11">#REF!</definedName>
    <definedName name="JulioA" localSheetId="7">#REF!</definedName>
    <definedName name="JulioA" localSheetId="3">#REF!</definedName>
    <definedName name="JulioA" localSheetId="9">#REF!</definedName>
    <definedName name="JulioA">#REF!</definedName>
    <definedName name="Junio" localSheetId="1">#REF!</definedName>
    <definedName name="Junio" localSheetId="19">#REF!</definedName>
    <definedName name="Junio" localSheetId="17">#REF!</definedName>
    <definedName name="Junio" localSheetId="13">#REF!</definedName>
    <definedName name="Junio" localSheetId="23">#REF!</definedName>
    <definedName name="Junio" localSheetId="15">#REF!</definedName>
    <definedName name="Junio" localSheetId="25">#REF!</definedName>
    <definedName name="Junio" localSheetId="5">#REF!</definedName>
    <definedName name="Junio" localSheetId="6">#REF!</definedName>
    <definedName name="Junio" localSheetId="21">#REF!</definedName>
    <definedName name="Junio" localSheetId="12">#REF!</definedName>
    <definedName name="Junio" localSheetId="11">#REF!</definedName>
    <definedName name="Junio" localSheetId="7">#REF!</definedName>
    <definedName name="Junio" localSheetId="3">#REF!</definedName>
    <definedName name="Junio" localSheetId="9">#REF!</definedName>
    <definedName name="Junio">#REF!</definedName>
    <definedName name="JunioA" localSheetId="1">#REF!</definedName>
    <definedName name="JunioA" localSheetId="19">#REF!</definedName>
    <definedName name="JunioA" localSheetId="17">#REF!</definedName>
    <definedName name="JunioA" localSheetId="13">#REF!</definedName>
    <definedName name="JunioA" localSheetId="23">#REF!</definedName>
    <definedName name="JunioA" localSheetId="15">#REF!</definedName>
    <definedName name="JunioA" localSheetId="25">#REF!</definedName>
    <definedName name="JunioA" localSheetId="5">#REF!</definedName>
    <definedName name="JunioA" localSheetId="6">#REF!</definedName>
    <definedName name="JunioA" localSheetId="21">#REF!</definedName>
    <definedName name="JunioA" localSheetId="12">#REF!</definedName>
    <definedName name="JunioA" localSheetId="11">#REF!</definedName>
    <definedName name="JunioA" localSheetId="7">#REF!</definedName>
    <definedName name="JunioA" localSheetId="3">#REF!</definedName>
    <definedName name="JunioA" localSheetId="9">#REF!</definedName>
    <definedName name="JunioA">#REF!</definedName>
    <definedName name="Marzo" localSheetId="1">#REF!</definedName>
    <definedName name="Marzo" localSheetId="19">#REF!</definedName>
    <definedName name="Marzo" localSheetId="17">#REF!</definedName>
    <definedName name="Marzo" localSheetId="13">#REF!</definedName>
    <definedName name="Marzo" localSheetId="23">#REF!</definedName>
    <definedName name="Marzo" localSheetId="15">#REF!</definedName>
    <definedName name="Marzo" localSheetId="25">#REF!</definedName>
    <definedName name="Marzo" localSheetId="5">#REF!</definedName>
    <definedName name="Marzo" localSheetId="6">#REF!</definedName>
    <definedName name="Marzo" localSheetId="21">#REF!</definedName>
    <definedName name="Marzo" localSheetId="12">#REF!</definedName>
    <definedName name="Marzo" localSheetId="11">#REF!</definedName>
    <definedName name="Marzo" localSheetId="7">#REF!</definedName>
    <definedName name="Marzo" localSheetId="3">#REF!</definedName>
    <definedName name="Marzo" localSheetId="9">#REF!</definedName>
    <definedName name="Marzo">#REF!</definedName>
    <definedName name="MarzoA" localSheetId="1">#REF!</definedName>
    <definedName name="MarzoA" localSheetId="19">#REF!</definedName>
    <definedName name="MarzoA" localSheetId="17">#REF!</definedName>
    <definedName name="MarzoA" localSheetId="13">#REF!</definedName>
    <definedName name="MarzoA" localSheetId="23">#REF!</definedName>
    <definedName name="MarzoA" localSheetId="15">#REF!</definedName>
    <definedName name="MarzoA" localSheetId="25">#REF!</definedName>
    <definedName name="MarzoA" localSheetId="5">#REF!</definedName>
    <definedName name="MarzoA" localSheetId="6">#REF!</definedName>
    <definedName name="MarzoA" localSheetId="21">#REF!</definedName>
    <definedName name="MarzoA" localSheetId="12">#REF!</definedName>
    <definedName name="MarzoA" localSheetId="11">#REF!</definedName>
    <definedName name="MarzoA" localSheetId="7">#REF!</definedName>
    <definedName name="MarzoA" localSheetId="3">#REF!</definedName>
    <definedName name="MarzoA" localSheetId="9">#REF!</definedName>
    <definedName name="MarzoA">#REF!</definedName>
    <definedName name="MaxAnual" localSheetId="1">MAX(#REF!,#REF!,#REF!,#REF!,#REF!,#REF!,#REF!,#REF!,#REF!,#REF!,#REF!,#REF!)</definedName>
    <definedName name="MaxAnual" localSheetId="2">MAX(#REF!,#REF!,#REF!,#REF!,#REF!,#REF!,#REF!,#REF!,#REF!,#REF!,#REF!,#REF!)</definedName>
    <definedName name="MaxAnual" localSheetId="19">MAX(#REF!,#REF!,#REF!,#REF!,#REF!,#REF!,#REF!,#REF!,#REF!,#REF!,#REF!,#REF!)</definedName>
    <definedName name="MaxAnual" localSheetId="17">MAX(#REF!,#REF!,#REF!,#REF!,#REF!,#REF!,#REF!,#REF!,#REF!,#REF!,#REF!,#REF!)</definedName>
    <definedName name="MaxAnual" localSheetId="13">MAX(#REF!,#REF!,#REF!,#REF!,#REF!,#REF!,#REF!,#REF!,#REF!,#REF!,#REF!,#REF!)</definedName>
    <definedName name="MaxAnual" localSheetId="23">MAX(#REF!,#REF!,#REF!,#REF!,#REF!,#REF!,#REF!,#REF!,#REF!,#REF!,#REF!,#REF!)</definedName>
    <definedName name="MaxAnual" localSheetId="15">MAX(#REF!,#REF!,#REF!,#REF!,#REF!,#REF!,#REF!,#REF!,#REF!,#REF!,#REF!,#REF!)</definedName>
    <definedName name="MaxAnual" localSheetId="25">MAX(#REF!,#REF!,#REF!,#REF!,#REF!,#REF!,#REF!,#REF!,#REF!,#REF!,#REF!,#REF!)</definedName>
    <definedName name="MaxAnual" localSheetId="5">MAX(#REF!,#REF!,#REF!,#REF!,#REF!,#REF!,#REF!,#REF!,#REF!,#REF!,#REF!,#REF!)</definedName>
    <definedName name="MaxAnual" localSheetId="6">MAX(#REF!,#REF!,#REF!,#REF!,#REF!,#REF!,#REF!,#REF!,#REF!,#REF!,#REF!,#REF!)</definedName>
    <definedName name="MaxAnual" localSheetId="12">MAX(#REF!,#REF!,#REF!,#REF!,#REF!,#REF!,#REF!,#REF!,#REF!,#REF!,#REF!,#REF!)</definedName>
    <definedName name="MaxAnual" localSheetId="11">MAX(#REF!,#REF!,#REF!,#REF!,#REF!,#REF!,#REF!,#REF!,#REF!,#REF!,#REF!,#REF!)</definedName>
    <definedName name="MaxAnual" localSheetId="7">MAX(#REF!,#REF!,#REF!,#REF!,#REF!,#REF!,#REF!,#REF!,#REF!,#REF!,#REF!,#REF!)</definedName>
    <definedName name="MaxAnual" localSheetId="29">MAX(#REF!,#REF!,#REF!,#REF!,#REF!,#REF!,#REF!,#REF!,#REF!,#REF!,#REF!,#REF!)</definedName>
    <definedName name="MaxAnual" localSheetId="28">MAX(#REF!,#REF!,#REF!,#REF!,#REF!,#REF!,#REF!,#REF!,#REF!,#REF!,#REF!,#REF!)</definedName>
    <definedName name="MaxAnual" localSheetId="3">MAX(#REF!,#REF!,#REF!,#REF!,#REF!,#REF!,#REF!,#REF!,#REF!,#REF!,#REF!,#REF!)</definedName>
    <definedName name="MaxAnual" localSheetId="9">MAX(#REF!,#REF!,#REF!,#REF!,#REF!,#REF!,#REF!,#REF!,#REF!,#REF!,#REF!,#REF!)</definedName>
    <definedName name="MaxAnual">MAX(#REF!,#REF!,#REF!,#REF!,#REF!,#REF!,#REF!,#REF!,#REF!,#REF!,#REF!,#REF!)</definedName>
    <definedName name="Máximo" localSheetId="19">MAX(#REF!)</definedName>
    <definedName name="Máximo" localSheetId="17">MAX(#REF!)</definedName>
    <definedName name="Máximo" localSheetId="13">MAX(#REF!)</definedName>
    <definedName name="Máximo" localSheetId="23">MAX(#REF!)</definedName>
    <definedName name="Máximo" localSheetId="25">MAX(#REF!)</definedName>
    <definedName name="Máximo" localSheetId="5">MAX(#REF!)</definedName>
    <definedName name="Máximo" localSheetId="6">MAX(#REF!)</definedName>
    <definedName name="Máximo" localSheetId="12">MAX(#REF!)</definedName>
    <definedName name="Máximo" localSheetId="11">MAX(#REF!)</definedName>
    <definedName name="Máximo" localSheetId="7">MAX(#REF!)</definedName>
    <definedName name="Máximo" localSheetId="9">MAX(#REF!)</definedName>
    <definedName name="Máximo">MAX(#REF!)</definedName>
    <definedName name="MaxTrimestral" localSheetId="1">MAX(#REF!,#REF!,#REF!,#REF!)</definedName>
    <definedName name="MaxTrimestral" localSheetId="2">MAX(#REF!,#REF!,#REF!,#REF!)</definedName>
    <definedName name="MaxTrimestral" localSheetId="19">MAX(#REF!,#REF!,#REF!,#REF!)</definedName>
    <definedName name="MaxTrimestral" localSheetId="17">MAX(#REF!,#REF!,#REF!,#REF!)</definedName>
    <definedName name="MaxTrimestral" localSheetId="13">MAX(#REF!,#REF!,#REF!,#REF!)</definedName>
    <definedName name="MaxTrimestral" localSheetId="23">MAX(#REF!,#REF!,#REF!,#REF!)</definedName>
    <definedName name="MaxTrimestral" localSheetId="15">MAX(#REF!,#REF!,#REF!,#REF!)</definedName>
    <definedName name="MaxTrimestral" localSheetId="25">MAX(#REF!,#REF!,#REF!,#REF!)</definedName>
    <definedName name="MaxTrimestral" localSheetId="5">MAX(#REF!,#REF!,#REF!,#REF!)</definedName>
    <definedName name="MaxTrimestral" localSheetId="6">MAX(#REF!,#REF!,#REF!,#REF!)</definedName>
    <definedName name="MaxTrimestral" localSheetId="12">MAX(#REF!,#REF!,#REF!,#REF!)</definedName>
    <definedName name="MaxTrimestral" localSheetId="11">MAX(#REF!,#REF!,#REF!,#REF!)</definedName>
    <definedName name="MaxTrimestral" localSheetId="7">MAX(#REF!,#REF!,#REF!,#REF!)</definedName>
    <definedName name="MaxTrimestral" localSheetId="29">MAX(#REF!,#REF!,#REF!,#REF!)</definedName>
    <definedName name="MaxTrimestral" localSheetId="28">MAX(#REF!,#REF!,#REF!,#REF!)</definedName>
    <definedName name="MaxTrimestral" localSheetId="3">MAX(#REF!,#REF!,#REF!,#REF!)</definedName>
    <definedName name="MaxTrimestral" localSheetId="9">MAX(#REF!,#REF!,#REF!,#REF!)</definedName>
    <definedName name="MaxTrimestral">MAX(#REF!,#REF!,#REF!,#REF!)</definedName>
    <definedName name="Mayo" localSheetId="1">#REF!</definedName>
    <definedName name="Mayo" localSheetId="19">#REF!</definedName>
    <definedName name="Mayo" localSheetId="17">#REF!</definedName>
    <definedName name="Mayo" localSheetId="13">#REF!</definedName>
    <definedName name="Mayo" localSheetId="23">#REF!</definedName>
    <definedName name="Mayo" localSheetId="15">#REF!</definedName>
    <definedName name="Mayo" localSheetId="25">#REF!</definedName>
    <definedName name="Mayo" localSheetId="5">#REF!</definedName>
    <definedName name="Mayo" localSheetId="6">#REF!</definedName>
    <definedName name="Mayo" localSheetId="21">#REF!</definedName>
    <definedName name="Mayo" localSheetId="12">#REF!</definedName>
    <definedName name="Mayo" localSheetId="11">#REF!</definedName>
    <definedName name="Mayo" localSheetId="7">#REF!</definedName>
    <definedName name="Mayo" localSheetId="3">#REF!</definedName>
    <definedName name="Mayo" localSheetId="9">#REF!</definedName>
    <definedName name="Mayo">#REF!</definedName>
    <definedName name="MayoA" localSheetId="1">#REF!</definedName>
    <definedName name="MayoA" localSheetId="19">#REF!</definedName>
    <definedName name="MayoA" localSheetId="17">#REF!</definedName>
    <definedName name="MayoA" localSheetId="13">#REF!</definedName>
    <definedName name="MayoA" localSheetId="23">#REF!</definedName>
    <definedName name="MayoA" localSheetId="15">#REF!</definedName>
    <definedName name="MayoA" localSheetId="25">#REF!</definedName>
    <definedName name="MayoA" localSheetId="5">#REF!</definedName>
    <definedName name="MayoA" localSheetId="6">#REF!</definedName>
    <definedName name="MayoA" localSheetId="21">#REF!</definedName>
    <definedName name="MayoA" localSheetId="12">#REF!</definedName>
    <definedName name="MayoA" localSheetId="11">#REF!</definedName>
    <definedName name="MayoA" localSheetId="7">#REF!</definedName>
    <definedName name="MayoA" localSheetId="3">#REF!</definedName>
    <definedName name="MayoA" localSheetId="9">#REF!</definedName>
    <definedName name="MayoA">#REF!</definedName>
    <definedName name="NombrePlantel" localSheetId="6">[1]PCEU01!$B$9</definedName>
    <definedName name="NombrePlantel" localSheetId="12">[2]PCEU01!$B$9</definedName>
    <definedName name="NombrePlantel">[3]PCEU01!$B$9</definedName>
    <definedName name="Noviembre" localSheetId="1">#REF!</definedName>
    <definedName name="Noviembre" localSheetId="2">#REF!</definedName>
    <definedName name="Noviembre" localSheetId="19">#REF!</definedName>
    <definedName name="Noviembre" localSheetId="17">#REF!</definedName>
    <definedName name="Noviembre" localSheetId="13">#REF!</definedName>
    <definedName name="Noviembre" localSheetId="23">#REF!</definedName>
    <definedName name="Noviembre" localSheetId="15">#REF!</definedName>
    <definedName name="Noviembre" localSheetId="25">#REF!</definedName>
    <definedName name="Noviembre" localSheetId="5">#REF!</definedName>
    <definedName name="Noviembre" localSheetId="6">#REF!</definedName>
    <definedName name="Noviembre" localSheetId="21">#REF!</definedName>
    <definedName name="Noviembre" localSheetId="12">#REF!</definedName>
    <definedName name="Noviembre" localSheetId="11">#REF!</definedName>
    <definedName name="Noviembre" localSheetId="7">#REF!</definedName>
    <definedName name="Noviembre" localSheetId="3">#REF!</definedName>
    <definedName name="Noviembre" localSheetId="9">#REF!</definedName>
    <definedName name="Noviembre">#REF!</definedName>
    <definedName name="NoviembreA" localSheetId="1">#REF!</definedName>
    <definedName name="NoviembreA" localSheetId="2">#REF!</definedName>
    <definedName name="NoviembreA" localSheetId="19">#REF!</definedName>
    <definedName name="NoviembreA" localSheetId="17">#REF!</definedName>
    <definedName name="NoviembreA" localSheetId="13">#REF!</definedName>
    <definedName name="NoviembreA" localSheetId="23">#REF!</definedName>
    <definedName name="NoviembreA" localSheetId="15">#REF!</definedName>
    <definedName name="NoviembreA" localSheetId="25">#REF!</definedName>
    <definedName name="NoviembreA" localSheetId="5">#REF!</definedName>
    <definedName name="NoviembreA" localSheetId="6">#REF!</definedName>
    <definedName name="NoviembreA" localSheetId="21">#REF!</definedName>
    <definedName name="NoviembreA" localSheetId="12">#REF!</definedName>
    <definedName name="NoviembreA" localSheetId="11">#REF!</definedName>
    <definedName name="NoviembreA" localSheetId="7">#REF!</definedName>
    <definedName name="NoviembreA" localSheetId="3">#REF!</definedName>
    <definedName name="NoviembreA" localSheetId="9">#REF!</definedName>
    <definedName name="NoviembreA">#REF!</definedName>
    <definedName name="Octubre" localSheetId="1">#REF!</definedName>
    <definedName name="Octubre" localSheetId="2">#REF!</definedName>
    <definedName name="Octubre" localSheetId="19">#REF!</definedName>
    <definedName name="Octubre" localSheetId="17">#REF!</definedName>
    <definedName name="Octubre" localSheetId="13">#REF!</definedName>
    <definedName name="Octubre" localSheetId="23">#REF!</definedName>
    <definedName name="Octubre" localSheetId="15">#REF!</definedName>
    <definedName name="Octubre" localSheetId="25">#REF!</definedName>
    <definedName name="Octubre" localSheetId="5">#REF!</definedName>
    <definedName name="Octubre" localSheetId="6">#REF!</definedName>
    <definedName name="Octubre" localSheetId="21">#REF!</definedName>
    <definedName name="Octubre" localSheetId="12">#REF!</definedName>
    <definedName name="Octubre" localSheetId="11">#REF!</definedName>
    <definedName name="Octubre" localSheetId="7">#REF!</definedName>
    <definedName name="Octubre" localSheetId="3">#REF!</definedName>
    <definedName name="Octubre" localSheetId="9">#REF!</definedName>
    <definedName name="Octubre">#REF!</definedName>
    <definedName name="OctubreA" localSheetId="1">#REF!</definedName>
    <definedName name="OctubreA" localSheetId="19">#REF!</definedName>
    <definedName name="OctubreA" localSheetId="17">#REF!</definedName>
    <definedName name="OctubreA" localSheetId="13">#REF!</definedName>
    <definedName name="OctubreA" localSheetId="23">#REF!</definedName>
    <definedName name="OctubreA" localSheetId="15">#REF!</definedName>
    <definedName name="OctubreA" localSheetId="25">#REF!</definedName>
    <definedName name="OctubreA" localSheetId="5">#REF!</definedName>
    <definedName name="OctubreA" localSheetId="6">#REF!</definedName>
    <definedName name="OctubreA" localSheetId="21">#REF!</definedName>
    <definedName name="OctubreA" localSheetId="12">#REF!</definedName>
    <definedName name="OctubreA" localSheetId="11">#REF!</definedName>
    <definedName name="OctubreA" localSheetId="7">#REF!</definedName>
    <definedName name="OctubreA" localSheetId="3">#REF!</definedName>
    <definedName name="OctubreA" localSheetId="9">#REF!</definedName>
    <definedName name="OctubreA">#REF!</definedName>
    <definedName name="Plantel" localSheetId="1">#REF!</definedName>
    <definedName name="Plantel" localSheetId="19">#REF!</definedName>
    <definedName name="Plantel" localSheetId="17">#REF!</definedName>
    <definedName name="Plantel" localSheetId="13">#REF!</definedName>
    <definedName name="Plantel" localSheetId="23">#REF!</definedName>
    <definedName name="Plantel" localSheetId="15">#REF!</definedName>
    <definedName name="Plantel" localSheetId="25">#REF!</definedName>
    <definedName name="Plantel" localSheetId="5">#REF!</definedName>
    <definedName name="Plantel" localSheetId="6">#REF!</definedName>
    <definedName name="Plantel" localSheetId="21">#REF!</definedName>
    <definedName name="Plantel" localSheetId="12">#REF!</definedName>
    <definedName name="Plantel" localSheetId="11">#REF!</definedName>
    <definedName name="Plantel" localSheetId="7">#REF!</definedName>
    <definedName name="Plantel" localSheetId="3">#REF!</definedName>
    <definedName name="Plantel" localSheetId="9">#REF!</definedName>
    <definedName name="Plantel">#REF!</definedName>
    <definedName name="PORCENTUAL" localSheetId="1">#REF!</definedName>
    <definedName name="PORCENTUAL" localSheetId="19">#REF!</definedName>
    <definedName name="PORCENTUAL" localSheetId="17">#REF!</definedName>
    <definedName name="PORCENTUAL" localSheetId="13">#REF!</definedName>
    <definedName name="PORCENTUAL" localSheetId="23">#REF!</definedName>
    <definedName name="PORCENTUAL" localSheetId="15">#REF!</definedName>
    <definedName name="PORCENTUAL" localSheetId="25">#REF!</definedName>
    <definedName name="PORCENTUAL" localSheetId="5">#REF!</definedName>
    <definedName name="PORCENTUAL" localSheetId="6">#REF!</definedName>
    <definedName name="PORCENTUAL" localSheetId="21">#REF!</definedName>
    <definedName name="PORCENTUAL" localSheetId="12">#REF!</definedName>
    <definedName name="PORCENTUAL" localSheetId="11">#REF!</definedName>
    <definedName name="PORCENTUAL" localSheetId="7">#REF!</definedName>
    <definedName name="PORCENTUAL" localSheetId="3">#REF!</definedName>
    <definedName name="PORCENTUAL" localSheetId="9">#REF!</definedName>
    <definedName name="PORCENTUAL">#REF!</definedName>
    <definedName name="s" localSheetId="1">#REF!</definedName>
    <definedName name="s" localSheetId="19">#REF!</definedName>
    <definedName name="s" localSheetId="13">#REF!</definedName>
    <definedName name="s" localSheetId="23">#REF!</definedName>
    <definedName name="s" localSheetId="15">#REF!</definedName>
    <definedName name="s" localSheetId="25">#REF!</definedName>
    <definedName name="s" localSheetId="5">#REF!</definedName>
    <definedName name="s" localSheetId="6">#REF!</definedName>
    <definedName name="s" localSheetId="21">#REF!</definedName>
    <definedName name="s" localSheetId="12">#REF!</definedName>
    <definedName name="s" localSheetId="11">#REF!</definedName>
    <definedName name="s" localSheetId="7">#REF!</definedName>
    <definedName name="s" localSheetId="3">#REF!</definedName>
    <definedName name="s" localSheetId="9">#REF!</definedName>
    <definedName name="s">#REF!</definedName>
    <definedName name="Septiembre" localSheetId="1">#REF!</definedName>
    <definedName name="Septiembre" localSheetId="19">#REF!</definedName>
    <definedName name="Septiembre" localSheetId="17">#REF!</definedName>
    <definedName name="Septiembre" localSheetId="13">#REF!</definedName>
    <definedName name="Septiembre" localSheetId="23">#REF!</definedName>
    <definedName name="Septiembre" localSheetId="15">#REF!</definedName>
    <definedName name="Septiembre" localSheetId="25">#REF!</definedName>
    <definedName name="Septiembre" localSheetId="5">#REF!</definedName>
    <definedName name="Septiembre" localSheetId="6">#REF!</definedName>
    <definedName name="Septiembre" localSheetId="21">#REF!</definedName>
    <definedName name="Septiembre" localSheetId="12">#REF!</definedName>
    <definedName name="Septiembre" localSheetId="11">#REF!</definedName>
    <definedName name="Septiembre" localSheetId="7">#REF!</definedName>
    <definedName name="Septiembre" localSheetId="3">#REF!</definedName>
    <definedName name="Septiembre" localSheetId="9">#REF!</definedName>
    <definedName name="Septiembre">#REF!</definedName>
    <definedName name="SeptiembreA" localSheetId="1">#REF!</definedName>
    <definedName name="SeptiembreA" localSheetId="19">#REF!</definedName>
    <definedName name="SeptiembreA" localSheetId="17">#REF!</definedName>
    <definedName name="SeptiembreA" localSheetId="13">#REF!</definedName>
    <definedName name="SeptiembreA" localSheetId="23">#REF!</definedName>
    <definedName name="SeptiembreA" localSheetId="15">#REF!</definedName>
    <definedName name="SeptiembreA" localSheetId="25">#REF!</definedName>
    <definedName name="SeptiembreA" localSheetId="5">#REF!</definedName>
    <definedName name="SeptiembreA" localSheetId="6">#REF!</definedName>
    <definedName name="SeptiembreA" localSheetId="21">#REF!</definedName>
    <definedName name="SeptiembreA" localSheetId="12">#REF!</definedName>
    <definedName name="SeptiembreA" localSheetId="11">#REF!</definedName>
    <definedName name="SeptiembreA" localSheetId="7">#REF!</definedName>
    <definedName name="SeptiembreA" localSheetId="3">#REF!</definedName>
    <definedName name="SeptiembreA" localSheetId="9">#REF!</definedName>
    <definedName name="SeptiembreA">#REF!</definedName>
    <definedName name="SumaAnual" localSheetId="1">SUM(#REF!,#REF!,#REF!,#REF!,#REF!,#REF!,#REF!,#REF!,#REF!,#REF!,#REF!,#REF!)</definedName>
    <definedName name="SumaAnual" localSheetId="2">SUM(#REF!,#REF!,#REF!,#REF!,#REF!,#REF!,#REF!,#REF!,#REF!,#REF!,#REF!,#REF!)</definedName>
    <definedName name="SumaAnual" localSheetId="19">SUM(#REF!,#REF!,#REF!,#REF!,#REF!,#REF!,#REF!,#REF!,#REF!,#REF!,#REF!,#REF!)</definedName>
    <definedName name="SumaAnual" localSheetId="17">SUM(#REF!,#REF!,#REF!,#REF!,#REF!,#REF!,#REF!,#REF!,#REF!,#REF!,#REF!,#REF!)</definedName>
    <definedName name="SumaAnual" localSheetId="13">SUM(#REF!,#REF!,#REF!,#REF!,#REF!,#REF!,#REF!,#REF!,#REF!,#REF!,#REF!,#REF!)</definedName>
    <definedName name="SumaAnual" localSheetId="23">SUM(#REF!,#REF!,#REF!,#REF!,#REF!,#REF!,#REF!,#REF!,#REF!,#REF!,#REF!,#REF!)</definedName>
    <definedName name="SumaAnual" localSheetId="15">SUM(#REF!,#REF!,#REF!,#REF!,#REF!,#REF!,#REF!,#REF!,#REF!,#REF!,#REF!,#REF!)</definedName>
    <definedName name="SumaAnual" localSheetId="25">SUM(#REF!,#REF!,#REF!,#REF!,#REF!,#REF!,#REF!,#REF!,#REF!,#REF!,#REF!,#REF!)</definedName>
    <definedName name="SumaAnual" localSheetId="5">SUM(#REF!,#REF!,#REF!,#REF!,#REF!,#REF!,#REF!,#REF!,#REF!,#REF!,#REF!,#REF!)</definedName>
    <definedName name="SumaAnual" localSheetId="6">SUM(#REF!,#REF!,#REF!,#REF!,#REF!,#REF!,#REF!,#REF!,#REF!,#REF!,#REF!,#REF!)</definedName>
    <definedName name="SumaAnual" localSheetId="12">SUM(#REF!,#REF!,#REF!,#REF!,#REF!,#REF!,#REF!,#REF!,#REF!,#REF!,#REF!,#REF!)</definedName>
    <definedName name="SumaAnual" localSheetId="11">SUM(#REF!,#REF!,#REF!,#REF!,#REF!,#REF!,#REF!,#REF!,#REF!,#REF!,#REF!,#REF!)</definedName>
    <definedName name="SumaAnual" localSheetId="7">SUM(#REF!,#REF!,#REF!,#REF!,#REF!,#REF!,#REF!,#REF!,#REF!,#REF!,#REF!,#REF!)</definedName>
    <definedName name="SumaAnual" localSheetId="29">SUM(#REF!,#REF!,#REF!,#REF!,#REF!,#REF!,#REF!,#REF!,#REF!,#REF!,#REF!,#REF!)</definedName>
    <definedName name="SumaAnual" localSheetId="28">SUM(#REF!,#REF!,#REF!,#REF!,#REF!,#REF!,#REF!,#REF!,#REF!,#REF!,#REF!,#REF!)</definedName>
    <definedName name="SumaAnual" localSheetId="3">SUM(#REF!,#REF!,#REF!,#REF!,#REF!,#REF!,#REF!,#REF!,#REF!,#REF!,#REF!,#REF!)</definedName>
    <definedName name="SumaAnual" localSheetId="9">SUM(#REF!,#REF!,#REF!,#REF!,#REF!,#REF!,#REF!,#REF!,#REF!,#REF!,#REF!,#REF!)</definedName>
    <definedName name="SumaAnual">SUM(#REF!,#REF!,#REF!,#REF!,#REF!,#REF!,#REF!,#REF!,#REF!,#REF!,#REF!,#REF!)</definedName>
    <definedName name="Sumas" localSheetId="2">SUM(#REF!)</definedName>
    <definedName name="Sumas" localSheetId="19">SUM(#REF!)</definedName>
    <definedName name="Sumas" localSheetId="17">SUM(#REF!)</definedName>
    <definedName name="Sumas" localSheetId="13">SUM(#REF!)</definedName>
    <definedName name="Sumas" localSheetId="23">SUM(#REF!)</definedName>
    <definedName name="Sumas" localSheetId="25">SUM(#REF!)</definedName>
    <definedName name="Sumas" localSheetId="5">SUM(#REF!)</definedName>
    <definedName name="Sumas" localSheetId="6">SUM(#REF!)</definedName>
    <definedName name="Sumas" localSheetId="12">SUM(#REF!)</definedName>
    <definedName name="Sumas" localSheetId="11">SUM(#REF!)</definedName>
    <definedName name="Sumas" localSheetId="7">SUM(#REF!)</definedName>
    <definedName name="Sumas" localSheetId="9">SUM(#REF!)</definedName>
    <definedName name="Sumas">SUM(#REF!)</definedName>
    <definedName name="SumaTrimestral" localSheetId="1">SUM(#REF!,#REF!,#REF!,#REF!)</definedName>
    <definedName name="SumaTrimestral" localSheetId="2">SUM(#REF!,#REF!,#REF!,#REF!)</definedName>
    <definedName name="SumaTrimestral" localSheetId="19">SUM(#REF!,#REF!,#REF!,#REF!)</definedName>
    <definedName name="SumaTrimestral" localSheetId="17">SUM(#REF!,#REF!,#REF!,#REF!)</definedName>
    <definedName name="SumaTrimestral" localSheetId="13">SUM(#REF!,#REF!,#REF!,#REF!)</definedName>
    <definedName name="SumaTrimestral" localSheetId="23">SUM(#REF!,#REF!,#REF!,#REF!)</definedName>
    <definedName name="SumaTrimestral" localSheetId="25">SUM(#REF!,#REF!,#REF!,#REF!)</definedName>
    <definedName name="SumaTrimestral" localSheetId="5">SUM(#REF!,#REF!,#REF!,#REF!)</definedName>
    <definedName name="SumaTrimestral" localSheetId="6">SUM(#REF!,#REF!,#REF!,#REF!)</definedName>
    <definedName name="SumaTrimestral" localSheetId="12">SUM(#REF!,#REF!,#REF!,#REF!)</definedName>
    <definedName name="SumaTrimestral" localSheetId="11">SUM(#REF!,#REF!,#REF!,#REF!)</definedName>
    <definedName name="SumaTrimestral" localSheetId="7">SUM(#REF!,#REF!,#REF!,#REF!)</definedName>
    <definedName name="SumaTrimestral" localSheetId="3">SUM(#REF!,#REF!,#REF!,#REF!)</definedName>
    <definedName name="SumaTrimestral" localSheetId="9">SUM(#REF!,#REF!,#REF!,#REF!)</definedName>
    <definedName name="SumaTrimestral">SUM(#REF!,#REF!,#REF!,#REF!)</definedName>
    <definedName name="Trimestre" localSheetId="1">#REF!</definedName>
    <definedName name="Trimestre" localSheetId="19">#REF!</definedName>
    <definedName name="Trimestre" localSheetId="17">#REF!</definedName>
    <definedName name="Trimestre" localSheetId="13">#REF!</definedName>
    <definedName name="Trimestre" localSheetId="23">#REF!</definedName>
    <definedName name="Trimestre" localSheetId="15">#REF!</definedName>
    <definedName name="Trimestre" localSheetId="25">#REF!</definedName>
    <definedName name="Trimestre" localSheetId="5">#REF!</definedName>
    <definedName name="Trimestre" localSheetId="6">#REF!</definedName>
    <definedName name="Trimestre" localSheetId="21">#REF!</definedName>
    <definedName name="Trimestre" localSheetId="12">#REF!</definedName>
    <definedName name="Trimestre" localSheetId="11">#REF!</definedName>
    <definedName name="Trimestre" localSheetId="7">#REF!</definedName>
    <definedName name="Trimestre" localSheetId="3">#REF!</definedName>
    <definedName name="Trimestre" localSheetId="9">#REF!</definedName>
    <definedName name="Trimestre">#REF!</definedName>
    <definedName name="Trimestres" localSheetId="1">#REF!</definedName>
    <definedName name="Trimestres" localSheetId="19">#REF!</definedName>
    <definedName name="Trimestres" localSheetId="17">#REF!</definedName>
    <definedName name="Trimestres" localSheetId="13">#REF!</definedName>
    <definedName name="Trimestres" localSheetId="23">#REF!</definedName>
    <definedName name="Trimestres" localSheetId="15">#REF!</definedName>
    <definedName name="Trimestres" localSheetId="25">#REF!</definedName>
    <definedName name="Trimestres" localSheetId="5">#REF!</definedName>
    <definedName name="Trimestres" localSheetId="6">#REF!</definedName>
    <definedName name="Trimestres" localSheetId="21">#REF!</definedName>
    <definedName name="Trimestres" localSheetId="12">#REF!</definedName>
    <definedName name="Trimestres" localSheetId="11">#REF!</definedName>
    <definedName name="Trimestres" localSheetId="7">#REF!</definedName>
    <definedName name="Trimestres" localSheetId="3">#REF!</definedName>
    <definedName name="Trimestres" localSheetId="9">#REF!</definedName>
    <definedName name="Trimestres">#REF!</definedName>
  </definedNames>
  <calcPr calcId="145621" calcMode="manual"/>
</workbook>
</file>

<file path=xl/calcChain.xml><?xml version="1.0" encoding="utf-8"?>
<calcChain xmlns="http://schemas.openxmlformats.org/spreadsheetml/2006/main">
  <c r="B15" i="25" l="1"/>
  <c r="C15" i="25"/>
  <c r="E19" i="4" l="1"/>
  <c r="F14" i="48" l="1"/>
  <c r="G38" i="15" l="1"/>
  <c r="G27" i="15"/>
  <c r="G23" i="15"/>
  <c r="G51" i="15"/>
  <c r="G24" i="15"/>
  <c r="G47" i="15"/>
  <c r="G25" i="15"/>
  <c r="G21" i="15"/>
  <c r="G30" i="15"/>
  <c r="G41" i="15"/>
  <c r="G31" i="15"/>
  <c r="G26" i="15"/>
  <c r="G29" i="15"/>
  <c r="G40" i="15"/>
  <c r="G37" i="15"/>
  <c r="G22" i="15"/>
  <c r="G46" i="15"/>
  <c r="G28" i="15"/>
  <c r="G50" i="15"/>
  <c r="G45" i="15"/>
  <c r="G44" i="15"/>
  <c r="G43" i="15"/>
  <c r="G33" i="15"/>
  <c r="G42" i="15"/>
  <c r="G36" i="15"/>
  <c r="G48" i="15"/>
  <c r="G34" i="15"/>
  <c r="G49" i="15"/>
  <c r="G39" i="15"/>
  <c r="G32" i="15"/>
  <c r="G20" i="15"/>
  <c r="P35" i="18" l="1"/>
  <c r="F15" i="19" l="1"/>
  <c r="G16" i="19" l="1"/>
  <c r="G17" i="19"/>
  <c r="G18" i="19"/>
  <c r="G19" i="19"/>
  <c r="G20" i="19"/>
  <c r="G21" i="19"/>
  <c r="G22" i="19"/>
  <c r="G23" i="19"/>
  <c r="G25" i="19"/>
  <c r="G26" i="19"/>
  <c r="G27" i="19"/>
  <c r="G28" i="19"/>
  <c r="G29" i="19"/>
  <c r="G30" i="19"/>
  <c r="C77" i="39"/>
  <c r="C74" i="39"/>
  <c r="C71" i="39"/>
  <c r="C68" i="39"/>
  <c r="C65" i="39"/>
  <c r="C62" i="39"/>
  <c r="C59" i="39"/>
  <c r="C56" i="39"/>
  <c r="H23" i="6" l="1"/>
  <c r="H22" i="6"/>
  <c r="G35" i="39" l="1"/>
  <c r="G34" i="39" l="1"/>
  <c r="Q21" i="33"/>
  <c r="Q22" i="33"/>
  <c r="Q23" i="33"/>
  <c r="Q24" i="33"/>
  <c r="Q25" i="33"/>
  <c r="Q26" i="33"/>
  <c r="Q27" i="33"/>
  <c r="Q28" i="33"/>
  <c r="Q29" i="33"/>
  <c r="Q30" i="33"/>
  <c r="Q31" i="33"/>
  <c r="Q32" i="33"/>
  <c r="Q33" i="33"/>
  <c r="Q34" i="33"/>
  <c r="Q35" i="33"/>
  <c r="Q36" i="33"/>
  <c r="Q37" i="33"/>
  <c r="Q38" i="33"/>
  <c r="Q39" i="33"/>
  <c r="Q40" i="33"/>
  <c r="Q41" i="33"/>
  <c r="Q42" i="33"/>
  <c r="Q43" i="33"/>
  <c r="Q44" i="33"/>
  <c r="Q45" i="33"/>
  <c r="Q46" i="33"/>
  <c r="Q47" i="33"/>
  <c r="Q48" i="33"/>
  <c r="Q49" i="33"/>
  <c r="Q50" i="33"/>
  <c r="Q51" i="33"/>
  <c r="Q20" i="33"/>
  <c r="P21" i="33"/>
  <c r="P22" i="33"/>
  <c r="P23" i="33"/>
  <c r="P24" i="33"/>
  <c r="P25" i="33"/>
  <c r="P26" i="33"/>
  <c r="P27" i="33"/>
  <c r="P28" i="33"/>
  <c r="P29" i="33"/>
  <c r="P30" i="33"/>
  <c r="P31" i="33"/>
  <c r="P32" i="33"/>
  <c r="P33" i="33"/>
  <c r="P34" i="33"/>
  <c r="P35" i="33"/>
  <c r="P36" i="33"/>
  <c r="P37" i="33"/>
  <c r="P38" i="33"/>
  <c r="P39" i="33"/>
  <c r="P40" i="33"/>
  <c r="P41" i="33"/>
  <c r="P42" i="33"/>
  <c r="P43" i="33"/>
  <c r="P44" i="33"/>
  <c r="P45" i="33"/>
  <c r="P46" i="33"/>
  <c r="P47" i="33"/>
  <c r="P48" i="33"/>
  <c r="P49" i="33"/>
  <c r="P50" i="33"/>
  <c r="P51" i="33"/>
  <c r="P20" i="33"/>
  <c r="G38" i="33" l="1"/>
  <c r="H38" i="33" s="1"/>
  <c r="G25" i="33"/>
  <c r="H25" i="33" s="1"/>
  <c r="G50" i="33"/>
  <c r="G41" i="33"/>
  <c r="H41" i="33" s="1"/>
  <c r="G27" i="33"/>
  <c r="H27" i="33" s="1"/>
  <c r="G43" i="33"/>
  <c r="H43" i="33" s="1"/>
  <c r="G33" i="33"/>
  <c r="H33" i="33" s="1"/>
  <c r="G40" i="33"/>
  <c r="H40" i="33" s="1"/>
  <c r="G30" i="33"/>
  <c r="H30" i="33" s="1"/>
  <c r="G28" i="33"/>
  <c r="H28" i="33" s="1"/>
  <c r="G49" i="33"/>
  <c r="G31" i="33"/>
  <c r="H31" i="33" s="1"/>
  <c r="G44" i="33"/>
  <c r="H44" i="33" s="1"/>
  <c r="G36" i="33"/>
  <c r="H36" i="33" s="1"/>
  <c r="G21" i="33"/>
  <c r="G29" i="33"/>
  <c r="H29" i="33" s="1"/>
  <c r="G46" i="33"/>
  <c r="G37" i="33"/>
  <c r="H37" i="33" s="1"/>
  <c r="G45" i="33"/>
  <c r="G42" i="33"/>
  <c r="G39" i="33"/>
  <c r="H39" i="33" s="1"/>
  <c r="G23" i="33"/>
  <c r="H23" i="33" s="1"/>
  <c r="G24" i="33"/>
  <c r="H24" i="33" s="1"/>
  <c r="G32" i="33"/>
  <c r="H32" i="33" s="1"/>
  <c r="G22" i="33"/>
  <c r="H22" i="33" s="1"/>
  <c r="G20" i="33"/>
  <c r="G48" i="33"/>
  <c r="H48" i="33" s="1"/>
  <c r="G47" i="33"/>
  <c r="H47" i="33" s="1"/>
  <c r="G35" i="33"/>
  <c r="H35" i="33" s="1"/>
  <c r="G26" i="33"/>
  <c r="H50" i="33"/>
  <c r="H49" i="33"/>
  <c r="H21" i="33"/>
  <c r="H46" i="33"/>
  <c r="H45" i="33"/>
  <c r="H20" i="33"/>
  <c r="H26" i="33"/>
  <c r="H42" i="33"/>
  <c r="G15" i="49"/>
  <c r="H15" i="49"/>
  <c r="I15" i="49"/>
  <c r="F15" i="49"/>
  <c r="D17" i="49"/>
  <c r="D18" i="49"/>
  <c r="D19" i="49"/>
  <c r="D22" i="49"/>
  <c r="D23" i="49"/>
  <c r="D20" i="49"/>
  <c r="D21" i="49"/>
  <c r="D24" i="49"/>
  <c r="D25" i="49"/>
  <c r="D26" i="49"/>
  <c r="D27" i="49"/>
  <c r="D28" i="49"/>
  <c r="D29" i="49"/>
  <c r="D30" i="49"/>
  <c r="D31" i="49"/>
  <c r="D32" i="49"/>
  <c r="D33" i="49"/>
  <c r="D34" i="49"/>
  <c r="D35" i="49"/>
  <c r="D36" i="49"/>
  <c r="D37" i="49"/>
  <c r="D38" i="49"/>
  <c r="D39" i="49"/>
  <c r="D40" i="49"/>
  <c r="D41" i="49"/>
  <c r="D42" i="49"/>
  <c r="D43" i="49"/>
  <c r="D44" i="49"/>
  <c r="D45" i="49"/>
  <c r="D46" i="49"/>
  <c r="D47" i="49"/>
  <c r="D16" i="49"/>
  <c r="B17" i="49" l="1"/>
  <c r="B18" i="49"/>
  <c r="B19" i="49"/>
  <c r="B22" i="49"/>
  <c r="B23" i="49"/>
  <c r="B20" i="49"/>
  <c r="B21" i="49"/>
  <c r="B24" i="49"/>
  <c r="B25" i="49"/>
  <c r="B26" i="49"/>
  <c r="B27" i="49"/>
  <c r="B28" i="49"/>
  <c r="B29" i="49"/>
  <c r="B30" i="49"/>
  <c r="B31" i="49"/>
  <c r="B32" i="49"/>
  <c r="B33" i="49"/>
  <c r="B34" i="49"/>
  <c r="B35" i="49"/>
  <c r="B36" i="49"/>
  <c r="B37" i="49"/>
  <c r="B38" i="49"/>
  <c r="B39" i="49"/>
  <c r="B40" i="49"/>
  <c r="B41" i="49"/>
  <c r="G51" i="33" s="1"/>
  <c r="H51" i="33" s="1"/>
  <c r="B42" i="49"/>
  <c r="B43" i="49"/>
  <c r="B44" i="49"/>
  <c r="B45" i="49"/>
  <c r="B46" i="49"/>
  <c r="B47" i="49"/>
  <c r="B16" i="49"/>
  <c r="G34" i="33" s="1"/>
  <c r="E15" i="49"/>
  <c r="C15" i="49"/>
  <c r="D15" i="49" l="1"/>
  <c r="C16" i="36"/>
  <c r="D16" i="35"/>
  <c r="B15" i="49" l="1"/>
  <c r="H20" i="10"/>
  <c r="C16" i="33" l="1"/>
  <c r="D34" i="39" s="1"/>
  <c r="B9" i="49"/>
  <c r="G18" i="5"/>
  <c r="G17" i="5"/>
  <c r="F17" i="5"/>
  <c r="M53" i="11"/>
  <c r="N53" i="11"/>
  <c r="P53" i="11"/>
  <c r="Q53" i="11"/>
  <c r="H53" i="11"/>
  <c r="M22" i="11"/>
  <c r="O22" i="11" s="1"/>
  <c r="N22" i="11"/>
  <c r="M23" i="11"/>
  <c r="O23" i="11" s="1"/>
  <c r="N23" i="11"/>
  <c r="M24" i="11"/>
  <c r="O24" i="11" s="1"/>
  <c r="N24" i="11"/>
  <c r="M25" i="11"/>
  <c r="O25" i="11" s="1"/>
  <c r="N25" i="11"/>
  <c r="M26" i="11"/>
  <c r="O26" i="11" s="1"/>
  <c r="N26" i="11"/>
  <c r="M27" i="11"/>
  <c r="O27" i="11" s="1"/>
  <c r="N27" i="11"/>
  <c r="M28" i="11"/>
  <c r="O28" i="11" s="1"/>
  <c r="N28" i="11"/>
  <c r="M29" i="11"/>
  <c r="O29" i="11" s="1"/>
  <c r="N29" i="11"/>
  <c r="M30" i="11"/>
  <c r="O30" i="11" s="1"/>
  <c r="N30" i="11"/>
  <c r="M31" i="11"/>
  <c r="O31" i="11" s="1"/>
  <c r="N31" i="11"/>
  <c r="M32" i="11"/>
  <c r="O32" i="11" s="1"/>
  <c r="N32" i="11"/>
  <c r="M33" i="11"/>
  <c r="O33" i="11" s="1"/>
  <c r="N33" i="11"/>
  <c r="M34" i="11"/>
  <c r="O34" i="11" s="1"/>
  <c r="N34" i="11"/>
  <c r="M35" i="11"/>
  <c r="O35" i="11" s="1"/>
  <c r="N35" i="11"/>
  <c r="M36" i="11"/>
  <c r="O36" i="11" s="1"/>
  <c r="N36" i="11"/>
  <c r="M37" i="11"/>
  <c r="O37" i="11" s="1"/>
  <c r="N37" i="11"/>
  <c r="M38" i="11"/>
  <c r="O38" i="11" s="1"/>
  <c r="N38" i="11"/>
  <c r="M39" i="11"/>
  <c r="O39" i="11" s="1"/>
  <c r="N39" i="11"/>
  <c r="M40" i="11"/>
  <c r="O40" i="11" s="1"/>
  <c r="N40" i="11"/>
  <c r="M41" i="11"/>
  <c r="O41" i="11" s="1"/>
  <c r="N41" i="11"/>
  <c r="M42" i="11"/>
  <c r="O42" i="11" s="1"/>
  <c r="N42" i="11"/>
  <c r="M43" i="11"/>
  <c r="O43" i="11" s="1"/>
  <c r="N43" i="11"/>
  <c r="M44" i="11"/>
  <c r="O44" i="11" s="1"/>
  <c r="N44" i="11"/>
  <c r="M45" i="11"/>
  <c r="O45" i="11" s="1"/>
  <c r="N45" i="11"/>
  <c r="M46" i="11"/>
  <c r="O46" i="11" s="1"/>
  <c r="N46" i="11"/>
  <c r="M47" i="11"/>
  <c r="O47" i="11" s="1"/>
  <c r="N47" i="11"/>
  <c r="M48" i="11"/>
  <c r="O48" i="11" s="1"/>
  <c r="N48" i="11"/>
  <c r="M49" i="11"/>
  <c r="O49" i="11" s="1"/>
  <c r="N49" i="11"/>
  <c r="M50" i="11"/>
  <c r="O50" i="11" s="1"/>
  <c r="N50" i="11"/>
  <c r="M51" i="11"/>
  <c r="O51" i="11" s="1"/>
  <c r="N51" i="11"/>
  <c r="M52" i="11"/>
  <c r="O52" i="11" s="1"/>
  <c r="N52" i="11"/>
  <c r="M21" i="11"/>
  <c r="O53" i="11" l="1"/>
  <c r="P22" i="11" l="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21" i="11"/>
  <c r="O12" i="16" l="1"/>
  <c r="O23" i="16"/>
  <c r="O14" i="16"/>
  <c r="O15" i="16"/>
  <c r="D17" i="16" l="1"/>
  <c r="O30" i="16" l="1"/>
  <c r="O28" i="16"/>
  <c r="O26" i="16"/>
  <c r="O25" i="16"/>
  <c r="O19" i="16" l="1"/>
  <c r="M18" i="16" l="1"/>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45" i="16"/>
  <c r="M46" i="16"/>
  <c r="M47" i="16"/>
  <c r="M48" i="16"/>
  <c r="M17" i="16"/>
  <c r="D17" i="20" l="1"/>
  <c r="J49" i="4" l="1"/>
  <c r="I49" i="4"/>
  <c r="J50" i="4"/>
  <c r="I50" i="4"/>
  <c r="M17" i="13" l="1"/>
  <c r="C16" i="13" l="1"/>
  <c r="C17" i="24"/>
  <c r="B18" i="23"/>
  <c r="B17" i="23"/>
  <c r="B16" i="23"/>
  <c r="B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G10" i="6" l="1"/>
  <c r="G78" i="39" l="1"/>
  <c r="G77" i="39"/>
  <c r="G75" i="39"/>
  <c r="G74" i="39"/>
  <c r="G72" i="39"/>
  <c r="G71" i="39"/>
  <c r="G63" i="39"/>
  <c r="G62" i="39"/>
  <c r="G60" i="39"/>
  <c r="G59" i="39"/>
  <c r="G57" i="39"/>
  <c r="G56" i="39"/>
  <c r="I12" i="48"/>
  <c r="G31" i="19"/>
  <c r="G32" i="19"/>
  <c r="G33" i="19"/>
  <c r="G34"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G69" i="39" l="1"/>
  <c r="G68" i="39"/>
  <c r="G66" i="39"/>
  <c r="G65" i="39"/>
  <c r="C15" i="42" l="1"/>
  <c r="C14" i="48"/>
  <c r="E14" i="48" l="1"/>
  <c r="D14" i="48"/>
  <c r="B14" i="48"/>
  <c r="I13" i="48"/>
  <c r="H13" i="48"/>
  <c r="H12" i="48"/>
  <c r="I15" i="40"/>
  <c r="I14" i="40"/>
  <c r="H15" i="40"/>
  <c r="H14" i="40"/>
  <c r="F15" i="46"/>
  <c r="E15" i="46"/>
  <c r="D15" i="46"/>
  <c r="C15" i="46"/>
  <c r="B15" i="46"/>
  <c r="I14" i="46"/>
  <c r="H14" i="46"/>
  <c r="I13" i="46"/>
  <c r="H13" i="46"/>
  <c r="F15" i="45"/>
  <c r="E15" i="45"/>
  <c r="D15" i="45"/>
  <c r="C15" i="45"/>
  <c r="B15" i="45"/>
  <c r="I14" i="45"/>
  <c r="H14" i="45"/>
  <c r="I13" i="45"/>
  <c r="H13" i="45"/>
  <c r="F15" i="44"/>
  <c r="E15" i="44"/>
  <c r="D15" i="44"/>
  <c r="C15" i="44"/>
  <c r="B15" i="44"/>
  <c r="I14" i="44"/>
  <c r="H14" i="44"/>
  <c r="I13" i="44"/>
  <c r="H13" i="44"/>
  <c r="E15" i="43"/>
  <c r="D15" i="43"/>
  <c r="B15" i="43"/>
  <c r="H14" i="43"/>
  <c r="F15" i="43"/>
  <c r="H13" i="43"/>
  <c r="E15" i="42"/>
  <c r="D15" i="42"/>
  <c r="B15" i="42"/>
  <c r="H14" i="42"/>
  <c r="F15" i="42"/>
  <c r="H13" i="42"/>
  <c r="F16" i="40"/>
  <c r="E16" i="40"/>
  <c r="D16" i="40"/>
  <c r="C16" i="40"/>
  <c r="B16" i="40"/>
  <c r="I14" i="25"/>
  <c r="I13" i="25"/>
  <c r="H14" i="25"/>
  <c r="D15" i="25"/>
  <c r="E15" i="25"/>
  <c r="F15" i="25"/>
  <c r="D56" i="39" s="1"/>
  <c r="H13" i="25"/>
  <c r="G36" i="19"/>
  <c r="G37" i="19"/>
  <c r="G38" i="19"/>
  <c r="G39" i="19"/>
  <c r="G40" i="19"/>
  <c r="G41" i="19"/>
  <c r="G42" i="19"/>
  <c r="G43" i="19"/>
  <c r="G44" i="19"/>
  <c r="G45" i="19"/>
  <c r="G46" i="19"/>
  <c r="G47" i="19"/>
  <c r="H15" i="42" l="1"/>
  <c r="D65" i="39"/>
  <c r="H15" i="46"/>
  <c r="D77" i="39"/>
  <c r="H16" i="40"/>
  <c r="D59" i="39"/>
  <c r="H15" i="43"/>
  <c r="D68" i="39"/>
  <c r="H14" i="48"/>
  <c r="D62" i="39"/>
  <c r="H15" i="44"/>
  <c r="D71" i="39"/>
  <c r="H15" i="45"/>
  <c r="D74" i="39"/>
  <c r="I13" i="42"/>
  <c r="I13" i="43"/>
  <c r="I14" i="42"/>
  <c r="I14" i="43"/>
  <c r="B16" i="5" l="1"/>
  <c r="C16" i="5"/>
  <c r="D16" i="5" l="1"/>
  <c r="C16" i="16"/>
  <c r="H41" i="14" l="1"/>
  <c r="I41" i="14" s="1"/>
  <c r="H33" i="14"/>
  <c r="I33" i="14" s="1"/>
  <c r="H21" i="14"/>
  <c r="I21" i="14" s="1"/>
  <c r="H47" i="14"/>
  <c r="I47" i="14" s="1"/>
  <c r="H30" i="14"/>
  <c r="I30" i="14" s="1"/>
  <c r="H31" i="14"/>
  <c r="I31" i="14" s="1"/>
  <c r="H49" i="14"/>
  <c r="I49" i="14" s="1"/>
  <c r="H50" i="14"/>
  <c r="I50" i="14" s="1"/>
  <c r="H43" i="14"/>
  <c r="I43" i="14" s="1"/>
  <c r="H32" i="14"/>
  <c r="I32" i="14" s="1"/>
  <c r="H26" i="14"/>
  <c r="I26" i="14" s="1"/>
  <c r="H46" i="14"/>
  <c r="I46" i="14" s="1"/>
  <c r="H37" i="14"/>
  <c r="I37" i="14" s="1"/>
  <c r="H45" i="14"/>
  <c r="I45" i="14" s="1"/>
  <c r="H34" i="14"/>
  <c r="I34" i="14" s="1"/>
  <c r="H51" i="14"/>
  <c r="I51" i="14" s="1"/>
  <c r="H42" i="14"/>
  <c r="I42" i="14" s="1"/>
  <c r="H44" i="14"/>
  <c r="I44" i="14" s="1"/>
  <c r="H39" i="14"/>
  <c r="I39" i="14" s="1"/>
  <c r="H40" i="14"/>
  <c r="I40" i="14" s="1"/>
  <c r="H28" i="14"/>
  <c r="I28" i="14" s="1"/>
  <c r="H48" i="14"/>
  <c r="I48" i="14" s="1"/>
  <c r="H36" i="14"/>
  <c r="I36" i="14" s="1"/>
  <c r="H35" i="14"/>
  <c r="I35" i="14" s="1"/>
  <c r="H24" i="14"/>
  <c r="I24" i="14" s="1"/>
  <c r="H20" i="14"/>
  <c r="I20" i="14" s="1"/>
  <c r="H23" i="14"/>
  <c r="I23" i="14" s="1"/>
  <c r="H38" i="14"/>
  <c r="I38" i="14" s="1"/>
  <c r="H22" i="14"/>
  <c r="I22" i="14" s="1"/>
  <c r="H25" i="14"/>
  <c r="I25" i="14" s="1"/>
  <c r="H29" i="14"/>
  <c r="I29" i="14" s="1"/>
  <c r="H27" i="14"/>
  <c r="I27" i="14" s="1"/>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G20" i="16"/>
  <c r="G29" i="16"/>
  <c r="G47" i="16"/>
  <c r="G40" i="16"/>
  <c r="G48" i="16"/>
  <c r="G24" i="16"/>
  <c r="G27" i="16"/>
  <c r="G33" i="16"/>
  <c r="G19" i="16"/>
  <c r="G44" i="16"/>
  <c r="G43" i="16"/>
  <c r="G37" i="16"/>
  <c r="G46" i="16"/>
  <c r="G30" i="16"/>
  <c r="G36" i="16"/>
  <c r="G39" i="16"/>
  <c r="G17" i="16"/>
  <c r="G25" i="16"/>
  <c r="G45" i="16"/>
  <c r="G41" i="16"/>
  <c r="G23" i="16"/>
  <c r="G21" i="16"/>
  <c r="G34" i="16"/>
  <c r="G26" i="16"/>
  <c r="G32" i="16"/>
  <c r="G31" i="16"/>
  <c r="G42" i="16"/>
  <c r="G38" i="16"/>
  <c r="G18" i="16"/>
  <c r="G35" i="16"/>
  <c r="G22" i="16"/>
  <c r="G28" i="16"/>
  <c r="H12" i="16"/>
  <c r="G12" i="16"/>
  <c r="D43" i="39" l="1"/>
  <c r="C15" i="38"/>
  <c r="G44" i="39" s="1"/>
  <c r="F48"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G15" i="38" l="1"/>
  <c r="B15" i="38"/>
  <c r="G43" i="39" s="1"/>
  <c r="D48" i="35"/>
  <c r="D47" i="35"/>
  <c r="D46" i="35"/>
  <c r="D45" i="35"/>
  <c r="D44" i="35"/>
  <c r="D43" i="35"/>
  <c r="D42" i="35"/>
  <c r="D41" i="35"/>
  <c r="D40" i="35"/>
  <c r="D39" i="35"/>
  <c r="D38" i="35"/>
  <c r="D37" i="35"/>
  <c r="D36" i="35"/>
  <c r="D35" i="35"/>
  <c r="D34" i="35"/>
  <c r="D33" i="35"/>
  <c r="D32" i="35"/>
  <c r="D31" i="35"/>
  <c r="D30" i="35"/>
  <c r="D29" i="35"/>
  <c r="D28" i="35"/>
  <c r="D27" i="35"/>
  <c r="D26" i="35"/>
  <c r="D25" i="35"/>
  <c r="D22" i="35"/>
  <c r="D21" i="35"/>
  <c r="D24" i="35"/>
  <c r="D23" i="35"/>
  <c r="D20" i="35"/>
  <c r="D19" i="35"/>
  <c r="D18" i="35"/>
  <c r="D17" i="35"/>
  <c r="C16" i="35"/>
  <c r="G41" i="39" s="1"/>
  <c r="B16" i="35"/>
  <c r="H34" i="33"/>
  <c r="G40" i="39" l="1"/>
  <c r="G43" i="36"/>
  <c r="H43" i="36" s="1"/>
  <c r="G37" i="36"/>
  <c r="H37" i="36" s="1"/>
  <c r="G49" i="36"/>
  <c r="H49" i="36" s="1"/>
  <c r="G32" i="36"/>
  <c r="H32" i="36" s="1"/>
  <c r="G33" i="36"/>
  <c r="H33" i="36" s="1"/>
  <c r="G21" i="36"/>
  <c r="H21" i="36" s="1"/>
  <c r="G31" i="36"/>
  <c r="G24" i="36"/>
  <c r="H24" i="36" s="1"/>
  <c r="G46" i="36"/>
  <c r="H46" i="36" s="1"/>
  <c r="G22" i="36"/>
  <c r="H22" i="36" s="1"/>
  <c r="G26" i="36"/>
  <c r="H26" i="36" s="1"/>
  <c r="G35" i="36"/>
  <c r="H35" i="36" s="1"/>
  <c r="G27" i="36"/>
  <c r="H27" i="36" s="1"/>
  <c r="G30" i="36"/>
  <c r="H30" i="36" s="1"/>
  <c r="G44" i="36"/>
  <c r="H44" i="36" s="1"/>
  <c r="G19" i="36"/>
  <c r="H19" i="36" s="1"/>
  <c r="G29" i="36"/>
  <c r="H29" i="36" s="1"/>
  <c r="G39" i="36"/>
  <c r="H39" i="36" s="1"/>
  <c r="G36" i="36"/>
  <c r="H36" i="36" s="1"/>
  <c r="G41" i="36"/>
  <c r="H41" i="36" s="1"/>
  <c r="G25" i="36"/>
  <c r="H25" i="36" s="1"/>
  <c r="G34" i="36"/>
  <c r="H34" i="36" s="1"/>
  <c r="G45" i="36"/>
  <c r="H45" i="36" s="1"/>
  <c r="G40" i="36"/>
  <c r="H40" i="36" s="1"/>
  <c r="G20" i="36"/>
  <c r="H20" i="36" s="1"/>
  <c r="G28" i="36"/>
  <c r="H28" i="36" s="1"/>
  <c r="G50" i="36"/>
  <c r="H50" i="36" s="1"/>
  <c r="G42" i="36"/>
  <c r="H42" i="36" s="1"/>
  <c r="G47" i="36"/>
  <c r="H47" i="36" s="1"/>
  <c r="G48" i="36"/>
  <c r="H48" i="36" s="1"/>
  <c r="G23" i="36"/>
  <c r="H23" i="36" s="1"/>
  <c r="G38" i="36"/>
  <c r="H38" i="36" s="1"/>
  <c r="C17" i="33"/>
  <c r="D15" i="38"/>
  <c r="D40" i="39"/>
  <c r="B9" i="38"/>
  <c r="D9" i="35" l="1"/>
  <c r="D10" i="35" s="1"/>
  <c r="B10" i="35"/>
  <c r="H15" i="25" l="1"/>
  <c r="B47" i="23"/>
  <c r="G40" i="24" s="1"/>
  <c r="H40" i="24" s="1"/>
  <c r="B46" i="23"/>
  <c r="G28" i="24" s="1"/>
  <c r="H28" i="24" s="1"/>
  <c r="B45" i="23"/>
  <c r="G39" i="24" s="1"/>
  <c r="H39" i="24" s="1"/>
  <c r="B44" i="23"/>
  <c r="G48" i="24" s="1"/>
  <c r="H48" i="24" s="1"/>
  <c r="B43" i="23"/>
  <c r="G38" i="24" s="1"/>
  <c r="H38" i="24" s="1"/>
  <c r="B42" i="23"/>
  <c r="G42" i="24" s="1"/>
  <c r="H42" i="24" s="1"/>
  <c r="B41" i="23"/>
  <c r="G25" i="24" s="1"/>
  <c r="H25" i="24" s="1"/>
  <c r="B40" i="23"/>
  <c r="G29" i="24" s="1"/>
  <c r="H29" i="24" s="1"/>
  <c r="B39" i="23"/>
  <c r="G37" i="24" s="1"/>
  <c r="H37" i="24" s="1"/>
  <c r="B38" i="23"/>
  <c r="G45" i="24" s="1"/>
  <c r="H45" i="24" s="1"/>
  <c r="B37" i="23"/>
  <c r="G31" i="24" s="1"/>
  <c r="H31" i="24" s="1"/>
  <c r="B36" i="23"/>
  <c r="G32" i="24" s="1"/>
  <c r="H32" i="24" s="1"/>
  <c r="B35" i="23"/>
  <c r="G41" i="24" s="1"/>
  <c r="H41" i="24" s="1"/>
  <c r="B34" i="23"/>
  <c r="G24" i="24" s="1"/>
  <c r="H24" i="24" s="1"/>
  <c r="B33" i="23"/>
  <c r="G26" i="24" s="1"/>
  <c r="H26" i="24" s="1"/>
  <c r="B32" i="23"/>
  <c r="G27" i="24" s="1"/>
  <c r="H27" i="24" s="1"/>
  <c r="B31" i="23"/>
  <c r="G46" i="24" s="1"/>
  <c r="H46" i="24" s="1"/>
  <c r="B30" i="23"/>
  <c r="G44" i="24" s="1"/>
  <c r="H44" i="24" s="1"/>
  <c r="B29" i="23"/>
  <c r="G36" i="24" s="1"/>
  <c r="H36" i="24" s="1"/>
  <c r="B28" i="23"/>
  <c r="G34" i="24" s="1"/>
  <c r="H34" i="24" s="1"/>
  <c r="B27" i="23"/>
  <c r="G23" i="24" s="1"/>
  <c r="H23" i="24" s="1"/>
  <c r="B26" i="23"/>
  <c r="G50" i="24" s="1"/>
  <c r="H50" i="24" s="1"/>
  <c r="B25" i="23"/>
  <c r="G22" i="24" s="1"/>
  <c r="H22" i="24" s="1"/>
  <c r="B24" i="23"/>
  <c r="G35" i="24" s="1"/>
  <c r="H35" i="24" s="1"/>
  <c r="B21" i="23"/>
  <c r="G43" i="24" s="1"/>
  <c r="H43" i="24" s="1"/>
  <c r="B20" i="23"/>
  <c r="G21" i="24" s="1"/>
  <c r="H21" i="24" s="1"/>
  <c r="B23" i="23"/>
  <c r="G49" i="24" s="1"/>
  <c r="H49" i="24" s="1"/>
  <c r="B22" i="23"/>
  <c r="G30" i="24" s="1"/>
  <c r="H30" i="24" s="1"/>
  <c r="B19" i="23"/>
  <c r="G51" i="24" s="1"/>
  <c r="H51" i="24" s="1"/>
  <c r="G47" i="24"/>
  <c r="H47" i="24" s="1"/>
  <c r="G33" i="24"/>
  <c r="H33" i="24" s="1"/>
  <c r="G20" i="24"/>
  <c r="H20" i="24" s="1"/>
  <c r="K15" i="23"/>
  <c r="J15" i="23"/>
  <c r="I15" i="23"/>
  <c r="H15" i="23"/>
  <c r="G15" i="23"/>
  <c r="F15" i="23"/>
  <c r="E15" i="23"/>
  <c r="D15" i="23" s="1"/>
  <c r="C15" i="23"/>
  <c r="G22" i="39" s="1"/>
  <c r="G23" i="39" l="1"/>
  <c r="B16" i="20"/>
  <c r="G52" i="39" s="1"/>
  <c r="C16" i="20"/>
  <c r="G37" i="21"/>
  <c r="H37" i="21" s="1"/>
  <c r="D18" i="20"/>
  <c r="G45" i="21" s="1"/>
  <c r="H45" i="21" s="1"/>
  <c r="D19" i="20"/>
  <c r="G23" i="21" s="1"/>
  <c r="H23" i="21" s="1"/>
  <c r="D20" i="20"/>
  <c r="G46" i="21" s="1"/>
  <c r="H46" i="21" s="1"/>
  <c r="D21" i="20"/>
  <c r="G35" i="21" s="1"/>
  <c r="H35" i="21" s="1"/>
  <c r="D22" i="20"/>
  <c r="G34" i="21" s="1"/>
  <c r="H34" i="21" s="1"/>
  <c r="D23" i="20"/>
  <c r="G32" i="21" s="1"/>
  <c r="H32" i="21" s="1"/>
  <c r="D24" i="20"/>
  <c r="G40" i="21" s="1"/>
  <c r="H40" i="21" s="1"/>
  <c r="D25" i="20"/>
  <c r="G42" i="21" s="1"/>
  <c r="H42" i="21" s="1"/>
  <c r="D26" i="20"/>
  <c r="G50" i="21" s="1"/>
  <c r="H50" i="21" s="1"/>
  <c r="D27" i="20"/>
  <c r="G33" i="21" s="1"/>
  <c r="H33" i="21" s="1"/>
  <c r="D28" i="20"/>
  <c r="G24" i="21" s="1"/>
  <c r="H24" i="21" s="1"/>
  <c r="D29" i="20"/>
  <c r="G44" i="21" s="1"/>
  <c r="H44" i="21" s="1"/>
  <c r="D30" i="20"/>
  <c r="G30" i="21" s="1"/>
  <c r="H30" i="21" s="1"/>
  <c r="D31" i="20"/>
  <c r="G28" i="21" s="1"/>
  <c r="H28" i="21" s="1"/>
  <c r="D32" i="20"/>
  <c r="G21" i="21" s="1"/>
  <c r="H21" i="21" s="1"/>
  <c r="D33" i="20"/>
  <c r="G38" i="21" s="1"/>
  <c r="H38" i="21" s="1"/>
  <c r="D34" i="20"/>
  <c r="G39" i="21" s="1"/>
  <c r="H39" i="21" s="1"/>
  <c r="D35" i="20"/>
  <c r="G51" i="21" s="1"/>
  <c r="H51" i="21" s="1"/>
  <c r="D36" i="20"/>
  <c r="G48" i="21" s="1"/>
  <c r="H48" i="21" s="1"/>
  <c r="D37" i="20"/>
  <c r="G25" i="21" s="1"/>
  <c r="H25" i="21" s="1"/>
  <c r="D38" i="20"/>
  <c r="G43" i="21" s="1"/>
  <c r="H43" i="21" s="1"/>
  <c r="D39" i="20"/>
  <c r="G20" i="21" s="1"/>
  <c r="H20" i="21" s="1"/>
  <c r="D40" i="20"/>
  <c r="G22" i="21" s="1"/>
  <c r="H22" i="21" s="1"/>
  <c r="D41" i="20"/>
  <c r="G36" i="21" s="1"/>
  <c r="H36" i="21" s="1"/>
  <c r="D42" i="20"/>
  <c r="G49" i="21" s="1"/>
  <c r="H49" i="21" s="1"/>
  <c r="D43" i="20"/>
  <c r="G26" i="21" s="1"/>
  <c r="H26" i="21" s="1"/>
  <c r="D44" i="20"/>
  <c r="G41" i="21" s="1"/>
  <c r="H41" i="21" s="1"/>
  <c r="D45" i="20"/>
  <c r="G27" i="21" s="1"/>
  <c r="H27" i="21" s="1"/>
  <c r="D46" i="20"/>
  <c r="G29" i="21" s="1"/>
  <c r="H29" i="21" s="1"/>
  <c r="D47" i="20"/>
  <c r="G47" i="21" s="1"/>
  <c r="H47" i="21" s="1"/>
  <c r="D48" i="20"/>
  <c r="G31" i="21" s="1"/>
  <c r="H31" i="21" s="1"/>
  <c r="B9" i="23" l="1"/>
  <c r="D22" i="39"/>
  <c r="G51" i="39"/>
  <c r="D16" i="20"/>
  <c r="C16" i="21" s="1"/>
  <c r="G42" i="18"/>
  <c r="G39" i="18"/>
  <c r="G47" i="18"/>
  <c r="G32" i="18"/>
  <c r="G44" i="18"/>
  <c r="G46" i="18"/>
  <c r="G36" i="18"/>
  <c r="G45" i="18"/>
  <c r="G30" i="18"/>
  <c r="G20" i="18"/>
  <c r="G26" i="18"/>
  <c r="G40" i="18"/>
  <c r="G21" i="18"/>
  <c r="G24" i="18"/>
  <c r="G27" i="18"/>
  <c r="G25" i="18"/>
  <c r="G28" i="18"/>
  <c r="G37" i="18"/>
  <c r="G35" i="18"/>
  <c r="G23" i="18"/>
  <c r="G33" i="18"/>
  <c r="G29" i="18"/>
  <c r="G41" i="18"/>
  <c r="G48" i="18"/>
  <c r="G38" i="18"/>
  <c r="G49" i="18"/>
  <c r="G43" i="18"/>
  <c r="G31" i="18"/>
  <c r="D16" i="19"/>
  <c r="G22" i="18" s="1"/>
  <c r="C15" i="19"/>
  <c r="B15" i="19"/>
  <c r="G32" i="39" s="1"/>
  <c r="H15" i="19" l="1"/>
  <c r="K15" i="19"/>
  <c r="G15" i="19"/>
  <c r="I15" i="19"/>
  <c r="H22" i="18"/>
  <c r="I22" i="18"/>
  <c r="H38" i="18"/>
  <c r="I38" i="18"/>
  <c r="H33" i="18"/>
  <c r="I33" i="18"/>
  <c r="H28" i="18"/>
  <c r="I28" i="18"/>
  <c r="H21" i="18"/>
  <c r="I21" i="18"/>
  <c r="H30" i="18"/>
  <c r="I30" i="18"/>
  <c r="H44" i="18"/>
  <c r="I44" i="18"/>
  <c r="H42" i="18"/>
  <c r="I42" i="18"/>
  <c r="H31" i="18"/>
  <c r="I31" i="18"/>
  <c r="H48" i="18"/>
  <c r="I48" i="18"/>
  <c r="H23" i="18"/>
  <c r="I23" i="18"/>
  <c r="H25" i="18"/>
  <c r="I25" i="18"/>
  <c r="H40" i="18"/>
  <c r="I40" i="18"/>
  <c r="H45" i="18"/>
  <c r="I45" i="18"/>
  <c r="H32" i="18"/>
  <c r="I32" i="18"/>
  <c r="H43" i="18"/>
  <c r="I43" i="18"/>
  <c r="H41" i="18"/>
  <c r="I41" i="18"/>
  <c r="H35" i="18"/>
  <c r="I35" i="18"/>
  <c r="H27" i="18"/>
  <c r="I27" i="18"/>
  <c r="H26" i="18"/>
  <c r="I26" i="18"/>
  <c r="H36" i="18"/>
  <c r="I36" i="18"/>
  <c r="H47" i="18"/>
  <c r="I47" i="18"/>
  <c r="H49" i="18"/>
  <c r="I49" i="18"/>
  <c r="H29" i="18"/>
  <c r="I29" i="18"/>
  <c r="H37" i="18"/>
  <c r="I37" i="18"/>
  <c r="H24" i="18"/>
  <c r="I24" i="18"/>
  <c r="H20" i="18"/>
  <c r="I20" i="18"/>
  <c r="H46" i="18"/>
  <c r="I46" i="18"/>
  <c r="H39" i="18"/>
  <c r="I39" i="18"/>
  <c r="C16" i="24"/>
  <c r="G31" i="39"/>
  <c r="D51" i="39"/>
  <c r="C17" i="21"/>
  <c r="G34" i="18"/>
  <c r="D15" i="19"/>
  <c r="J16" i="9"/>
  <c r="J20" i="9"/>
  <c r="I20" i="9"/>
  <c r="I18" i="9"/>
  <c r="H34" i="18" l="1"/>
  <c r="I34" i="18"/>
  <c r="B9" i="19"/>
  <c r="D31" i="39"/>
  <c r="C16" i="18"/>
  <c r="E51" i="4"/>
  <c r="G52" i="15"/>
  <c r="G53" i="15"/>
  <c r="B15" i="9"/>
  <c r="G49" i="39" s="1"/>
  <c r="E17" i="9"/>
  <c r="H38" i="15" s="1"/>
  <c r="E18" i="9"/>
  <c r="H27" i="15" s="1"/>
  <c r="E19" i="9"/>
  <c r="H23" i="15" s="1"/>
  <c r="E20" i="9"/>
  <c r="E21" i="9"/>
  <c r="H24" i="15" s="1"/>
  <c r="E22" i="9"/>
  <c r="H47" i="15" s="1"/>
  <c r="E23" i="9"/>
  <c r="H25" i="15" s="1"/>
  <c r="E24" i="9"/>
  <c r="H21" i="15" s="1"/>
  <c r="E25" i="9"/>
  <c r="H30" i="15" s="1"/>
  <c r="E26" i="9"/>
  <c r="H41" i="15" s="1"/>
  <c r="E27" i="9"/>
  <c r="H31" i="15" s="1"/>
  <c r="E28" i="9"/>
  <c r="H26" i="15" s="1"/>
  <c r="E29" i="9"/>
  <c r="H29" i="15" s="1"/>
  <c r="E30" i="9"/>
  <c r="H40" i="15" s="1"/>
  <c r="E31" i="9"/>
  <c r="H37" i="15" s="1"/>
  <c r="E32" i="9"/>
  <c r="H22" i="15" s="1"/>
  <c r="E33" i="9"/>
  <c r="H46" i="15" s="1"/>
  <c r="E34" i="9"/>
  <c r="H28" i="15" s="1"/>
  <c r="E35" i="9"/>
  <c r="H50" i="15" s="1"/>
  <c r="E36" i="9"/>
  <c r="H45" i="15" s="1"/>
  <c r="E37" i="9"/>
  <c r="H44" i="15" s="1"/>
  <c r="E38" i="9"/>
  <c r="H43" i="15" s="1"/>
  <c r="E39" i="9"/>
  <c r="H33" i="15" s="1"/>
  <c r="E40" i="9"/>
  <c r="H42" i="15" s="1"/>
  <c r="E41" i="9"/>
  <c r="H36" i="15" s="1"/>
  <c r="E42" i="9"/>
  <c r="H48" i="15" s="1"/>
  <c r="E43" i="9"/>
  <c r="H34" i="15" s="1"/>
  <c r="E44" i="9"/>
  <c r="H49" i="15" s="1"/>
  <c r="E45" i="9"/>
  <c r="H39" i="15" s="1"/>
  <c r="E46" i="9"/>
  <c r="H32" i="15" s="1"/>
  <c r="E47" i="9"/>
  <c r="H20" i="15" s="1"/>
  <c r="E16" i="9"/>
  <c r="G35" i="15" s="1"/>
  <c r="D48" i="16"/>
  <c r="G38" i="10" s="1"/>
  <c r="D47" i="16"/>
  <c r="G32" i="10" s="1"/>
  <c r="D46" i="16"/>
  <c r="G31" i="10" s="1"/>
  <c r="D45" i="16"/>
  <c r="G42" i="10" s="1"/>
  <c r="D44" i="16"/>
  <c r="G22" i="10" s="1"/>
  <c r="D43" i="16"/>
  <c r="G45" i="10" s="1"/>
  <c r="D42" i="16"/>
  <c r="G27" i="10" s="1"/>
  <c r="H27" i="10" s="1"/>
  <c r="D41" i="16"/>
  <c r="G23" i="10" s="1"/>
  <c r="D40" i="16"/>
  <c r="G33" i="10" s="1"/>
  <c r="D39" i="16"/>
  <c r="G44" i="10" s="1"/>
  <c r="D38" i="16"/>
  <c r="G24" i="10" s="1"/>
  <c r="D37" i="16"/>
  <c r="G35" i="10" s="1"/>
  <c r="D36" i="16"/>
  <c r="G29" i="10" s="1"/>
  <c r="D35" i="16"/>
  <c r="G26" i="10" s="1"/>
  <c r="D34" i="16"/>
  <c r="G40" i="10" s="1"/>
  <c r="D33" i="16"/>
  <c r="G49" i="10" s="1"/>
  <c r="D32" i="16"/>
  <c r="G46" i="10" s="1"/>
  <c r="D31" i="16"/>
  <c r="G48" i="10" s="1"/>
  <c r="D30" i="16"/>
  <c r="G36" i="10" s="1"/>
  <c r="D29" i="16"/>
  <c r="G25" i="10" s="1"/>
  <c r="D28" i="16"/>
  <c r="G34" i="10" s="1"/>
  <c r="D27" i="16"/>
  <c r="G47" i="10" s="1"/>
  <c r="D26" i="16"/>
  <c r="G39" i="10" s="1"/>
  <c r="D25" i="16"/>
  <c r="G51" i="10" s="1"/>
  <c r="D24" i="16"/>
  <c r="G21" i="10" s="1"/>
  <c r="D23" i="16"/>
  <c r="G30" i="10" s="1"/>
  <c r="D22" i="16"/>
  <c r="G28" i="10" s="1"/>
  <c r="D21" i="16"/>
  <c r="G41" i="10" s="1"/>
  <c r="D20" i="16"/>
  <c r="G43" i="10" s="1"/>
  <c r="D19" i="16"/>
  <c r="G50" i="10" s="1"/>
  <c r="D18" i="16"/>
  <c r="G37" i="10" s="1"/>
  <c r="B16" i="16"/>
  <c r="H51" i="15" l="1"/>
  <c r="C17" i="18"/>
  <c r="G20" i="10"/>
  <c r="G15" i="39"/>
  <c r="D16" i="16"/>
  <c r="H16" i="16"/>
  <c r="G16" i="16"/>
  <c r="G16" i="39"/>
  <c r="B16" i="10"/>
  <c r="B17" i="10" s="1"/>
  <c r="H35" i="15"/>
  <c r="H50" i="10"/>
  <c r="H40" i="10"/>
  <c r="H36" i="10"/>
  <c r="H25" i="10"/>
  <c r="H23" i="10"/>
  <c r="H37" i="10"/>
  <c r="H28" i="10"/>
  <c r="H38" i="10"/>
  <c r="H35" i="10"/>
  <c r="H41" i="10"/>
  <c r="H49" i="10"/>
  <c r="H21" i="10"/>
  <c r="H34" i="10"/>
  <c r="H42" i="10"/>
  <c r="H31" i="10"/>
  <c r="H24" i="10"/>
  <c r="H45" i="10"/>
  <c r="H30" i="10"/>
  <c r="H39" i="10"/>
  <c r="H48" i="10"/>
  <c r="H33" i="10"/>
  <c r="H46" i="10"/>
  <c r="H43" i="10"/>
  <c r="H32" i="10"/>
  <c r="H47" i="10"/>
  <c r="H51" i="10"/>
  <c r="H29" i="10"/>
  <c r="H26" i="10"/>
  <c r="H44" i="10"/>
  <c r="H22" i="10"/>
  <c r="D15" i="9"/>
  <c r="C15" i="9"/>
  <c r="D48" i="8"/>
  <c r="G23" i="13" s="1"/>
  <c r="H23" i="13" s="1"/>
  <c r="D47" i="8"/>
  <c r="G38" i="13" s="1"/>
  <c r="H38" i="13" s="1"/>
  <c r="D46" i="8"/>
  <c r="G22" i="13" s="1"/>
  <c r="H22" i="13" s="1"/>
  <c r="D45" i="8"/>
  <c r="G36" i="13" s="1"/>
  <c r="H36" i="13" s="1"/>
  <c r="D44" i="8"/>
  <c r="G31" i="13" s="1"/>
  <c r="H31" i="13" s="1"/>
  <c r="D43" i="8"/>
  <c r="D42" i="8"/>
  <c r="G50" i="13" s="1"/>
  <c r="H50" i="13" s="1"/>
  <c r="D41" i="8"/>
  <c r="G28" i="13" s="1"/>
  <c r="H28" i="13" s="1"/>
  <c r="D40" i="8"/>
  <c r="D39" i="8"/>
  <c r="G24" i="13" s="1"/>
  <c r="H24" i="13" s="1"/>
  <c r="D38" i="8"/>
  <c r="G30" i="13" s="1"/>
  <c r="H30" i="13" s="1"/>
  <c r="D37" i="8"/>
  <c r="G42" i="13" s="1"/>
  <c r="H42" i="13" s="1"/>
  <c r="D36" i="8"/>
  <c r="G20" i="13" s="1"/>
  <c r="H20" i="13" s="1"/>
  <c r="D35" i="8"/>
  <c r="G25" i="13" s="1"/>
  <c r="H25" i="13" s="1"/>
  <c r="D34" i="8"/>
  <c r="G49" i="13" s="1"/>
  <c r="H49" i="13" s="1"/>
  <c r="D33" i="8"/>
  <c r="G21" i="13" s="1"/>
  <c r="H21" i="13" s="1"/>
  <c r="D32" i="8"/>
  <c r="G46" i="13" s="1"/>
  <c r="H46" i="13" s="1"/>
  <c r="D31" i="8"/>
  <c r="G43" i="13" s="1"/>
  <c r="H43" i="13" s="1"/>
  <c r="D30" i="8"/>
  <c r="G39" i="13" s="1"/>
  <c r="H39" i="13" s="1"/>
  <c r="D29" i="8"/>
  <c r="G40" i="13" s="1"/>
  <c r="H40" i="13" s="1"/>
  <c r="D28" i="8"/>
  <c r="G27" i="13" s="1"/>
  <c r="H27" i="13" s="1"/>
  <c r="D27" i="8"/>
  <c r="G26" i="13" s="1"/>
  <c r="H26" i="13" s="1"/>
  <c r="D26" i="8"/>
  <c r="G51" i="13" s="1"/>
  <c r="H51" i="13" s="1"/>
  <c r="D25" i="8"/>
  <c r="G44" i="13" s="1"/>
  <c r="H44" i="13" s="1"/>
  <c r="D24" i="8"/>
  <c r="G29" i="13" s="1"/>
  <c r="H29" i="13" s="1"/>
  <c r="D23" i="8"/>
  <c r="G41" i="13" s="1"/>
  <c r="H41" i="13" s="1"/>
  <c r="D22" i="8"/>
  <c r="G47" i="13" s="1"/>
  <c r="H47" i="13" s="1"/>
  <c r="D21" i="8"/>
  <c r="G33" i="13" s="1"/>
  <c r="H33" i="13" s="1"/>
  <c r="D20" i="8"/>
  <c r="D19" i="8"/>
  <c r="G37" i="13" s="1"/>
  <c r="H37" i="13" s="1"/>
  <c r="D18" i="8"/>
  <c r="D17" i="8"/>
  <c r="G32" i="13" s="1"/>
  <c r="H32" i="13" s="1"/>
  <c r="C16" i="8"/>
  <c r="B16" i="8"/>
  <c r="G29" i="39" s="1"/>
  <c r="F17" i="6"/>
  <c r="G17" i="6" s="1"/>
  <c r="D17" i="6"/>
  <c r="C17" i="6"/>
  <c r="B17" i="6"/>
  <c r="D48" i="5"/>
  <c r="G29" i="12" s="1"/>
  <c r="D47" i="5"/>
  <c r="G40" i="12" s="1"/>
  <c r="D46" i="5"/>
  <c r="G31" i="12" s="1"/>
  <c r="D45" i="5"/>
  <c r="G30" i="12" s="1"/>
  <c r="D44" i="5"/>
  <c r="G39" i="12" s="1"/>
  <c r="D43" i="5"/>
  <c r="G51" i="12" s="1"/>
  <c r="D42" i="5"/>
  <c r="G37" i="12" s="1"/>
  <c r="D41" i="5"/>
  <c r="G34" i="12" s="1"/>
  <c r="D40" i="5"/>
  <c r="G32" i="12" s="1"/>
  <c r="D39" i="5"/>
  <c r="G22" i="12" s="1"/>
  <c r="D38" i="5"/>
  <c r="G20" i="12" s="1"/>
  <c r="D37" i="5"/>
  <c r="G24" i="12" s="1"/>
  <c r="D36" i="5"/>
  <c r="G25" i="12" s="1"/>
  <c r="D35" i="5"/>
  <c r="G35" i="12" s="1"/>
  <c r="D34" i="5"/>
  <c r="G36" i="12" s="1"/>
  <c r="D33" i="5"/>
  <c r="G41" i="12" s="1"/>
  <c r="D32" i="5"/>
  <c r="G45" i="12" s="1"/>
  <c r="D31" i="5"/>
  <c r="G44" i="12" s="1"/>
  <c r="D30" i="5"/>
  <c r="G47" i="12" s="1"/>
  <c r="D29" i="5"/>
  <c r="G42" i="12" s="1"/>
  <c r="D28" i="5"/>
  <c r="G50" i="12" s="1"/>
  <c r="D27" i="5"/>
  <c r="G23" i="12" s="1"/>
  <c r="D26" i="5"/>
  <c r="G49" i="12" s="1"/>
  <c r="D25" i="5"/>
  <c r="G46" i="12" s="1"/>
  <c r="D24" i="5"/>
  <c r="G38" i="12" s="1"/>
  <c r="D23" i="5"/>
  <c r="G43" i="12" s="1"/>
  <c r="D22" i="5"/>
  <c r="G33" i="12" s="1"/>
  <c r="D21" i="5"/>
  <c r="G21" i="12" s="1"/>
  <c r="D20" i="5"/>
  <c r="G48" i="12" s="1"/>
  <c r="D19" i="5"/>
  <c r="G27" i="12" s="1"/>
  <c r="D18" i="5"/>
  <c r="G26" i="12" s="1"/>
  <c r="D17" i="5"/>
  <c r="G28" i="12" s="1"/>
  <c r="G26" i="39"/>
  <c r="F51" i="4"/>
  <c r="C51" i="4"/>
  <c r="G37" i="39" s="1"/>
  <c r="B51" i="4"/>
  <c r="I55" i="4" s="1"/>
  <c r="D49" i="1"/>
  <c r="G32" i="17" s="1"/>
  <c r="D48" i="1"/>
  <c r="G24" i="17" s="1"/>
  <c r="D47" i="1"/>
  <c r="G37" i="17" s="1"/>
  <c r="D46" i="1"/>
  <c r="G44" i="17" s="1"/>
  <c r="D45" i="1"/>
  <c r="G36" i="17" s="1"/>
  <c r="D44" i="1"/>
  <c r="G47" i="17" s="1"/>
  <c r="D43" i="1"/>
  <c r="G31" i="17" s="1"/>
  <c r="D42" i="1"/>
  <c r="G27" i="17" s="1"/>
  <c r="D41" i="1"/>
  <c r="G30" i="17" s="1"/>
  <c r="D40" i="1"/>
  <c r="G21" i="17" s="1"/>
  <c r="D39" i="1"/>
  <c r="G20" i="17" s="1"/>
  <c r="D38" i="1"/>
  <c r="G51" i="17" s="1"/>
  <c r="D37" i="1"/>
  <c r="G41" i="17" s="1"/>
  <c r="D36" i="1"/>
  <c r="G39" i="17" s="1"/>
  <c r="D35" i="1"/>
  <c r="G34" i="17" s="1"/>
  <c r="D34" i="1"/>
  <c r="G48" i="17" s="1"/>
  <c r="D33" i="1"/>
  <c r="G45" i="17" s="1"/>
  <c r="D32" i="1"/>
  <c r="G43" i="17" s="1"/>
  <c r="D31" i="1"/>
  <c r="G35" i="17" s="1"/>
  <c r="D30" i="1"/>
  <c r="G42" i="17" s="1"/>
  <c r="D29" i="1"/>
  <c r="G50" i="17" s="1"/>
  <c r="D28" i="1"/>
  <c r="G40" i="17" s="1"/>
  <c r="D27" i="1"/>
  <c r="G25" i="17" s="1"/>
  <c r="D26" i="1"/>
  <c r="G49" i="17" s="1"/>
  <c r="D25" i="1"/>
  <c r="G26" i="17" s="1"/>
  <c r="D24" i="1"/>
  <c r="G22" i="17" s="1"/>
  <c r="D23" i="1"/>
  <c r="G46" i="17" s="1"/>
  <c r="D22" i="1"/>
  <c r="G38" i="17" s="1"/>
  <c r="D21" i="1"/>
  <c r="G23" i="17" s="1"/>
  <c r="D20" i="1"/>
  <c r="G33" i="17" s="1"/>
  <c r="D19" i="1"/>
  <c r="D18" i="1"/>
  <c r="G29" i="17" s="1"/>
  <c r="E17" i="1"/>
  <c r="C17" i="1"/>
  <c r="B17" i="1"/>
  <c r="G28" i="17" l="1"/>
  <c r="H28" i="12"/>
  <c r="I28" i="12"/>
  <c r="H27" i="12"/>
  <c r="I27" i="12"/>
  <c r="H21" i="12"/>
  <c r="I21" i="12"/>
  <c r="H43" i="12"/>
  <c r="I43" i="12"/>
  <c r="H46" i="12"/>
  <c r="I46" i="12"/>
  <c r="H23" i="12"/>
  <c r="I23" i="12"/>
  <c r="H42" i="12"/>
  <c r="I42" i="12"/>
  <c r="H44" i="12"/>
  <c r="I44" i="12"/>
  <c r="H41" i="12"/>
  <c r="I41" i="12"/>
  <c r="H35" i="12"/>
  <c r="I35" i="12"/>
  <c r="H24" i="12"/>
  <c r="I24" i="12"/>
  <c r="H22" i="12"/>
  <c r="I22" i="12"/>
  <c r="H34" i="12"/>
  <c r="I34" i="12"/>
  <c r="H51" i="12"/>
  <c r="I51" i="12"/>
  <c r="H30" i="12"/>
  <c r="I30" i="12"/>
  <c r="H40" i="12"/>
  <c r="I40" i="12"/>
  <c r="H26" i="12"/>
  <c r="I26" i="12"/>
  <c r="H48" i="12"/>
  <c r="I48" i="12"/>
  <c r="H33" i="12"/>
  <c r="I33" i="12"/>
  <c r="H38" i="12"/>
  <c r="I38" i="12"/>
  <c r="H49" i="12"/>
  <c r="I49" i="12"/>
  <c r="H50" i="12"/>
  <c r="I50" i="12"/>
  <c r="H47" i="12"/>
  <c r="I47" i="12"/>
  <c r="H45" i="12"/>
  <c r="I45" i="12"/>
  <c r="H36" i="12"/>
  <c r="I36" i="12"/>
  <c r="H25" i="12"/>
  <c r="I25" i="12"/>
  <c r="H20" i="12"/>
  <c r="I20" i="12"/>
  <c r="H32" i="12"/>
  <c r="I32" i="12"/>
  <c r="H37" i="12"/>
  <c r="I37" i="12"/>
  <c r="H39" i="12"/>
  <c r="I39" i="12"/>
  <c r="H31" i="12"/>
  <c r="I31" i="12"/>
  <c r="H29" i="12"/>
  <c r="I29" i="12"/>
  <c r="G19" i="39"/>
  <c r="G48" i="39"/>
  <c r="E15" i="9"/>
  <c r="B10" i="16"/>
  <c r="D15" i="39"/>
  <c r="H28" i="17"/>
  <c r="H23" i="17"/>
  <c r="H46" i="17"/>
  <c r="H26" i="17"/>
  <c r="H25" i="17"/>
  <c r="H50" i="17"/>
  <c r="H35" i="17"/>
  <c r="H45" i="17"/>
  <c r="H34" i="17"/>
  <c r="H41" i="17"/>
  <c r="H20" i="17"/>
  <c r="H30" i="17"/>
  <c r="H31" i="17"/>
  <c r="H36" i="17"/>
  <c r="H37" i="17"/>
  <c r="H29" i="17"/>
  <c r="H33" i="17"/>
  <c r="H38" i="17"/>
  <c r="H22" i="17"/>
  <c r="H49" i="17"/>
  <c r="H40" i="17"/>
  <c r="H42" i="17"/>
  <c r="H43" i="17"/>
  <c r="H48" i="17"/>
  <c r="H39" i="17"/>
  <c r="H51" i="17"/>
  <c r="H21" i="17"/>
  <c r="H27" i="17"/>
  <c r="H47" i="17"/>
  <c r="H44" i="17"/>
  <c r="H24" i="17"/>
  <c r="D17" i="1"/>
  <c r="G19" i="1" s="1"/>
  <c r="F24" i="1"/>
  <c r="F25" i="1"/>
  <c r="F26" i="1"/>
  <c r="F27" i="1"/>
  <c r="F28" i="1"/>
  <c r="F29" i="1"/>
  <c r="F30" i="1"/>
  <c r="F31" i="1"/>
  <c r="F32" i="1"/>
  <c r="F33" i="1"/>
  <c r="F34" i="1"/>
  <c r="F35" i="1"/>
  <c r="F36" i="1"/>
  <c r="F37" i="1"/>
  <c r="F38" i="1"/>
  <c r="F39" i="1"/>
  <c r="F40" i="1"/>
  <c r="F41" i="1"/>
  <c r="F42" i="1"/>
  <c r="F43" i="1"/>
  <c r="F44" i="1"/>
  <c r="F45" i="1"/>
  <c r="F46" i="1"/>
  <c r="F47" i="1"/>
  <c r="F48" i="1"/>
  <c r="G23" i="11"/>
  <c r="Q23" i="11" s="1"/>
  <c r="G44" i="11"/>
  <c r="Q44" i="11" s="1"/>
  <c r="G52" i="11"/>
  <c r="Q52" i="11" s="1"/>
  <c r="G28" i="11"/>
  <c r="Q28" i="11" s="1"/>
  <c r="G21" i="11"/>
  <c r="G29" i="11"/>
  <c r="Q29" i="11" s="1"/>
  <c r="G36" i="11"/>
  <c r="Q36" i="11" s="1"/>
  <c r="G25" i="11"/>
  <c r="Q25" i="11" s="1"/>
  <c r="G48" i="11"/>
  <c r="Q48" i="11" s="1"/>
  <c r="G40" i="11"/>
  <c r="Q40" i="11" s="1"/>
  <c r="G33" i="11"/>
  <c r="Q33" i="11" s="1"/>
  <c r="G22" i="11"/>
  <c r="Q22" i="11" s="1"/>
  <c r="G31" i="11"/>
  <c r="Q31" i="11" s="1"/>
  <c r="G41" i="11"/>
  <c r="Q41" i="11" s="1"/>
  <c r="G51" i="11"/>
  <c r="Q51" i="11" s="1"/>
  <c r="G49" i="11"/>
  <c r="Q49" i="11" s="1"/>
  <c r="G38" i="11"/>
  <c r="Q38" i="11" s="1"/>
  <c r="G35" i="11"/>
  <c r="Q35" i="11" s="1"/>
  <c r="G27" i="11"/>
  <c r="Q27" i="11" s="1"/>
  <c r="G32" i="11"/>
  <c r="Q32" i="11" s="1"/>
  <c r="G34" i="11"/>
  <c r="Q34" i="11" s="1"/>
  <c r="G26" i="11"/>
  <c r="Q26" i="11" s="1"/>
  <c r="G42" i="11"/>
  <c r="Q42" i="11" s="1"/>
  <c r="G37" i="11"/>
  <c r="Q37" i="11" s="1"/>
  <c r="G30" i="11"/>
  <c r="Q30" i="11" s="1"/>
  <c r="G24" i="11"/>
  <c r="Q24" i="11" s="1"/>
  <c r="G50" i="11"/>
  <c r="Q50" i="11" s="1"/>
  <c r="G47" i="11"/>
  <c r="Q47" i="11" s="1"/>
  <c r="G46" i="11"/>
  <c r="Q46" i="11" s="1"/>
  <c r="G45" i="11"/>
  <c r="Q45" i="11" s="1"/>
  <c r="G39" i="11"/>
  <c r="Q39" i="11" s="1"/>
  <c r="G43" i="11"/>
  <c r="Q43" i="11" s="1"/>
  <c r="D51" i="4"/>
  <c r="C16" i="14" s="1"/>
  <c r="G38" i="39"/>
  <c r="G51" i="4"/>
  <c r="G45" i="13"/>
  <c r="H45" i="13" s="1"/>
  <c r="G48" i="13"/>
  <c r="H48" i="13" s="1"/>
  <c r="G34" i="13"/>
  <c r="H34" i="13" s="1"/>
  <c r="G35" i="13"/>
  <c r="H35" i="13" s="1"/>
  <c r="D16" i="8"/>
  <c r="D9" i="8" s="1"/>
  <c r="D10" i="8" s="1"/>
  <c r="G25" i="39"/>
  <c r="G18" i="39"/>
  <c r="G20" i="39"/>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28" i="39"/>
  <c r="F18" i="1"/>
  <c r="F19" i="1"/>
  <c r="F20" i="1"/>
  <c r="F21" i="1"/>
  <c r="F22" i="1"/>
  <c r="F23" i="1"/>
  <c r="E50" i="6"/>
  <c r="F17" i="1"/>
  <c r="C16" i="17"/>
  <c r="C17" i="17" s="1"/>
  <c r="F49" i="1"/>
  <c r="H32" i="17"/>
  <c r="E17" i="6"/>
  <c r="D18" i="39" s="1"/>
  <c r="D9" i="5"/>
  <c r="D10" i="5" s="1"/>
  <c r="B10" i="5"/>
  <c r="B10" i="1"/>
  <c r="G17" i="1" l="1"/>
  <c r="G21" i="1"/>
  <c r="G23" i="1"/>
  <c r="G25" i="1"/>
  <c r="G27" i="1"/>
  <c r="G29" i="1"/>
  <c r="G31" i="1"/>
  <c r="G33" i="1"/>
  <c r="G35" i="1"/>
  <c r="G37" i="1"/>
  <c r="G41" i="1"/>
  <c r="G45" i="1"/>
  <c r="G20" i="1"/>
  <c r="G22" i="1"/>
  <c r="G24" i="1"/>
  <c r="G26" i="1"/>
  <c r="G28" i="1"/>
  <c r="G30" i="1"/>
  <c r="G32" i="1"/>
  <c r="G34" i="1"/>
  <c r="G36" i="1"/>
  <c r="G38" i="1"/>
  <c r="G40" i="1"/>
  <c r="G42" i="1"/>
  <c r="G44" i="1"/>
  <c r="G46" i="1"/>
  <c r="G48" i="1"/>
  <c r="G18" i="1"/>
  <c r="G39" i="1"/>
  <c r="G43" i="1"/>
  <c r="G47" i="1"/>
  <c r="G49" i="1"/>
  <c r="Q21" i="11"/>
  <c r="N21" i="11"/>
  <c r="O21" i="11" s="1"/>
  <c r="H43" i="11"/>
  <c r="H47" i="11"/>
  <c r="H37" i="11"/>
  <c r="H32" i="11"/>
  <c r="H49" i="11"/>
  <c r="H22" i="11"/>
  <c r="H25" i="11"/>
  <c r="H28" i="11"/>
  <c r="H39" i="11"/>
  <c r="H50" i="11"/>
  <c r="H42" i="11"/>
  <c r="H27" i="11"/>
  <c r="H51" i="11"/>
  <c r="H33" i="11"/>
  <c r="H36" i="11"/>
  <c r="H52" i="11"/>
  <c r="H45" i="11"/>
  <c r="H24" i="11"/>
  <c r="H26" i="11"/>
  <c r="H35" i="11"/>
  <c r="H41" i="11"/>
  <c r="H40" i="11"/>
  <c r="H29" i="11"/>
  <c r="H44" i="11"/>
  <c r="H46" i="11"/>
  <c r="H30" i="11"/>
  <c r="H34" i="11"/>
  <c r="H38" i="11"/>
  <c r="H31" i="11"/>
  <c r="H48" i="11"/>
  <c r="H21" i="11"/>
  <c r="H23" i="11"/>
  <c r="B10" i="6"/>
  <c r="G9" i="6"/>
  <c r="D46" i="39"/>
  <c r="G46" i="39"/>
  <c r="M18" i="6"/>
  <c r="J16" i="6"/>
  <c r="I16" i="6"/>
  <c r="F9" i="1"/>
  <c r="C16" i="15"/>
  <c r="C17" i="15" s="1"/>
  <c r="D48" i="39"/>
  <c r="B9" i="9"/>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C15" i="4"/>
  <c r="C14" i="4"/>
  <c r="D37" i="39"/>
  <c r="C17" i="13"/>
  <c r="B10" i="8"/>
  <c r="B16" i="12"/>
  <c r="B17" i="12" s="1"/>
  <c r="D25" i="39"/>
  <c r="D28" i="39"/>
  <c r="C16" i="11"/>
  <c r="C17" i="11" l="1"/>
  <c r="P17" i="11"/>
  <c r="G11" i="6"/>
  <c r="F10" i="1"/>
  <c r="F11" i="1"/>
  <c r="I10" i="23" l="1"/>
</calcChain>
</file>

<file path=xl/comments1.xml><?xml version="1.0" encoding="utf-8"?>
<comments xmlns="http://schemas.openxmlformats.org/spreadsheetml/2006/main">
  <authors>
    <author>CONALEP</author>
  </authors>
  <commentList>
    <comment ref="C15" authorId="0">
      <text>
        <r>
          <rPr>
            <b/>
            <sz val="8"/>
            <color indexed="81"/>
            <rFont val="Tahoma"/>
            <family val="2"/>
          </rPr>
          <t>ESTE DATO LO INTEGRARÁ LA DIRECCIÓN DE EVALUACIÓN INSTITUCIONAL</t>
        </r>
      </text>
    </comment>
  </commentList>
</comments>
</file>

<file path=xl/comments2.xml><?xml version="1.0" encoding="utf-8"?>
<comments xmlns="http://schemas.openxmlformats.org/spreadsheetml/2006/main">
  <authors>
    <author>Willy</author>
  </authors>
  <commentList>
    <comment ref="C14" authorId="0">
      <text>
        <r>
          <rPr>
            <b/>
            <sz val="8"/>
            <color indexed="81"/>
            <rFont val="Tahoma"/>
            <family val="2"/>
          </rPr>
          <t>Este dato lo integrará  la Dirección de Evaluación institucional</t>
        </r>
      </text>
    </comment>
    <comment ref="D14" authorId="0">
      <text>
        <r>
          <rPr>
            <b/>
            <sz val="8"/>
            <color indexed="81"/>
            <rFont val="Tahoma"/>
            <family val="2"/>
          </rPr>
          <t>Se calcula mediante el total de aulas (CAPFCE) por 40 mesabancos por dos turnos</t>
        </r>
        <r>
          <rPr>
            <sz val="8"/>
            <color indexed="81"/>
            <rFont val="Tahoma"/>
            <family val="2"/>
          </rPr>
          <t xml:space="preserve">
</t>
        </r>
      </text>
    </comment>
  </commentList>
</comments>
</file>

<file path=xl/comments3.xml><?xml version="1.0" encoding="utf-8"?>
<comments xmlns="http://schemas.openxmlformats.org/spreadsheetml/2006/main">
  <authors>
    <author>CONALEP</author>
  </authors>
  <commentList>
    <comment ref="B14" authorId="0">
      <text>
        <r>
          <rPr>
            <b/>
            <sz val="8"/>
            <color indexed="81"/>
            <rFont val="Tahoma"/>
            <family val="2"/>
          </rPr>
          <t xml:space="preserve">Este dato lo integrará la Dirección de Evaluación Institucional
</t>
        </r>
        <r>
          <rPr>
            <sz val="8"/>
            <color indexed="81"/>
            <rFont val="Tahoma"/>
            <family val="2"/>
          </rPr>
          <t xml:space="preserve">
</t>
        </r>
      </text>
    </comment>
    <comment ref="C14" authorId="0">
      <text>
        <r>
          <rPr>
            <b/>
            <sz val="8"/>
            <color indexed="81"/>
            <rFont val="Tahoma"/>
            <family val="2"/>
          </rPr>
          <t>Para los 30 Colegios Estatales Federalizados anotar el Presupuesto transferido vía FAETA durante el año 2008. Para el Distrito Federal y Oaxaca el presupuesto ejercido total para el mismo año.</t>
        </r>
      </text>
    </comment>
  </commentList>
</comments>
</file>

<file path=xl/comments4.xml><?xml version="1.0" encoding="utf-8"?>
<comments xmlns="http://schemas.openxmlformats.org/spreadsheetml/2006/main">
  <authors>
    <author>GUILLERMO GONZALEZ</author>
    <author>Willy</author>
    <author xml:space="preserve">RUBI GOMEZ ROSA </author>
  </authors>
  <commentList>
    <comment ref="C14" authorId="0">
      <text>
        <r>
          <rPr>
            <b/>
            <sz val="8"/>
            <color indexed="81"/>
            <rFont val="Tahoma"/>
            <family val="2"/>
          </rPr>
          <t xml:space="preserve">Este dato lo integrará la Dirección de Evaluación Institucional
</t>
        </r>
      </text>
    </comment>
    <comment ref="E14" authorId="1">
      <text>
        <r>
          <rPr>
            <b/>
            <sz val="8"/>
            <color indexed="81"/>
            <rFont val="Tahoma"/>
            <family val="2"/>
          </rPr>
          <t>Incluye Maestría y Doctorado</t>
        </r>
        <r>
          <rPr>
            <sz val="8"/>
            <color indexed="81"/>
            <rFont val="Tahoma"/>
            <family val="2"/>
          </rPr>
          <t xml:space="preserve">
</t>
        </r>
      </text>
    </comment>
    <comment ref="F14" authorId="1">
      <text>
        <r>
          <rPr>
            <b/>
            <sz val="8"/>
            <color indexed="81"/>
            <rFont val="Tahoma"/>
            <family val="2"/>
          </rPr>
          <t>Incluye Licenciatura, Normalista y Técnico Superior</t>
        </r>
        <r>
          <rPr>
            <sz val="8"/>
            <color indexed="81"/>
            <rFont val="Tahoma"/>
            <family val="2"/>
          </rPr>
          <t xml:space="preserve">
</t>
        </r>
      </text>
    </comment>
    <comment ref="H14" authorId="2">
      <text>
        <r>
          <rPr>
            <b/>
            <sz val="9"/>
            <color indexed="81"/>
            <rFont val="Tahoma"/>
            <family val="2"/>
          </rPr>
          <t>RUBI GOMEZ ROSA :</t>
        </r>
        <r>
          <rPr>
            <sz val="9"/>
            <color indexed="81"/>
            <rFont val="Tahoma"/>
            <family val="2"/>
          </rPr>
          <t xml:space="preserve">
Incluye técnicos titulados y pasantes</t>
        </r>
      </text>
    </comment>
  </commentList>
</comments>
</file>

<file path=xl/comments5.xml><?xml version="1.0" encoding="utf-8"?>
<comments xmlns="http://schemas.openxmlformats.org/spreadsheetml/2006/main">
  <authors>
    <author>CONALEP</author>
  </authors>
  <commentList>
    <comment ref="B14" authorId="0">
      <text>
        <r>
          <rPr>
            <b/>
            <sz val="8"/>
            <color indexed="81"/>
            <rFont val="Tahoma"/>
            <family val="2"/>
          </rPr>
          <t xml:space="preserve">Este dato lo 
integrará la Dirección de Evaluación Institucional
</t>
        </r>
        <r>
          <rPr>
            <sz val="8"/>
            <color indexed="81"/>
            <rFont val="Tahoma"/>
            <family val="2"/>
          </rPr>
          <t xml:space="preserve">
</t>
        </r>
      </text>
    </comment>
  </commentList>
</comments>
</file>

<file path=xl/comments6.xml><?xml version="1.0" encoding="utf-8"?>
<comments xmlns="http://schemas.openxmlformats.org/spreadsheetml/2006/main">
  <authors>
    <author>CONALEP</author>
  </authors>
  <commentList>
    <comment ref="C14" authorId="0">
      <text>
        <r>
          <rPr>
            <b/>
            <sz val="8"/>
            <color indexed="81"/>
            <rFont val="Tahoma"/>
            <family val="2"/>
          </rPr>
          <t xml:space="preserve">Capturar el total de alumnos becados por gestión externa correspondientes al 4° Trimestre del 2009
</t>
        </r>
      </text>
    </comment>
    <comment ref="D14" authorId="0">
      <text>
        <r>
          <rPr>
            <b/>
            <sz val="8"/>
            <color indexed="81"/>
            <rFont val="Tahoma"/>
            <family val="2"/>
          </rPr>
          <t xml:space="preserve">Becados por gestión externa anual correspondientes al 2009
</t>
        </r>
      </text>
    </comment>
  </commentList>
</comments>
</file>

<file path=xl/sharedStrings.xml><?xml version="1.0" encoding="utf-8"?>
<sst xmlns="http://schemas.openxmlformats.org/spreadsheetml/2006/main" count="1725" uniqueCount="315">
  <si>
    <t>Dirección de Servicios Tecnológicos y Capacitación</t>
  </si>
  <si>
    <t>Meta programada 2009</t>
  </si>
  <si>
    <t>Resultado alcanzado 2009</t>
  </si>
  <si>
    <t>Resultado Nacional 2009</t>
  </si>
  <si>
    <t>Cumplimiento de la meta (%)</t>
  </si>
  <si>
    <t xml:space="preserve">Variación </t>
  </si>
  <si>
    <t>Nombre del indicador :</t>
  </si>
  <si>
    <t>Capacitación laboral</t>
  </si>
  <si>
    <t>Tipo:</t>
  </si>
  <si>
    <t>Estratégico</t>
  </si>
  <si>
    <t>X</t>
  </si>
  <si>
    <t>Gestión</t>
  </si>
  <si>
    <t>Estado</t>
  </si>
  <si>
    <t>Capacitados en el trabajo</t>
  </si>
  <si>
    <t>Tasa de crecimiento de población capacitada (%)</t>
  </si>
  <si>
    <t>Total</t>
  </si>
  <si>
    <t>Aguascalientes</t>
  </si>
  <si>
    <t>Baja California</t>
  </si>
  <si>
    <t>Baja California Sur</t>
  </si>
  <si>
    <t>Campeche</t>
  </si>
  <si>
    <t>Chiapas</t>
  </si>
  <si>
    <t>Chihuahua</t>
  </si>
  <si>
    <t>Coahuila</t>
  </si>
  <si>
    <t>Colima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</si>
  <si>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</si>
  <si>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</si>
  <si>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</si>
  <si>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</si>
  <si>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</si>
  <si>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</si>
  <si>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</si>
  <si>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</si>
  <si>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</si>
  <si>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</si>
  <si>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</si>
  <si>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</si>
  <si>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</si>
  <si>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</si>
  <si>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</si>
  <si>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</si>
  <si>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</si>
  <si>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</si>
  <si>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</si>
  <si>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</si>
  <si>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</si>
  <si>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</si>
  <si>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</si>
  <si>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</si>
  <si>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Observaciones:</t>
  </si>
  <si>
    <t>PERSONAS CAPACITADAS</t>
  </si>
  <si>
    <t>Ciclo Escolar</t>
  </si>
  <si>
    <t xml:space="preserve">Resultado Nacional </t>
  </si>
  <si>
    <t>Ranking</t>
  </si>
  <si>
    <t>Entidad Federativa</t>
  </si>
  <si>
    <t>% de cumplimiento de la meta</t>
  </si>
  <si>
    <t>Dirección de Servicios Educativos</t>
  </si>
  <si>
    <t>Anexo del oficio DSE/032/2010</t>
  </si>
  <si>
    <t>Cobertura de becados por el CONALEP</t>
  </si>
  <si>
    <t>Resultado Nacional 2009 (%)</t>
  </si>
  <si>
    <t>1er. Sem.</t>
  </si>
  <si>
    <t>Meta Programada 2009</t>
  </si>
  <si>
    <t>2do. Sem.</t>
  </si>
  <si>
    <t>Becados en el 1er. semestre</t>
  </si>
  <si>
    <t>Cobertura en el 1er. semestre</t>
  </si>
  <si>
    <t>Becados en el 2do. semestre</t>
  </si>
  <si>
    <t>Cobertura en el 2do. semestre</t>
  </si>
  <si>
    <t>Con datos de la Dirección de Servicios Educativos.</t>
  </si>
  <si>
    <t>Variación (%)</t>
  </si>
  <si>
    <t>Eficiencia terminal</t>
  </si>
  <si>
    <t>Eficiencia terminal (%)</t>
  </si>
  <si>
    <t>Observaciones</t>
  </si>
  <si>
    <t>Variación 2008-2009</t>
  </si>
  <si>
    <t>Tasa de crecimiento de la matrícula</t>
  </si>
  <si>
    <t>Crecimiento de la matrícula</t>
  </si>
  <si>
    <t>Total nacional</t>
  </si>
  <si>
    <t>Absorción de egresados (%)</t>
  </si>
  <si>
    <t>Eficiencia de Titulación</t>
  </si>
  <si>
    <t>Eficiencia de titulación
(%)</t>
  </si>
  <si>
    <t>Dirección de Vinculación Social</t>
  </si>
  <si>
    <t>Cobertura de becados externos</t>
  </si>
  <si>
    <t xml:space="preserve">Observaciones: </t>
  </si>
  <si>
    <t>ABSORCIÓN DE EGRESADOS DE SECUNDARIA</t>
  </si>
  <si>
    <t>Resultado Nacional (%)</t>
  </si>
  <si>
    <t>2006-2007</t>
  </si>
  <si>
    <t>2007-2008</t>
  </si>
  <si>
    <t>2008-2009</t>
  </si>
  <si>
    <t>ALUMNO ATENDIDO (MATRÍCULA)</t>
  </si>
  <si>
    <t>EFICIENCIA TERMINAL</t>
  </si>
  <si>
    <t>2003-2006</t>
  </si>
  <si>
    <t>2004-2007</t>
  </si>
  <si>
    <t>2005-2008</t>
  </si>
  <si>
    <t>TITULACIÓN POR GENERACIÓN</t>
  </si>
  <si>
    <t>ALUMNO BECADO</t>
  </si>
  <si>
    <t>COBERTURA DE BECADOS EXTERNOS</t>
  </si>
  <si>
    <t>2007</t>
  </si>
  <si>
    <t>2008</t>
  </si>
  <si>
    <t>2006-2009</t>
  </si>
  <si>
    <t>2009-2010</t>
  </si>
  <si>
    <t>Absorción de egresados de secundaria</t>
  </si>
  <si>
    <t>2009</t>
  </si>
  <si>
    <t>COSTO POR ALUMNO</t>
  </si>
  <si>
    <t>*Presupuesto transferido vía FAETA a los 30 Colegios Estatales Federalizados, no se incluyen  Distrito Federal y Oaxaca</t>
  </si>
  <si>
    <t>Dirección de Administración Financiera</t>
  </si>
  <si>
    <t>Costo por alumno</t>
  </si>
  <si>
    <t>Los recursos ejercidos de los estados (excepto D.F. y Oaxaca) se refieren exclusivamente al presupuesto modificado del Ramo 33 (FAETA), sin considerar el ejercicio de los recursos propios, debido a que no son reportados a esta Dirección.</t>
  </si>
  <si>
    <t>Nombre del proceso</t>
  </si>
  <si>
    <t>Alumnos en programas de calidad</t>
  </si>
  <si>
    <t>Dirección de Modernización Administrativa y Calidad</t>
  </si>
  <si>
    <t>ALUMNOS EN PROGRAMAS DE CALIDAD</t>
  </si>
  <si>
    <t>Dirección de Infraestructura y Adquisiciones</t>
  </si>
  <si>
    <t>Aprovechamiento de la capacidad instalada</t>
  </si>
  <si>
    <t>Capacidad Instalada (AULAS CAPFCE)</t>
  </si>
  <si>
    <t>Aulas
CAPFCE</t>
  </si>
  <si>
    <t>Talleres</t>
  </si>
  <si>
    <t>Laboratorios</t>
  </si>
  <si>
    <t>Aulas prefabricadas</t>
  </si>
  <si>
    <t>Espacios adaptados</t>
  </si>
  <si>
    <t>Espacios construidos</t>
  </si>
  <si>
    <t>Espacios sin uso</t>
  </si>
  <si>
    <t>Matrícula 2009-2010</t>
  </si>
  <si>
    <t>Alumnos atendidos en programas de calidad</t>
  </si>
  <si>
    <t>Alumnos en carreras acreditadas y/o planteles certificados</t>
  </si>
  <si>
    <t xml:space="preserve">COSTO PRESTADORES DE SERVICIOS PROFESIONALES </t>
  </si>
  <si>
    <t>(MILES DE PESOS)</t>
  </si>
  <si>
    <t>COMPORTAMIENTO AL CUARTO TRIMESTRE</t>
  </si>
  <si>
    <t>ABS</t>
  </si>
  <si>
    <t>%</t>
  </si>
  <si>
    <t>Gasto ejercido en PSP</t>
  </si>
  <si>
    <t>Gasto total ejercido</t>
  </si>
  <si>
    <t>Relación costo docente gasto total</t>
  </si>
  <si>
    <t>Ene - Mar</t>
  </si>
  <si>
    <t>Abr - Jun</t>
  </si>
  <si>
    <t>Jul - Sep</t>
  </si>
  <si>
    <t>Oct - Dic</t>
  </si>
  <si>
    <t>EVOLUCIÓN DEL PRESUPUESTO REPROGRAMADO TOTAL</t>
  </si>
  <si>
    <t>Presupuesto ejercido total</t>
  </si>
  <si>
    <t>Presupuesto reprogramado total</t>
  </si>
  <si>
    <t>Evolución del presupuesto reprogramado total (%)</t>
  </si>
  <si>
    <t>EVOLUCIÓN DEL PRESUPUESTO REPROGRAMADO</t>
  </si>
  <si>
    <t xml:space="preserve">Presupuesto ejercido (Recursos fiscales) </t>
  </si>
  <si>
    <t>Presupuesto reprogramado (Recursos fiscales)</t>
  </si>
  <si>
    <t>Evolución del presupuesto reprogramado (Recursos  Fiscales) (%)</t>
  </si>
  <si>
    <t>EVOLUCIÓN DEL GASTO CORRIENTE</t>
  </si>
  <si>
    <t>Gasto corriente ejercido</t>
  </si>
  <si>
    <t>Presupuesto reprogramado (gasto corriente)</t>
  </si>
  <si>
    <t>Evolución del gasto corriente (%)</t>
  </si>
  <si>
    <t>EVOLUCIÓN DEL GASTO DE INVERSIÓN</t>
  </si>
  <si>
    <t>Gasto de inversión ejercido</t>
  </si>
  <si>
    <t xml:space="preserve"> Presupuesto reprogramado (Gasto de inversión)</t>
  </si>
  <si>
    <t>Evolución del gasto de inversión (Recursos Fiscales) (%)</t>
  </si>
  <si>
    <t>AUTOFINANCIAMIENTO</t>
  </si>
  <si>
    <t xml:space="preserve">Ingresos propios ejercidos </t>
  </si>
  <si>
    <t>Presupuesto ejercido</t>
  </si>
  <si>
    <t>Índice de autofinanciamiento (%)</t>
  </si>
  <si>
    <t>CAPTACIÓN DE INGRESOS PROPIOS</t>
  </si>
  <si>
    <t xml:space="preserve">Ingresos propios captados </t>
  </si>
  <si>
    <t>Ingresos propios programados</t>
  </si>
  <si>
    <t>Captación de Ingresos propios</t>
  </si>
  <si>
    <t>CUMPLIMIENTO DE NORMATIVIDAD DE PARTIDAS RESTRINGIDAS</t>
  </si>
  <si>
    <t xml:space="preserve"> </t>
  </si>
  <si>
    <t xml:space="preserve">Presupuesto ejercido de partidas sujetas a restricción </t>
  </si>
  <si>
    <t>Presupuesto autorizado de partidas sujetas a restricción</t>
  </si>
  <si>
    <t>Índice de evolución del presupuesto  ejercido de partidas sujetas a restricción (%)</t>
  </si>
  <si>
    <t>Dirección de Formación Académica</t>
  </si>
  <si>
    <t>Alumno por PSP</t>
  </si>
  <si>
    <t>Total de PSP</t>
  </si>
  <si>
    <t>Posgrado</t>
  </si>
  <si>
    <t>Licenciatura</t>
  </si>
  <si>
    <t>Pasante de licenciatura</t>
  </si>
  <si>
    <t>Técnico Titulado</t>
  </si>
  <si>
    <t>Otros</t>
  </si>
  <si>
    <t>Dirección Corporativa de Informática y Comunicaciones</t>
  </si>
  <si>
    <t xml:space="preserve">Meta programada 2008 </t>
  </si>
  <si>
    <t xml:space="preserve">Resultado alcanzado 2008 </t>
  </si>
  <si>
    <t xml:space="preserve">Alumnos por computadora </t>
  </si>
  <si>
    <t>Número de Computadoras de uso educativo</t>
  </si>
  <si>
    <t xml:space="preserve"> Administrativo por PC</t>
  </si>
  <si>
    <t>Personal Administrativo</t>
  </si>
  <si>
    <t>Computadoras de uso administrativo</t>
  </si>
  <si>
    <t xml:space="preserve">Administrativo por computadora </t>
  </si>
  <si>
    <t>No.</t>
  </si>
  <si>
    <t>INDICADOR</t>
  </si>
  <si>
    <t>Unidad de Medida</t>
  </si>
  <si>
    <t>VARIABLES</t>
  </si>
  <si>
    <t>Indicadores del Sistema CONALEP</t>
  </si>
  <si>
    <t>Absorción de Egresados de Secundaria</t>
  </si>
  <si>
    <t>Alumnos inscritos a primer semestre</t>
  </si>
  <si>
    <t>Egresados de secundaria</t>
  </si>
  <si>
    <t>Alumnos</t>
  </si>
  <si>
    <t xml:space="preserve">Alumnos inscritos </t>
  </si>
  <si>
    <t xml:space="preserve">Alumnos reinscritos </t>
  </si>
  <si>
    <t xml:space="preserve">Ex-alumnos en ProCEIES </t>
  </si>
  <si>
    <t>Alumno atendido</t>
  </si>
  <si>
    <t xml:space="preserve">Capacidad Instalada </t>
  </si>
  <si>
    <t>Egresados de la Generación</t>
  </si>
  <si>
    <t>Titulados</t>
  </si>
  <si>
    <t>Egresados</t>
  </si>
  <si>
    <t>Pesos</t>
  </si>
  <si>
    <t>Presupuesto transferido vía FAETA (Ramo 33)</t>
  </si>
  <si>
    <t xml:space="preserve">Alumno Atendido </t>
  </si>
  <si>
    <t>Alumno Atendido</t>
  </si>
  <si>
    <t>Computadoras de uso admistrativo</t>
  </si>
  <si>
    <t>Personas Capacitadas</t>
  </si>
  <si>
    <t>Personas</t>
  </si>
  <si>
    <t>Alumnos becados externos</t>
  </si>
  <si>
    <t xml:space="preserve">Alumnos en planteles Certificados y/o carreras acreditadas </t>
  </si>
  <si>
    <t>Indicadores Financieros del CONALEP</t>
  </si>
  <si>
    <t>Autofinanciamiento</t>
  </si>
  <si>
    <t>Alumnos por Prestador de Servicios Profesionales</t>
  </si>
  <si>
    <t>Alumno Atendido (Matrícula)</t>
  </si>
  <si>
    <t>Alumnos Becados (Primer semestre)</t>
  </si>
  <si>
    <t>Alumno Atendido  (Sin ProCEIES, Primer semestre)</t>
  </si>
  <si>
    <t>2009-1</t>
  </si>
  <si>
    <t>Alumnos en Programas de Calidad</t>
  </si>
  <si>
    <t>Resultado Nacional ($)</t>
  </si>
  <si>
    <t>2010-2011</t>
  </si>
  <si>
    <t>2007-2010</t>
  </si>
  <si>
    <t>2010-1</t>
  </si>
  <si>
    <t>Primer semestre 2010</t>
  </si>
  <si>
    <t>2010</t>
  </si>
  <si>
    <t>Resultado Nacional 2010 (%)</t>
  </si>
  <si>
    <t>Matrícula 
2010-2011.1</t>
  </si>
  <si>
    <t>Alumnos inscritos a primer semestre de la
Generación 2007-2010</t>
  </si>
  <si>
    <t xml:space="preserve"> Egresados de la generación
 2007-2010</t>
  </si>
  <si>
    <t>Capacitación laboral 2010</t>
  </si>
  <si>
    <t>Alumnos  20009-2010</t>
  </si>
  <si>
    <t>Al concentrado con ProCEIES se concidera "Alumno atendido" igual que el valor indicado en 2009, los datos de alumnos inscritos y reinscritos incluyen readmisiones, portabilidad y equivalencias.</t>
  </si>
  <si>
    <t>Para el indicador de Eficiencia Terminal, los datos de "Alumnos Inscritos" únicamente considera alumnos de nuevo ingreso a 1er semestre con Matrícula 07.</t>
  </si>
  <si>
    <t>Fecha de corte 31 de diciembre 2010</t>
  </si>
  <si>
    <t>En congruencia con el Programa Institucional vigente del Conalep, los resultados de los servicios de capacitación laboral en el ejercicio 2010 mostraron un incremento del 3% respecto del año inmediato anterior. Estos resultados son consecuencia de la intensificación en las acciones de promoción y concertación por parte de las unidades administrativas en su ámbito de influencia.
Durante el 2010 se concertaron convenios con cobertura nacional por un monto superior a los 43 millones de pesos con la STPS, SEP, DICONSA, SECTUR, SEGOB, CFE, INFONAVIT, FARMACIAS SIMILARES y NESTLÉ, programas que contribuyeron en gran medida al logro de los resultados obtenidos.</t>
  </si>
  <si>
    <t>Aprovechamiento de la capacidad instalada*</t>
  </si>
  <si>
    <t>*Información preliminar</t>
  </si>
  <si>
    <t>APROVECHAMIENTO DE LA CAPACIDAD INSTALADA*</t>
  </si>
  <si>
    <t>2009-2</t>
  </si>
  <si>
    <t>Primer semestre 2009</t>
  </si>
  <si>
    <t>Capacitación laboral 2009</t>
  </si>
  <si>
    <t>Meta programada 2010</t>
  </si>
  <si>
    <t>Resultado alcanzado 2010</t>
  </si>
  <si>
    <t xml:space="preserve">Resultado Nacional 2010 </t>
  </si>
  <si>
    <t>Alumno atendido 2010-2011.1</t>
  </si>
  <si>
    <t>Resultado Nacional 2010</t>
  </si>
  <si>
    <t>Meta programada 2010 (%)</t>
  </si>
  <si>
    <t>Resultado alcanzado 2010(%)</t>
  </si>
  <si>
    <t>Resultado Nacional 2010(%)</t>
  </si>
  <si>
    <t>Resultado alcanzado 2010 (%)</t>
  </si>
  <si>
    <t>var. 2010-2011</t>
  </si>
  <si>
    <t>Relación costo PSP gasto total (%)</t>
  </si>
  <si>
    <t>Administrativo por computadora*</t>
  </si>
  <si>
    <t>Evolución del Presupuesto Reprogramado Total</t>
  </si>
  <si>
    <t>Evolución del Gasto Corriente</t>
  </si>
  <si>
    <t>Captación de Ingresos Propios</t>
  </si>
  <si>
    <t>Cumplimiento de Normatividad de Partidas Restringidas</t>
  </si>
  <si>
    <t>ADMINISTRATIVO POR COMPUTADORA*</t>
  </si>
  <si>
    <t>Administrativos</t>
  </si>
  <si>
    <t>Alumnos inscritos 
2011-2012.1</t>
  </si>
  <si>
    <t>Egresados de secundaria 2010-2011</t>
  </si>
  <si>
    <t>Eficiencia Terminal (Generación 2008-2011)</t>
  </si>
  <si>
    <t>Titulación (Generación 2007-2010)</t>
  </si>
  <si>
    <t>2011-2012</t>
  </si>
  <si>
    <t>Alumnos reinscritos 
2011-2012.1</t>
  </si>
  <si>
    <t>Ex-alumnos en ProCEIES 2011-2012.1</t>
  </si>
  <si>
    <t>Matrícula 
2011-2012.1</t>
  </si>
  <si>
    <t>Egresados de la generación 
2007-2010</t>
  </si>
  <si>
    <t xml:space="preserve"> Egresados titulados de la generación 2007-2010</t>
  </si>
  <si>
    <t>Segundo semestre 2010</t>
  </si>
  <si>
    <t>Segundo semestre 2009</t>
  </si>
  <si>
    <t>Primer semestre 2011</t>
  </si>
  <si>
    <t>Matrícula total 2010-2011-2</t>
  </si>
  <si>
    <t>Becados en el 1er semestre 2011</t>
  </si>
  <si>
    <t>Becados en el 2do semestre 2011</t>
  </si>
  <si>
    <t>Z|</t>
  </si>
  <si>
    <t>Var.
 2010-2011</t>
  </si>
  <si>
    <t>Resultado Nacional 2011</t>
  </si>
  <si>
    <t>Alumno atendido 2011-2012.1</t>
  </si>
  <si>
    <t>2011-2012*</t>
  </si>
  <si>
    <t>2008-2011</t>
  </si>
  <si>
    <t>Var. de la Generación
 2006-2009 -  
2007-2010</t>
  </si>
  <si>
    <t>2010-2</t>
  </si>
  <si>
    <t>2011-1</t>
  </si>
  <si>
    <t>Var. 2010-2011</t>
  </si>
  <si>
    <t>2011</t>
  </si>
  <si>
    <t>Alumnos becados (Primer semestre)</t>
  </si>
  <si>
    <t>Matrícula Total</t>
  </si>
  <si>
    <t>Suma:</t>
  </si>
  <si>
    <t>Los datos de "Alumnos Inscritos" únicamente considera alumnos de nuevo ingreso a 1er semestre con Matrícula 11.</t>
  </si>
  <si>
    <t>Pendiente</t>
  </si>
  <si>
    <t>Promedio</t>
  </si>
  <si>
    <t>TMCA</t>
  </si>
  <si>
    <t>Nacional</t>
  </si>
  <si>
    <t>Variación
 2010-2011</t>
  </si>
  <si>
    <t>Promedio
2007-2011</t>
  </si>
  <si>
    <t>Var. 2007-2010 
2008-2011</t>
  </si>
  <si>
    <t>INDICADORES DEL SISTEMA CONALEP 
COMPORTAMIENTO AL CUARTO TRIMESTRE 2010 Y 2011</t>
  </si>
  <si>
    <t>Alumno Atendido 2011-2012-I</t>
  </si>
  <si>
    <t>Alumnos becados externos al 4° trimestre del 2011</t>
  </si>
  <si>
    <t>Alumnos becados externos 2011</t>
  </si>
  <si>
    <t xml:space="preserve">La información relacionada con el grado académico de los psp, e proporcionada por la Dirección de Formación Académica, tomando como base los registros que realizan los Colegios Estatales del Sistema Conalep a través de la herramienta informática denominada Sistema de Gestión de Formación Académica (Sigefa) y corresponden al ciclo 1/11-12 (junio a diciembre de 2012). Igualmente es preciso mencionar que en el rubro aquí clasificado como técnico titulado, las cifras que se reportan incluye técnicos titulados y técnicos pasantes. </t>
  </si>
  <si>
    <t xml:space="preserve">Resultado Nacional 2011 </t>
  </si>
  <si>
    <t>Var.
 2007-2011</t>
  </si>
  <si>
    <t>* Información preliminar</t>
  </si>
  <si>
    <t>2010-2011*</t>
  </si>
  <si>
    <t>Sonora*</t>
  </si>
  <si>
    <t>ALUMNO POR PRESTADOR DE SERVICIOS PROFESIONALES (PSP)</t>
  </si>
  <si>
    <t>Alumno por computadora</t>
  </si>
  <si>
    <t xml:space="preserve">Costo Prestadores de Servicios Profesionales </t>
  </si>
  <si>
    <t xml:space="preserve">Evolución del Presupuesto Reprogramado </t>
  </si>
  <si>
    <t xml:space="preserve">Evolución del Gasto de Inversión </t>
  </si>
  <si>
    <t>Presupuesto reprogramado (Gasto corriente)</t>
  </si>
  <si>
    <t>Presupuesto 2010</t>
  </si>
  <si>
    <t>Presupuesto ejercido 2011 ($)</t>
  </si>
  <si>
    <t>Variación 2010-2011</t>
  </si>
  <si>
    <t>Presupuesto 2011 Planeación</t>
  </si>
  <si>
    <t>FAETA 2007</t>
  </si>
  <si>
    <t>Variación 2007-2011</t>
  </si>
  <si>
    <t>ALUMNO POR COMPUTADORA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</si>
</sst>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_ ;\-#,##0\ "/>
    <numFmt numFmtId="165" formatCode="0.0"/>
    <numFmt numFmtId="166" formatCode="#,##0.000"/>
    <numFmt numFmtId="167" formatCode="#,##0.0"/>
    <numFmt numFmtId="168" formatCode="0.0%"/>
    <numFmt numFmtId="169" formatCode="&quot;$&quot;#,##0.00"/>
    <numFmt numFmtId="170" formatCode="_-* #,##0.00\ [$€]_-;\-* #,##0.00\ [$€]_-;_-* &quot;-&quot;??\ [$€]_-;_-@_-"/>
    <numFmt numFmtId="171" formatCode="_-* #,##0.00\ &quot;Pts&quot;_-;\-* #,##0.00\ &quot;Pts&quot;_-;_-* &quot;-&quot;??\ &quot;Pts&quot;_-;_-@_-"/>
  </numFmts>
  <fonts count="67">
    <font>
      <sz val="11"/>
      <color theme="1"/>
      <name val="Calibri"/>
      <family val="2"/>
      <scheme val="minor"/>
    </font>
    <font>
      <sz val="11"/>
      <color theme="1"/>
      <name val="Calibri"/>
      <family val="2"/>
      <scheme val="minor"/>
    </font>
    <font>
      <sz val="7"/>
      <name val="Arial"/>
      <family val="2"/>
    </font>
    <font>
      <b/>
      <sz val="10"/>
      <name val="Arial"/>
      <family val="2"/>
    </font>
    <font>
      <b/>
      <i/>
      <sz val="10"/>
      <name val="Arial"/>
      <family val="2"/>
    </font>
    <font>
      <b/>
      <sz val="8"/>
      <name val="Arial"/>
      <family val="2"/>
    </font>
    <font>
      <b/>
      <sz val="10"/>
      <color theme="1"/>
      <name val="Arial"/>
      <family val="2"/>
    </font>
    <font>
      <b/>
      <sz val="8"/>
      <color theme="1"/>
      <name val="Arial"/>
      <family val="2"/>
    </font>
    <font>
      <sz val="8"/>
      <color theme="1"/>
      <name val="Arial"/>
      <family val="2"/>
    </font>
    <font>
      <b/>
      <sz val="9"/>
      <color theme="1"/>
      <name val="Arial"/>
      <family val="2"/>
    </font>
    <font>
      <sz val="9"/>
      <color theme="1"/>
      <name val="Arial"/>
      <family val="2"/>
    </font>
    <font>
      <b/>
      <sz val="8"/>
      <color indexed="8"/>
      <name val="Arial"/>
      <family val="2"/>
    </font>
    <font>
      <sz val="11"/>
      <color indexed="8"/>
      <name val="Calibri"/>
      <family val="2"/>
    </font>
    <font>
      <sz val="10"/>
      <name val="Arial"/>
      <family val="2"/>
    </font>
    <font>
      <sz val="10"/>
      <name val="Arial"/>
      <family val="2"/>
    </font>
    <font>
      <b/>
      <sz val="11"/>
      <color indexed="8"/>
      <name val="Calibri"/>
      <family val="2"/>
    </font>
    <font>
      <b/>
      <sz val="7"/>
      <color indexed="8"/>
      <name val="Arial"/>
      <family val="2"/>
    </font>
    <font>
      <sz val="7"/>
      <color indexed="8"/>
      <name val="Arial"/>
      <family val="2"/>
    </font>
    <font>
      <sz val="11"/>
      <color theme="1"/>
      <name val="Arial"/>
      <family val="2"/>
    </font>
    <font>
      <b/>
      <sz val="11"/>
      <color theme="1"/>
      <name val="Arial"/>
      <family val="2"/>
    </font>
    <font>
      <sz val="8"/>
      <name val="Arial"/>
      <family val="2"/>
    </font>
    <font>
      <b/>
      <sz val="8"/>
      <color theme="1"/>
      <name val="Calibri"/>
      <family val="2"/>
      <scheme val="minor"/>
    </font>
    <font>
      <sz val="11"/>
      <color indexed="8"/>
      <name val="Arial"/>
      <family val="2"/>
    </font>
    <font>
      <b/>
      <sz val="11"/>
      <color indexed="8"/>
      <name val="Arial"/>
      <family val="2"/>
    </font>
    <font>
      <sz val="8"/>
      <color indexed="8"/>
      <name val="Arial"/>
      <family val="2"/>
    </font>
    <font>
      <b/>
      <sz val="8"/>
      <color indexed="81"/>
      <name val="Tahoma"/>
      <family val="2"/>
    </font>
    <font>
      <sz val="11"/>
      <color theme="0"/>
      <name val="Calibri"/>
      <family val="2"/>
      <scheme val="minor"/>
    </font>
    <font>
      <i/>
      <sz val="9"/>
      <color indexed="57"/>
      <name val="Humnst777 BT"/>
      <family val="2"/>
    </font>
    <font>
      <b/>
      <sz val="8"/>
      <color indexed="8"/>
      <name val="Calibri"/>
      <family val="2"/>
    </font>
    <font>
      <sz val="8"/>
      <color indexed="8"/>
      <name val="Calibri"/>
      <family val="2"/>
    </font>
    <font>
      <b/>
      <sz val="7"/>
      <color indexed="8"/>
      <name val="Calibri"/>
      <family val="2"/>
    </font>
    <font>
      <sz val="7"/>
      <color indexed="8"/>
      <name val="Calibri"/>
      <family val="2"/>
    </font>
    <font>
      <sz val="7"/>
      <color indexed="8"/>
      <name val="Arial"/>
      <family val="2"/>
    </font>
    <font>
      <sz val="6"/>
      <color indexed="8"/>
      <name val="Arial"/>
      <family val="2"/>
    </font>
    <font>
      <sz val="8"/>
      <color rgb="FF000000"/>
      <name val="Arial"/>
      <family val="2"/>
    </font>
    <font>
      <sz val="8"/>
      <color indexed="81"/>
      <name val="Tahoma"/>
      <family val="2"/>
    </font>
    <font>
      <b/>
      <sz val="9"/>
      <name val="Arial"/>
      <family val="2"/>
    </font>
    <font>
      <sz val="7"/>
      <color indexed="8"/>
      <name val="Arial"/>
      <family val="2"/>
    </font>
    <font>
      <b/>
      <sz val="7"/>
      <color indexed="8"/>
      <name val="Arial"/>
      <family val="2"/>
    </font>
    <font>
      <b/>
      <sz val="7"/>
      <color theme="1"/>
      <name val="Arial"/>
      <family val="2"/>
    </font>
    <font>
      <b/>
      <sz val="7"/>
      <name val="Arial"/>
      <family val="2"/>
    </font>
    <font>
      <i/>
      <sz val="9"/>
      <name val="Humnst777 BT"/>
      <family val="2"/>
    </font>
    <font>
      <sz val="7"/>
      <color indexed="9"/>
      <name val="Arial"/>
      <family val="2"/>
    </font>
    <font>
      <b/>
      <sz val="10"/>
      <name val="Century Gothic"/>
      <family val="2"/>
    </font>
    <font>
      <b/>
      <sz val="14"/>
      <name val="Century Gothic"/>
      <family val="2"/>
    </font>
    <font>
      <sz val="9"/>
      <name val="Times New Roman"/>
      <family val="1"/>
    </font>
    <font>
      <sz val="8"/>
      <color rgb="FFFF0000"/>
      <name val="Arial"/>
      <family val="2"/>
    </font>
    <font>
      <sz val="7"/>
      <color rgb="FFFF0000"/>
      <name val="Arial"/>
      <family val="2"/>
    </font>
    <font>
      <sz val="10"/>
      <name val="Arial"/>
      <family val="2"/>
    </font>
    <font>
      <sz val="10"/>
      <name val="Calibri"/>
      <family val="2"/>
    </font>
    <font>
      <i/>
      <sz val="10"/>
      <color indexed="57"/>
      <name val="Calibri"/>
      <family val="2"/>
    </font>
    <font>
      <b/>
      <sz val="10"/>
      <color indexed="9"/>
      <name val="Calibri"/>
      <family val="2"/>
    </font>
    <font>
      <sz val="9"/>
      <name val="Calibri"/>
      <family val="2"/>
    </font>
    <font>
      <sz val="9"/>
      <color indexed="9"/>
      <name val="Calibri"/>
      <family val="2"/>
    </font>
    <font>
      <sz val="8"/>
      <color indexed="9"/>
      <name val="Calibri"/>
      <family val="2"/>
    </font>
    <font>
      <b/>
      <i/>
      <sz val="8"/>
      <name val="Calibri"/>
      <family val="2"/>
    </font>
    <font>
      <sz val="8"/>
      <name val="Calibri"/>
      <family val="2"/>
    </font>
    <font>
      <b/>
      <sz val="8"/>
      <name val="Calibri"/>
      <family val="2"/>
    </font>
    <font>
      <sz val="6"/>
      <name val="Calibri"/>
      <family val="2"/>
    </font>
    <font>
      <sz val="8"/>
      <color theme="1"/>
      <name val="Calibri"/>
      <family val="2"/>
      <scheme val="minor"/>
    </font>
    <font>
      <i/>
      <sz val="8"/>
      <name val="Calibri"/>
      <family val="2"/>
    </font>
    <font>
      <sz val="7"/>
      <color indexed="8"/>
      <name val="Arial"/>
      <family val="2"/>
    </font>
    <font>
      <sz val="7"/>
      <color theme="1"/>
      <name val="Arial"/>
      <family val="2"/>
    </font>
    <font>
      <b/>
      <sz val="9"/>
      <color indexed="81"/>
      <name val="Tahoma"/>
      <family val="2"/>
    </font>
    <font>
      <sz val="9"/>
      <color indexed="81"/>
      <name val="Tahoma"/>
      <family val="2"/>
    </font>
    <font>
      <sz val="8"/>
      <color rgb="FFFF0000"/>
      <name val="Calibri"/>
      <family val="2"/>
      <scheme val="minor"/>
    </font>
    <font>
      <sz val="7"/>
      <color indexed="8"/>
      <name val="Arial"/>
      <family val="2"/>
    </font>
  </fonts>
  <fills count="24">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indexed="31"/>
        <bgColor indexed="64"/>
      </patternFill>
    </fill>
    <fill>
      <patternFill patternType="solid">
        <fgColor indexed="44"/>
        <bgColor indexed="64"/>
      </patternFill>
    </fill>
    <fill>
      <patternFill patternType="solid">
        <fgColor theme="3" tint="0.79998168889431442"/>
        <bgColor indexed="64"/>
      </patternFill>
    </fill>
    <fill>
      <patternFill patternType="solid">
        <fgColor theme="4" tint="0.39994506668294322"/>
        <bgColor indexed="64"/>
      </patternFill>
    </fill>
    <fill>
      <patternFill patternType="solid">
        <fgColor theme="3" tint="0.59999389629810485"/>
        <bgColor indexed="64"/>
      </patternFill>
    </fill>
    <fill>
      <patternFill patternType="solid">
        <fgColor indexed="30"/>
        <bgColor indexed="64"/>
      </patternFill>
    </fill>
    <fill>
      <patternFill patternType="solid">
        <fgColor theme="4" tint="0.59999389629810485"/>
        <bgColor indexed="64"/>
      </patternFill>
    </fill>
    <fill>
      <patternFill patternType="solid">
        <fgColor theme="6"/>
      </patternFill>
    </fill>
    <fill>
      <patternFill patternType="solid">
        <fgColor indexed="53"/>
        <bgColor indexed="53"/>
      </patternFill>
    </fill>
    <fill>
      <patternFill patternType="solid">
        <fgColor indexed="51"/>
        <bgColor indexed="51"/>
      </patternFill>
    </fill>
    <fill>
      <patternFill patternType="solid">
        <fgColor indexed="47"/>
        <bgColor indexed="47"/>
      </patternFill>
    </fill>
    <fill>
      <patternFill patternType="solid">
        <fgColor indexed="9"/>
        <bgColor indexed="64"/>
      </patternFill>
    </fill>
    <fill>
      <patternFill patternType="solid">
        <fgColor theme="4"/>
      </patternFill>
    </fill>
    <fill>
      <patternFill patternType="solid">
        <fgColor theme="4" tint="0.79998168889431442"/>
        <bgColor indexed="65"/>
      </patternFill>
    </fill>
    <fill>
      <patternFill patternType="solid">
        <fgColor theme="4"/>
        <bgColor theme="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17"/>
      </bottom>
      <diagonal/>
    </border>
    <border>
      <left/>
      <right/>
      <top style="thin">
        <color indexed="17"/>
      </top>
      <bottom/>
      <diagonal/>
    </border>
    <border>
      <left/>
      <right style="thin">
        <color indexed="9"/>
      </right>
      <top/>
      <bottom style="thick">
        <color indexed="9"/>
      </bottom>
      <diagonal/>
    </border>
    <border>
      <left/>
      <right/>
      <top/>
      <bottom style="thick">
        <color indexed="9"/>
      </bottom>
      <diagonal/>
    </border>
    <border>
      <left/>
      <right style="thin">
        <color indexed="9"/>
      </right>
      <top/>
      <bottom style="thin">
        <color indexed="9"/>
      </bottom>
      <diagonal/>
    </border>
    <border>
      <left/>
      <right/>
      <top/>
      <bottom style="thin">
        <color indexed="9"/>
      </bottom>
      <diagonal/>
    </border>
    <border>
      <left/>
      <right style="thin">
        <color indexed="9"/>
      </right>
      <top/>
      <bottom/>
      <diagonal/>
    </border>
    <border>
      <left/>
      <right/>
      <top/>
      <bottom style="thin">
        <color indexed="30"/>
      </bottom>
      <diagonal/>
    </border>
    <border>
      <left style="thin">
        <color indexed="64"/>
      </left>
      <right style="thin">
        <color indexed="64"/>
      </right>
      <top/>
      <bottom/>
      <diagonal/>
    </border>
    <border>
      <left style="thin">
        <color indexed="64"/>
      </left>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right/>
      <top style="thin">
        <color theme="4" tint="0.39997558519241921"/>
      </top>
      <bottom style="thin">
        <color theme="4" tint="0.39997558519241921"/>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0" fontId="13" fillId="0" borderId="0"/>
    <xf numFmtId="0" fontId="14" fillId="0" borderId="0"/>
    <xf numFmtId="9" fontId="13" fillId="0" borderId="0" applyFont="0" applyFill="0" applyBorder="0" applyAlignment="0" applyProtection="0"/>
    <xf numFmtId="9" fontId="14" fillId="0" borderId="0" applyFont="0" applyFill="0" applyBorder="0" applyAlignment="0" applyProtection="0"/>
    <xf numFmtId="0" fontId="26" fillId="13" borderId="0" applyNumberFormat="0" applyBorder="0" applyAlignment="0" applyProtection="0"/>
    <xf numFmtId="9" fontId="12" fillId="0" borderId="0" applyFont="0" applyFill="0" applyBorder="0" applyAlignment="0" applyProtection="0"/>
    <xf numFmtId="43" fontId="13" fillId="0" borderId="0" applyFont="0" applyFill="0" applyBorder="0" applyAlignment="0" applyProtection="0"/>
    <xf numFmtId="0" fontId="26" fillId="18" borderId="0" applyNumberFormat="0" applyBorder="0" applyAlignment="0" applyProtection="0"/>
    <xf numFmtId="0" fontId="1" fillId="19" borderId="0" applyNumberFormat="0" applyBorder="0" applyAlignment="0" applyProtection="0"/>
    <xf numFmtId="0" fontId="48" fillId="0" borderId="0"/>
    <xf numFmtId="9" fontId="48" fillId="0" borderId="0" applyFont="0" applyFill="0" applyBorder="0" applyAlignment="0" applyProtection="0"/>
    <xf numFmtId="9" fontId="48" fillId="0" borderId="0" applyFont="0" applyFill="0" applyBorder="0" applyAlignment="0" applyProtection="0"/>
    <xf numFmtId="170" fontId="13" fillId="0" borderId="0" applyFont="0" applyFill="0" applyBorder="0" applyAlignment="0" applyProtection="0"/>
    <xf numFmtId="0" fontId="13" fillId="0" borderId="0" applyFont="0" applyFill="0" applyBorder="0" applyAlignment="0" applyProtection="0"/>
    <xf numFmtId="171" fontId="13" fillId="0" borderId="0" applyFont="0" applyFill="0" applyBorder="0" applyAlignment="0" applyProtection="0"/>
    <xf numFmtId="0" fontId="13" fillId="0" borderId="0"/>
    <xf numFmtId="0" fontId="13" fillId="0" borderId="0"/>
  </cellStyleXfs>
  <cellXfs count="597">
    <xf numFmtId="0" fontId="0" fillId="0" borderId="0" xfId="0"/>
    <xf numFmtId="0" fontId="2" fillId="0" borderId="0" xfId="0" applyFont="1" applyAlignment="1" applyProtection="1">
      <protection locked="0"/>
    </xf>
    <xf numFmtId="0" fontId="2" fillId="0" borderId="0" xfId="0" applyFont="1" applyAlignment="1" applyProtection="1">
      <alignment horizontal="centerContinuous" vertical="center" wrapText="1"/>
      <protection locked="0"/>
    </xf>
    <xf numFmtId="0" fontId="0" fillId="0" borderId="0" xfId="0" applyProtection="1">
      <protection locked="0"/>
    </xf>
    <xf numFmtId="0" fontId="3" fillId="0" borderId="0" xfId="0" applyFont="1" applyAlignment="1" applyProtection="1">
      <alignment horizontal="left"/>
      <protection locked="0"/>
    </xf>
    <xf numFmtId="0" fontId="4" fillId="0" borderId="0" xfId="0" applyFont="1" applyAlignment="1" applyProtection="1">
      <alignment horizontal="right"/>
      <protection locked="0"/>
    </xf>
    <xf numFmtId="0" fontId="3" fillId="0" borderId="0" xfId="0" applyFont="1" applyAlignment="1" applyProtection="1">
      <alignment horizontal="right"/>
      <protection locked="0"/>
    </xf>
    <xf numFmtId="0" fontId="5" fillId="0" borderId="0" xfId="0" applyFont="1" applyAlignment="1" applyProtection="1">
      <alignment horizontal="center"/>
      <protection locked="0"/>
    </xf>
    <xf numFmtId="0" fontId="7" fillId="0" borderId="0" xfId="0" applyFont="1" applyAlignment="1" applyProtection="1">
      <alignment horizontal="center" vertical="top" wrapText="1"/>
      <protection locked="0"/>
    </xf>
    <xf numFmtId="0" fontId="8" fillId="0" borderId="0" xfId="0" applyFont="1" applyAlignment="1" applyProtection="1">
      <alignment horizontal="left" vertical="top" wrapText="1"/>
      <protection locked="0"/>
    </xf>
    <xf numFmtId="3" fontId="7" fillId="0" borderId="1" xfId="0" applyNumberFormat="1" applyFont="1" applyBorder="1" applyAlignment="1" applyProtection="1">
      <alignment horizontal="center" vertical="center" wrapText="1"/>
    </xf>
    <xf numFmtId="0" fontId="9" fillId="0" borderId="0" xfId="0" applyFont="1" applyAlignment="1" applyProtection="1">
      <alignment horizontal="center" vertical="top" wrapText="1"/>
      <protection locked="0"/>
    </xf>
    <xf numFmtId="0" fontId="10" fillId="0" borderId="0" xfId="0" applyFont="1" applyProtection="1">
      <protection locked="0"/>
    </xf>
    <xf numFmtId="43" fontId="10" fillId="0" borderId="0" xfId="1" applyFont="1" applyProtection="1">
      <protection locked="0"/>
    </xf>
    <xf numFmtId="0" fontId="7" fillId="2" borderId="1" xfId="0" applyFont="1" applyFill="1" applyBorder="1" applyAlignment="1" applyProtection="1">
      <alignment horizontal="center" vertical="center" wrapText="1"/>
    </xf>
    <xf numFmtId="3" fontId="7" fillId="0" borderId="2" xfId="0" applyNumberFormat="1" applyFont="1" applyBorder="1" applyAlignment="1" applyProtection="1">
      <alignment horizontal="center" vertical="center" wrapText="1"/>
    </xf>
    <xf numFmtId="164" fontId="7" fillId="0" borderId="1" xfId="1" applyNumberFormat="1" applyFont="1" applyBorder="1" applyAlignment="1" applyProtection="1">
      <alignment horizontal="center" vertical="center" wrapText="1"/>
    </xf>
    <xf numFmtId="9" fontId="9" fillId="0" borderId="0" xfId="0" applyNumberFormat="1" applyFont="1" applyAlignment="1" applyProtection="1">
      <alignment horizontal="center" vertical="top" wrapText="1"/>
      <protection locked="0"/>
    </xf>
    <xf numFmtId="0" fontId="8" fillId="0" borderId="0" xfId="0" applyFont="1" applyProtection="1">
      <protection locked="0"/>
    </xf>
    <xf numFmtId="3" fontId="7" fillId="0" borderId="2" xfId="2"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8" fillId="0" borderId="1" xfId="0" applyFont="1" applyBorder="1" applyAlignment="1" applyProtection="1">
      <alignment horizontal="center"/>
    </xf>
    <xf numFmtId="0" fontId="7" fillId="2" borderId="1"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xf>
    <xf numFmtId="3" fontId="7" fillId="3" borderId="1" xfId="0" applyNumberFormat="1" applyFont="1" applyFill="1" applyBorder="1" applyAlignment="1" applyProtection="1">
      <alignment horizontal="center" vertical="center" wrapText="1"/>
    </xf>
    <xf numFmtId="2" fontId="7" fillId="3" borderId="10" xfId="0" applyNumberFormat="1" applyFont="1" applyFill="1" applyBorder="1" applyAlignment="1" applyProtection="1">
      <alignment horizontal="center" vertical="top" wrapText="1"/>
    </xf>
    <xf numFmtId="0" fontId="5" fillId="0" borderId="1" xfId="0" applyFont="1" applyBorder="1" applyAlignment="1" applyProtection="1"/>
    <xf numFmtId="3" fontId="8" fillId="0" borderId="1" xfId="0" applyNumberFormat="1" applyFont="1" applyBorder="1" applyAlignment="1" applyProtection="1">
      <alignment horizontal="center" vertical="top" wrapText="1"/>
      <protection locked="0"/>
    </xf>
    <xf numFmtId="3" fontId="7" fillId="4" borderId="1" xfId="0" applyNumberFormat="1" applyFont="1" applyFill="1" applyBorder="1" applyAlignment="1" applyProtection="1">
      <alignment horizontal="center"/>
    </xf>
    <xf numFmtId="3" fontId="7" fillId="3" borderId="1" xfId="0" applyNumberFormat="1" applyFont="1" applyFill="1" applyBorder="1" applyAlignment="1" applyProtection="1">
      <alignment horizontal="center"/>
    </xf>
    <xf numFmtId="1" fontId="7" fillId="4" borderId="1" xfId="0" applyNumberFormat="1" applyFont="1" applyFill="1" applyBorder="1" applyAlignment="1" applyProtection="1">
      <alignment horizontal="center" vertical="top" wrapText="1"/>
    </xf>
    <xf numFmtId="0" fontId="5" fillId="5" borderId="11" xfId="0" applyFont="1" applyFill="1" applyBorder="1" applyAlignment="1" applyProtection="1"/>
    <xf numFmtId="0" fontId="8" fillId="5" borderId="11" xfId="0" applyFont="1" applyFill="1" applyBorder="1" applyAlignment="1" applyProtection="1">
      <alignment horizontal="center" vertical="top" wrapText="1"/>
      <protection locked="0"/>
    </xf>
    <xf numFmtId="0" fontId="7" fillId="5" borderId="11" xfId="0" applyFont="1" applyFill="1" applyBorder="1" applyAlignment="1" applyProtection="1">
      <alignment horizontal="center"/>
    </xf>
    <xf numFmtId="3" fontId="7" fillId="5" borderId="11" xfId="0" applyNumberFormat="1" applyFont="1" applyFill="1" applyBorder="1" applyAlignment="1" applyProtection="1">
      <alignment horizontal="center"/>
    </xf>
    <xf numFmtId="1" fontId="7" fillId="5" borderId="11" xfId="0" applyNumberFormat="1" applyFont="1" applyFill="1" applyBorder="1" applyAlignment="1" applyProtection="1">
      <alignment horizontal="center" vertical="top" wrapText="1"/>
    </xf>
    <xf numFmtId="0" fontId="0" fillId="5" borderId="0" xfId="0" applyFill="1" applyProtection="1">
      <protection locked="0"/>
    </xf>
    <xf numFmtId="0" fontId="0" fillId="0" borderId="0" xfId="0" applyAlignment="1" applyProtection="1">
      <alignment horizontal="left" vertical="top" wrapText="1"/>
      <protection locked="0"/>
    </xf>
    <xf numFmtId="0" fontId="0" fillId="0" borderId="15" xfId="0" applyBorder="1"/>
    <xf numFmtId="165" fontId="0" fillId="0" borderId="0" xfId="0" applyNumberFormat="1"/>
    <xf numFmtId="0" fontId="7" fillId="0" borderId="1" xfId="0" applyFont="1" applyBorder="1" applyAlignment="1" applyProtection="1">
      <alignment horizontal="center" vertical="center"/>
    </xf>
    <xf numFmtId="0" fontId="7" fillId="2" borderId="9" xfId="0" applyFont="1" applyFill="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3" fontId="7" fillId="8" borderId="9" xfId="0" applyNumberFormat="1" applyFont="1" applyFill="1" applyBorder="1" applyAlignment="1" applyProtection="1">
      <alignment horizontal="center" vertical="center" wrapText="1"/>
    </xf>
    <xf numFmtId="3" fontId="8" fillId="0" borderId="1" xfId="0" applyNumberFormat="1" applyFont="1" applyBorder="1" applyAlignment="1" applyProtection="1">
      <alignment horizontal="center" vertical="center" wrapText="1"/>
      <protection locked="0"/>
    </xf>
    <xf numFmtId="0" fontId="18" fillId="0" borderId="0" xfId="0" applyFont="1" applyProtection="1">
      <protection locked="0"/>
    </xf>
    <xf numFmtId="0" fontId="5" fillId="0" borderId="0" xfId="0" applyFont="1" applyAlignment="1" applyProtection="1">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left" vertical="center" wrapText="1"/>
      <protection locked="0"/>
    </xf>
    <xf numFmtId="0" fontId="19" fillId="0" borderId="0" xfId="0" applyFont="1" applyAlignment="1" applyProtection="1">
      <alignment horizontal="center" vertical="top" wrapText="1"/>
      <protection locked="0"/>
    </xf>
    <xf numFmtId="0" fontId="8" fillId="0" borderId="0" xfId="0" applyFont="1" applyProtection="1"/>
    <xf numFmtId="0" fontId="7" fillId="0" borderId="0" xfId="0" applyFont="1" applyAlignment="1" applyProtection="1">
      <alignment horizontal="right" vertical="center"/>
      <protection locked="0"/>
    </xf>
    <xf numFmtId="0" fontId="7" fillId="2" borderId="9" xfId="0" applyFont="1" applyFill="1" applyBorder="1" applyAlignment="1" applyProtection="1">
      <alignment horizontal="left" vertical="top"/>
    </xf>
    <xf numFmtId="0" fontId="7" fillId="2" borderId="11" xfId="0" applyFont="1" applyFill="1" applyBorder="1" applyAlignment="1" applyProtection="1">
      <alignment horizontal="left" vertical="center"/>
    </xf>
    <xf numFmtId="0" fontId="7" fillId="2" borderId="11" xfId="0" applyFont="1" applyFill="1" applyBorder="1" applyAlignment="1" applyProtection="1">
      <alignment vertical="center"/>
    </xf>
    <xf numFmtId="0" fontId="7" fillId="2" borderId="11" xfId="0" applyFont="1" applyFill="1" applyBorder="1" applyAlignment="1" applyProtection="1">
      <alignment vertical="center" wrapText="1"/>
    </xf>
    <xf numFmtId="0" fontId="7" fillId="2" borderId="2" xfId="0" applyFont="1" applyFill="1" applyBorder="1" applyAlignment="1" applyProtection="1">
      <alignment vertical="center" wrapText="1"/>
    </xf>
    <xf numFmtId="0" fontId="8" fillId="0" borderId="0" xfId="0" applyFont="1" applyAlignment="1" applyProtection="1">
      <alignment horizontal="left" vertical="top" wrapText="1"/>
    </xf>
    <xf numFmtId="4" fontId="7" fillId="2" borderId="1" xfId="0" applyNumberFormat="1" applyFont="1" applyFill="1" applyBorder="1" applyAlignment="1" applyProtection="1">
      <alignment horizontal="center" vertical="center" wrapText="1"/>
    </xf>
    <xf numFmtId="0" fontId="18" fillId="0" borderId="12" xfId="0" applyFont="1" applyBorder="1" applyProtection="1">
      <protection locked="0"/>
    </xf>
    <xf numFmtId="10" fontId="7" fillId="2" borderId="1" xfId="0" applyNumberFormat="1" applyFont="1" applyFill="1" applyBorder="1" applyAlignment="1" applyProtection="1">
      <alignment horizontal="center" vertical="center" wrapText="1"/>
    </xf>
    <xf numFmtId="0" fontId="5" fillId="0" borderId="0" xfId="0" applyFont="1" applyBorder="1" applyAlignment="1" applyProtection="1">
      <alignment horizontal="center"/>
      <protection locked="0"/>
    </xf>
    <xf numFmtId="0" fontId="8" fillId="2" borderId="9" xfId="0" applyFont="1" applyFill="1" applyBorder="1" applyAlignment="1" applyProtection="1">
      <alignment horizontal="centerContinuous" vertical="center"/>
    </xf>
    <xf numFmtId="0" fontId="8" fillId="2" borderId="11" xfId="0" applyFont="1" applyFill="1" applyBorder="1" applyAlignment="1" applyProtection="1">
      <alignment horizontal="centerContinuous" vertical="center"/>
    </xf>
    <xf numFmtId="0" fontId="8" fillId="2" borderId="2" xfId="0" applyFont="1" applyFill="1" applyBorder="1" applyAlignment="1" applyProtection="1">
      <alignment horizontal="centerContinuous" vertical="center"/>
    </xf>
    <xf numFmtId="0" fontId="8" fillId="2" borderId="9"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3" fontId="20" fillId="0" borderId="1" xfId="0" applyNumberFormat="1" applyFont="1" applyBorder="1" applyAlignment="1" applyProtection="1">
      <alignment horizontal="center" vertical="center"/>
    </xf>
    <xf numFmtId="4" fontId="20" fillId="0" borderId="1" xfId="0" applyNumberFormat="1" applyFont="1" applyBorder="1" applyAlignment="1" applyProtection="1">
      <alignment horizontal="center" vertical="center"/>
    </xf>
    <xf numFmtId="4" fontId="7" fillId="8" borderId="9" xfId="0" applyNumberFormat="1" applyFont="1" applyFill="1" applyBorder="1" applyAlignment="1" applyProtection="1">
      <alignment horizontal="center" vertical="center" wrapText="1"/>
    </xf>
    <xf numFmtId="4" fontId="7" fillId="8" borderId="1"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7" fillId="0" borderId="0" xfId="0" applyFont="1" applyAlignment="1" applyProtection="1">
      <alignment horizontal="left" vertical="top" wrapText="1"/>
    </xf>
    <xf numFmtId="0" fontId="18" fillId="0" borderId="0" xfId="0" applyFont="1" applyAlignment="1" applyProtection="1">
      <alignment horizontal="left" vertical="top" wrapText="1"/>
      <protection locked="0"/>
    </xf>
    <xf numFmtId="166" fontId="7" fillId="0" borderId="1" xfId="0" applyNumberFormat="1" applyFont="1" applyBorder="1" applyAlignment="1" applyProtection="1">
      <alignment horizontal="center" vertical="center" wrapText="1"/>
    </xf>
    <xf numFmtId="4" fontId="7" fillId="0" borderId="1" xfId="0" applyNumberFormat="1" applyFont="1" applyBorder="1" applyAlignment="1" applyProtection="1">
      <alignment horizontal="center" vertical="center" wrapText="1"/>
    </xf>
    <xf numFmtId="166" fontId="7" fillId="0" borderId="1" xfId="1" applyNumberFormat="1" applyFont="1" applyBorder="1" applyAlignment="1" applyProtection="1">
      <alignment horizontal="center" vertical="center" wrapText="1"/>
    </xf>
    <xf numFmtId="9" fontId="7" fillId="0" borderId="0" xfId="0" applyNumberFormat="1" applyFont="1" applyAlignment="1" applyProtection="1">
      <alignment horizontal="center" vertical="top" wrapText="1"/>
      <protection locked="0"/>
    </xf>
    <xf numFmtId="0" fontId="7" fillId="0" borderId="1" xfId="0" applyFont="1" applyBorder="1" applyAlignment="1" applyProtection="1">
      <alignment horizontal="center"/>
    </xf>
    <xf numFmtId="0" fontId="8" fillId="0" borderId="4" xfId="0" applyFont="1" applyBorder="1" applyAlignment="1" applyProtection="1">
      <alignment horizontal="center" vertical="top" wrapText="1"/>
      <protection locked="0"/>
    </xf>
    <xf numFmtId="0" fontId="7" fillId="0" borderId="0" xfId="0" applyFont="1" applyAlignment="1" applyProtection="1">
      <alignment horizontal="center" vertical="top" wrapText="1"/>
    </xf>
    <xf numFmtId="3" fontId="7" fillId="0" borderId="1" xfId="0" applyNumberFormat="1" applyFont="1" applyBorder="1" applyAlignment="1" applyProtection="1">
      <alignment horizontal="center" vertical="center"/>
    </xf>
    <xf numFmtId="164" fontId="21" fillId="0" borderId="1" xfId="1" applyNumberFormat="1" applyFont="1" applyBorder="1" applyAlignment="1" applyProtection="1">
      <alignment horizontal="center" vertical="top" wrapText="1"/>
    </xf>
    <xf numFmtId="9" fontId="19" fillId="0" borderId="0" xfId="0" applyNumberFormat="1" applyFont="1" applyAlignment="1" applyProtection="1">
      <alignment horizontal="center" vertical="top" wrapText="1"/>
      <protection locked="0"/>
    </xf>
    <xf numFmtId="3" fontId="7" fillId="0" borderId="0" xfId="0" applyNumberFormat="1" applyFont="1" applyBorder="1" applyAlignment="1" applyProtection="1">
      <alignment horizontal="center" vertical="center"/>
    </xf>
    <xf numFmtId="0" fontId="5" fillId="2" borderId="1" xfId="0" applyFont="1" applyFill="1" applyBorder="1" applyAlignment="1" applyProtection="1">
      <alignment horizontal="centerContinuous" vertical="center" wrapText="1"/>
    </xf>
    <xf numFmtId="0" fontId="5" fillId="9" borderId="1" xfId="0" applyFont="1" applyFill="1" applyBorder="1" applyAlignment="1" applyProtection="1">
      <alignment horizontal="centerContinuous" vertical="center" wrapText="1"/>
    </xf>
    <xf numFmtId="3" fontId="5" fillId="3" borderId="1" xfId="0" applyNumberFormat="1" applyFont="1" applyFill="1" applyBorder="1" applyAlignment="1" applyProtection="1">
      <alignment horizontal="center" vertical="center" wrapText="1"/>
    </xf>
    <xf numFmtId="9" fontId="7" fillId="3" borderId="1" xfId="2" applyFont="1" applyFill="1" applyBorder="1" applyAlignment="1" applyProtection="1">
      <alignment horizontal="center"/>
    </xf>
    <xf numFmtId="3" fontId="8" fillId="10" borderId="1" xfId="0" applyNumberFormat="1" applyFont="1" applyFill="1" applyBorder="1" applyAlignment="1" applyProtection="1">
      <alignment horizontal="center" vertical="center" wrapText="1"/>
    </xf>
    <xf numFmtId="3" fontId="7" fillId="2" borderId="1" xfId="0" applyNumberFormat="1" applyFont="1" applyFill="1" applyBorder="1" applyAlignment="1" applyProtection="1">
      <alignment horizontal="center" vertical="center"/>
    </xf>
    <xf numFmtId="9" fontId="8" fillId="9" borderId="1" xfId="2" applyFont="1" applyFill="1" applyBorder="1" applyAlignment="1" applyProtection="1">
      <alignment horizontal="center"/>
    </xf>
    <xf numFmtId="0" fontId="22" fillId="0" borderId="0" xfId="0" applyFont="1" applyProtection="1">
      <protection locked="0"/>
    </xf>
    <xf numFmtId="0" fontId="24" fillId="0" borderId="0" xfId="0" applyFont="1" applyAlignment="1" applyProtection="1">
      <alignment horizontal="left" vertical="top" wrapText="1"/>
    </xf>
    <xf numFmtId="0" fontId="11" fillId="0" borderId="0" xfId="0" applyFont="1" applyAlignment="1" applyProtection="1">
      <alignment horizontal="center" vertical="top" wrapText="1"/>
      <protection locked="0"/>
    </xf>
    <xf numFmtId="0" fontId="24" fillId="0" borderId="0" xfId="0" applyFont="1" applyProtection="1">
      <protection locked="0"/>
    </xf>
    <xf numFmtId="0" fontId="11" fillId="7" borderId="1" xfId="0" applyFont="1" applyFill="1" applyBorder="1" applyAlignment="1" applyProtection="1">
      <alignment horizontal="center" vertical="center" wrapText="1"/>
    </xf>
    <xf numFmtId="165" fontId="11" fillId="0" borderId="1" xfId="0" applyNumberFormat="1" applyFont="1" applyBorder="1" applyAlignment="1" applyProtection="1">
      <alignment horizontal="center" vertical="center"/>
    </xf>
    <xf numFmtId="9" fontId="11" fillId="0" borderId="0" xfId="0" applyNumberFormat="1" applyFont="1" applyAlignment="1" applyProtection="1">
      <alignment horizontal="center" vertical="top" wrapText="1"/>
      <protection locked="0"/>
    </xf>
    <xf numFmtId="0" fontId="24" fillId="0" borderId="0" xfId="0" applyFont="1" applyProtection="1"/>
    <xf numFmtId="0" fontId="11" fillId="0" borderId="1" xfId="0" applyFont="1" applyBorder="1" applyAlignment="1" applyProtection="1">
      <alignment horizontal="center"/>
    </xf>
    <xf numFmtId="0" fontId="24" fillId="0" borderId="0" xfId="0" applyFont="1" applyAlignment="1" applyProtection="1">
      <alignment horizontal="left" vertical="top" wrapText="1"/>
      <protection locked="0"/>
    </xf>
    <xf numFmtId="0" fontId="11" fillId="6" borderId="1" xfId="0" applyFont="1" applyFill="1" applyBorder="1" applyAlignment="1" applyProtection="1">
      <alignment horizontal="center" vertical="center" wrapText="1"/>
    </xf>
    <xf numFmtId="165" fontId="11" fillId="6" borderId="1" xfId="0" applyNumberFormat="1" applyFont="1" applyFill="1" applyBorder="1" applyAlignment="1" applyProtection="1">
      <alignment horizontal="center" vertical="center" wrapText="1"/>
    </xf>
    <xf numFmtId="165" fontId="11" fillId="11" borderId="1" xfId="0" applyNumberFormat="1" applyFont="1" applyFill="1" applyBorder="1" applyAlignment="1" applyProtection="1">
      <alignment horizontal="center"/>
    </xf>
    <xf numFmtId="0" fontId="11" fillId="0" borderId="0" xfId="0" applyFont="1" applyAlignment="1" applyProtection="1">
      <alignment horizontal="right" vertical="top" wrapText="1"/>
    </xf>
    <xf numFmtId="0" fontId="22" fillId="0" borderId="0" xfId="0" applyFont="1" applyAlignment="1" applyProtection="1">
      <alignment horizontal="left" vertical="top" wrapText="1"/>
      <protection locked="0"/>
    </xf>
    <xf numFmtId="4" fontId="7" fillId="0" borderId="1" xfId="0" applyNumberFormat="1" applyFont="1" applyBorder="1" applyAlignment="1" applyProtection="1">
      <alignment horizontal="center" vertical="center"/>
    </xf>
    <xf numFmtId="3" fontId="7" fillId="3" borderId="9" xfId="0" applyNumberFormat="1" applyFont="1" applyFill="1" applyBorder="1" applyAlignment="1" applyProtection="1">
      <alignment horizontal="center" vertical="center" wrapText="1"/>
    </xf>
    <xf numFmtId="2" fontId="7" fillId="3" borderId="1" xfId="0" applyNumberFormat="1" applyFont="1" applyFill="1" applyBorder="1" applyAlignment="1" applyProtection="1">
      <alignment horizontal="center"/>
    </xf>
    <xf numFmtId="0" fontId="20" fillId="0" borderId="1" xfId="0" applyFont="1" applyBorder="1" applyAlignment="1" applyProtection="1"/>
    <xf numFmtId="3" fontId="20" fillId="12" borderId="9" xfId="0" applyNumberFormat="1" applyFont="1" applyFill="1" applyBorder="1" applyAlignment="1" applyProtection="1">
      <alignment horizontal="center"/>
    </xf>
    <xf numFmtId="2" fontId="7" fillId="4" borderId="1" xfId="0" applyNumberFormat="1" applyFont="1" applyFill="1" applyBorder="1" applyAlignment="1" applyProtection="1">
      <alignment horizontal="center"/>
    </xf>
    <xf numFmtId="0" fontId="8" fillId="0" borderId="4" xfId="0" applyFont="1" applyBorder="1" applyAlignment="1" applyProtection="1">
      <alignment horizontal="center" vertical="top" wrapText="1"/>
    </xf>
    <xf numFmtId="0" fontId="5"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167" fontId="7" fillId="3" borderId="1" xfId="0" applyNumberFormat="1" applyFont="1" applyFill="1" applyBorder="1" applyAlignment="1" applyProtection="1">
      <alignment horizontal="center"/>
    </xf>
    <xf numFmtId="0" fontId="5" fillId="0" borderId="1" xfId="0" applyFont="1" applyBorder="1" applyAlignment="1" applyProtection="1">
      <protection locked="0"/>
    </xf>
    <xf numFmtId="3" fontId="20" fillId="0" borderId="1" xfId="0" applyNumberFormat="1" applyFont="1" applyBorder="1" applyAlignment="1" applyProtection="1">
      <alignment horizontal="center"/>
      <protection locked="0"/>
    </xf>
    <xf numFmtId="167" fontId="7" fillId="4" borderId="1" xfId="0" applyNumberFormat="1" applyFont="1" applyFill="1" applyBorder="1" applyAlignment="1" applyProtection="1">
      <alignment horizontal="center"/>
    </xf>
    <xf numFmtId="167" fontId="7" fillId="4" borderId="1" xfId="0" applyNumberFormat="1" applyFont="1" applyFill="1" applyBorder="1" applyAlignment="1" applyProtection="1">
      <alignment horizontal="center"/>
      <protection locked="0"/>
    </xf>
    <xf numFmtId="0" fontId="7" fillId="0" borderId="0" xfId="0" applyFont="1" applyAlignment="1" applyProtection="1">
      <alignment horizontal="left" vertical="top" wrapText="1"/>
      <protection locked="0"/>
    </xf>
    <xf numFmtId="0" fontId="27" fillId="0" borderId="0" xfId="0" applyFont="1"/>
    <xf numFmtId="0" fontId="0" fillId="0" borderId="0" xfId="0" applyBorder="1"/>
    <xf numFmtId="0" fontId="15" fillId="0" borderId="0" xfId="0" applyFont="1" applyAlignment="1"/>
    <xf numFmtId="0" fontId="28" fillId="14" borderId="17" xfId="0" applyFont="1" applyFill="1" applyBorder="1" applyAlignment="1">
      <alignment horizontal="center" vertical="center" wrapText="1"/>
    </xf>
    <xf numFmtId="0" fontId="28" fillId="14" borderId="18" xfId="0" applyFont="1" applyFill="1" applyBorder="1" applyAlignment="1">
      <alignment horizontal="center" vertical="center" wrapText="1"/>
    </xf>
    <xf numFmtId="0" fontId="0" fillId="0" borderId="0" xfId="0" applyBorder="1" applyAlignment="1"/>
    <xf numFmtId="0" fontId="29" fillId="15" borderId="19" xfId="0" applyFont="1" applyFill="1" applyBorder="1" applyAlignment="1">
      <alignment horizontal="center"/>
    </xf>
    <xf numFmtId="2" fontId="28" fillId="15" borderId="20" xfId="0" applyNumberFormat="1" applyFont="1" applyFill="1" applyBorder="1" applyAlignment="1">
      <alignment horizontal="center"/>
    </xf>
    <xf numFmtId="0" fontId="29" fillId="16" borderId="19" xfId="0" applyFont="1" applyFill="1" applyBorder="1" applyAlignment="1">
      <alignment horizontal="center"/>
    </xf>
    <xf numFmtId="2" fontId="28" fillId="16" borderId="20" xfId="0" applyNumberFormat="1" applyFont="1" applyFill="1" applyBorder="1" applyAlignment="1">
      <alignment horizontal="center"/>
    </xf>
    <xf numFmtId="2" fontId="0" fillId="0" borderId="0" xfId="0" applyNumberFormat="1"/>
    <xf numFmtId="0" fontId="28" fillId="15" borderId="21" xfId="0" applyFont="1" applyFill="1" applyBorder="1" applyAlignment="1">
      <alignment horizontal="center"/>
    </xf>
    <xf numFmtId="4" fontId="28" fillId="15" borderId="0" xfId="0" applyNumberFormat="1" applyFont="1" applyFill="1" applyBorder="1" applyAlignment="1">
      <alignment horizontal="center"/>
    </xf>
    <xf numFmtId="167" fontId="0" fillId="0" borderId="0" xfId="0" applyNumberFormat="1"/>
    <xf numFmtId="0" fontId="31" fillId="0" borderId="22" xfId="0" applyFont="1" applyFill="1" applyBorder="1"/>
    <xf numFmtId="167" fontId="31" fillId="0" borderId="22" xfId="0" applyNumberFormat="1" applyFont="1" applyFill="1" applyBorder="1" applyAlignment="1">
      <alignment horizontal="center"/>
    </xf>
    <xf numFmtId="3" fontId="28" fillId="15" borderId="20" xfId="0" applyNumberFormat="1" applyFont="1" applyFill="1" applyBorder="1" applyAlignment="1">
      <alignment horizontal="center"/>
    </xf>
    <xf numFmtId="3" fontId="28" fillId="16" borderId="20" xfId="0" applyNumberFormat="1" applyFont="1" applyFill="1" applyBorder="1" applyAlignment="1">
      <alignment horizontal="center"/>
    </xf>
    <xf numFmtId="168" fontId="28" fillId="15" borderId="0" xfId="9" applyNumberFormat="1" applyFont="1" applyFill="1" applyBorder="1" applyAlignment="1">
      <alignment horizontal="center"/>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3" fontId="17" fillId="0" borderId="0" xfId="0" applyNumberFormat="1" applyFont="1" applyFill="1" applyBorder="1" applyAlignment="1">
      <alignment horizontal="center" vertical="center"/>
    </xf>
    <xf numFmtId="10" fontId="17" fillId="0" borderId="0" xfId="0" applyNumberFormat="1" applyFont="1" applyFill="1" applyBorder="1" applyAlignment="1">
      <alignment horizontal="center" vertical="center"/>
    </xf>
    <xf numFmtId="165" fontId="29" fillId="15" borderId="20" xfId="0" applyNumberFormat="1" applyFont="1" applyFill="1" applyBorder="1" applyAlignment="1">
      <alignment horizontal="center"/>
    </xf>
    <xf numFmtId="165" fontId="29" fillId="16" borderId="20" xfId="0" applyNumberFormat="1" applyFont="1" applyFill="1" applyBorder="1" applyAlignment="1">
      <alignment horizontal="center"/>
    </xf>
    <xf numFmtId="167" fontId="17"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xf>
    <xf numFmtId="0" fontId="26" fillId="0" borderId="16" xfId="8" applyFill="1" applyBorder="1" applyAlignment="1">
      <alignment horizontal="center" vertical="center"/>
    </xf>
    <xf numFmtId="0" fontId="17" fillId="0" borderId="0" xfId="0" applyFont="1" applyFill="1" applyBorder="1" applyAlignment="1">
      <alignment horizontal="center"/>
    </xf>
    <xf numFmtId="0" fontId="17" fillId="0" borderId="0" xfId="0" applyFont="1" applyFill="1" applyBorder="1"/>
    <xf numFmtId="167" fontId="17" fillId="0" borderId="0" xfId="0" applyNumberFormat="1" applyFont="1" applyFill="1" applyBorder="1" applyAlignment="1">
      <alignment horizontal="center"/>
    </xf>
    <xf numFmtId="4" fontId="17" fillId="0" borderId="0" xfId="0" applyNumberFormat="1" applyFont="1" applyFill="1" applyBorder="1" applyAlignment="1">
      <alignment horizontal="center"/>
    </xf>
    <xf numFmtId="0" fontId="29" fillId="16" borderId="21" xfId="0" applyFont="1" applyFill="1" applyBorder="1" applyAlignment="1">
      <alignment horizontal="center"/>
    </xf>
    <xf numFmtId="4" fontId="16" fillId="0" borderId="0" xfId="0" applyNumberFormat="1" applyFont="1" applyFill="1" applyBorder="1" applyAlignment="1"/>
    <xf numFmtId="3" fontId="17" fillId="0" borderId="0" xfId="0" applyNumberFormat="1" applyFont="1" applyBorder="1" applyAlignment="1">
      <alignment horizontal="center"/>
    </xf>
    <xf numFmtId="0" fontId="5" fillId="0" borderId="0" xfId="0" applyFont="1" applyAlignment="1" applyProtection="1">
      <alignment horizontal="center"/>
      <protection locked="0"/>
    </xf>
    <xf numFmtId="0" fontId="24" fillId="0" borderId="4" xfId="0" applyFont="1" applyBorder="1" applyAlignment="1" applyProtection="1">
      <alignment horizontal="center" vertical="top" wrapText="1"/>
      <protection locked="0"/>
    </xf>
    <xf numFmtId="3" fontId="24" fillId="0" borderId="9" xfId="0" applyNumberFormat="1" applyFont="1" applyBorder="1" applyAlignment="1" applyProtection="1">
      <alignment horizontal="center" vertical="center" wrapText="1"/>
      <protection locked="0"/>
    </xf>
    <xf numFmtId="3" fontId="11" fillId="6" borderId="9" xfId="0" applyNumberFormat="1" applyFont="1" applyFill="1" applyBorder="1" applyAlignment="1" applyProtection="1">
      <alignment horizontal="center" vertical="center" wrapText="1"/>
    </xf>
    <xf numFmtId="0" fontId="11" fillId="7" borderId="9" xfId="0" applyFont="1" applyFill="1" applyBorder="1" applyAlignment="1" applyProtection="1">
      <alignment horizontal="center" vertical="center" wrapText="1"/>
    </xf>
    <xf numFmtId="0" fontId="23" fillId="0" borderId="0" xfId="0" applyFont="1" applyAlignment="1" applyProtection="1">
      <alignment horizontal="center" vertical="top" wrapText="1"/>
      <protection locked="0"/>
    </xf>
    <xf numFmtId="3" fontId="18" fillId="0" borderId="0" xfId="0" applyNumberFormat="1" applyFont="1" applyProtection="1">
      <protection locked="0"/>
    </xf>
    <xf numFmtId="0" fontId="7" fillId="0" borderId="4" xfId="0" applyFont="1" applyFill="1" applyBorder="1" applyAlignment="1" applyProtection="1">
      <alignment vertical="center"/>
    </xf>
    <xf numFmtId="3" fontId="7" fillId="0" borderId="4" xfId="0" applyNumberFormat="1" applyFont="1" applyFill="1" applyBorder="1" applyAlignment="1" applyProtection="1">
      <alignment vertical="center"/>
    </xf>
    <xf numFmtId="0" fontId="31" fillId="0" borderId="22" xfId="0" applyFont="1" applyFill="1" applyBorder="1" applyAlignment="1">
      <alignment horizontal="center"/>
    </xf>
    <xf numFmtId="4" fontId="31" fillId="0" borderId="22" xfId="0" applyNumberFormat="1" applyFont="1" applyFill="1" applyBorder="1" applyAlignment="1">
      <alignment horizontal="center"/>
    </xf>
    <xf numFmtId="0" fontId="31" fillId="0" borderId="0" xfId="0" applyFont="1" applyFill="1" applyBorder="1"/>
    <xf numFmtId="167" fontId="31" fillId="0" borderId="0" xfId="0" applyNumberFormat="1" applyFont="1" applyFill="1" applyBorder="1" applyAlignment="1">
      <alignment horizontal="center"/>
    </xf>
    <xf numFmtId="4" fontId="31" fillId="0" borderId="0" xfId="0" applyNumberFormat="1" applyFont="1" applyFill="1" applyBorder="1" applyAlignment="1">
      <alignment horizontal="center"/>
    </xf>
    <xf numFmtId="0" fontId="30" fillId="0" borderId="22" xfId="0" applyFont="1" applyFill="1" applyBorder="1" applyAlignment="1">
      <alignment horizontal="center" vertical="center" wrapText="1"/>
    </xf>
    <xf numFmtId="165" fontId="24" fillId="0" borderId="0" xfId="0" applyNumberFormat="1" applyFont="1" applyProtection="1">
      <protection locked="0"/>
    </xf>
    <xf numFmtId="0" fontId="32" fillId="0" borderId="0" xfId="0" applyFont="1" applyFill="1" applyBorder="1"/>
    <xf numFmtId="167" fontId="32" fillId="0" borderId="0" xfId="0" applyNumberFormat="1" applyFont="1" applyFill="1" applyBorder="1" applyAlignment="1">
      <alignment horizontal="center"/>
    </xf>
    <xf numFmtId="0" fontId="26" fillId="13" borderId="16" xfId="8" applyBorder="1" applyAlignment="1">
      <alignment horizontal="center" vertical="center"/>
    </xf>
    <xf numFmtId="9" fontId="28" fillId="15" borderId="0" xfId="9" applyFont="1" applyFill="1" applyBorder="1" applyAlignment="1">
      <alignment horizontal="center"/>
    </xf>
    <xf numFmtId="0" fontId="33" fillId="5" borderId="0" xfId="0" applyFont="1" applyFill="1" applyBorder="1" applyAlignment="1">
      <alignment horizontal="left" vertical="center"/>
    </xf>
    <xf numFmtId="0" fontId="32" fillId="5" borderId="0" xfId="0" applyFont="1" applyFill="1" applyBorder="1" applyAlignment="1">
      <alignment vertical="center"/>
    </xf>
    <xf numFmtId="3" fontId="32" fillId="5" borderId="0" xfId="0" applyNumberFormat="1" applyFont="1" applyFill="1" applyBorder="1" applyAlignment="1">
      <alignment horizontal="center" vertical="center"/>
    </xf>
    <xf numFmtId="10" fontId="32" fillId="5" borderId="0" xfId="0" applyNumberFormat="1" applyFont="1" applyFill="1" applyBorder="1" applyAlignment="1">
      <alignment horizontal="center" vertical="center"/>
    </xf>
    <xf numFmtId="3" fontId="0" fillId="0" borderId="0" xfId="0" applyNumberFormat="1"/>
    <xf numFmtId="3" fontId="34" fillId="0" borderId="0" xfId="0" applyNumberFormat="1" applyFont="1"/>
    <xf numFmtId="0" fontId="5" fillId="0" borderId="0" xfId="0" applyFont="1" applyAlignment="1" applyProtection="1">
      <alignment horizontal="center"/>
      <protection locked="0"/>
    </xf>
    <xf numFmtId="0" fontId="19" fillId="0" borderId="0" xfId="0" applyFont="1" applyAlignment="1" applyProtection="1">
      <alignment horizontal="center" vertical="top" wrapText="1"/>
      <protection locked="0"/>
    </xf>
    <xf numFmtId="0" fontId="7" fillId="2" borderId="1"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8" fillId="0" borderId="4" xfId="0" applyFont="1" applyBorder="1" applyAlignment="1" applyProtection="1">
      <alignment horizontal="center" vertical="top" wrapText="1"/>
      <protection locked="0"/>
    </xf>
    <xf numFmtId="0" fontId="5" fillId="0" borderId="0" xfId="0" applyFont="1" applyAlignment="1" applyProtection="1">
      <alignment horizontal="center"/>
      <protection locked="0"/>
    </xf>
    <xf numFmtId="0" fontId="19" fillId="0" borderId="0" xfId="0" applyFont="1" applyAlignment="1" applyProtection="1">
      <alignment horizontal="center" vertical="top" wrapText="1"/>
      <protection locked="0"/>
    </xf>
    <xf numFmtId="9" fontId="12" fillId="0" borderId="0" xfId="9" applyFont="1"/>
    <xf numFmtId="0" fontId="17" fillId="0" borderId="0" xfId="0" applyFont="1" applyBorder="1" applyAlignment="1">
      <alignment horizontal="center"/>
    </xf>
    <xf numFmtId="0" fontId="17" fillId="0" borderId="0" xfId="0" applyFont="1" applyBorder="1"/>
    <xf numFmtId="3" fontId="20" fillId="0" borderId="9" xfId="0" applyNumberFormat="1" applyFont="1" applyBorder="1" applyAlignment="1" applyProtection="1">
      <alignment horizontal="center"/>
      <protection locked="0"/>
    </xf>
    <xf numFmtId="9" fontId="18" fillId="0" borderId="0" xfId="2" applyFont="1" applyProtection="1">
      <protection locked="0"/>
    </xf>
    <xf numFmtId="0" fontId="10" fillId="0" borderId="4" xfId="0" applyFont="1" applyBorder="1" applyAlignment="1" applyProtection="1">
      <alignment horizontal="center" vertical="top" wrapText="1"/>
      <protection locked="0"/>
    </xf>
    <xf numFmtId="0" fontId="9" fillId="0" borderId="0" xfId="0" applyFont="1" applyAlignment="1" applyProtection="1">
      <alignment horizontal="left" vertical="top" wrapText="1"/>
      <protection locked="0"/>
    </xf>
    <xf numFmtId="167" fontId="9" fillId="0" borderId="0" xfId="0" applyNumberFormat="1" applyFont="1" applyFill="1" applyBorder="1" applyAlignment="1" applyProtection="1">
      <alignment horizontal="center"/>
    </xf>
    <xf numFmtId="3" fontId="2" fillId="0" borderId="9" xfId="0" applyNumberFormat="1" applyFont="1" applyBorder="1" applyAlignment="1" applyProtection="1">
      <alignment horizontal="center"/>
      <protection locked="0"/>
    </xf>
    <xf numFmtId="0" fontId="36" fillId="0" borderId="1" xfId="0" applyFont="1" applyBorder="1" applyAlignment="1" applyProtection="1">
      <protection locked="0"/>
    </xf>
    <xf numFmtId="167" fontId="9" fillId="3" borderId="9" xfId="0" applyNumberFormat="1" applyFont="1" applyFill="1" applyBorder="1" applyAlignment="1" applyProtection="1">
      <alignment horizontal="center" vertical="center" wrapText="1"/>
    </xf>
    <xf numFmtId="3" fontId="9" fillId="3" borderId="9"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0" fillId="0" borderId="0" xfId="0" applyFont="1" applyProtection="1"/>
    <xf numFmtId="0" fontId="10" fillId="0" borderId="0" xfId="0" applyFont="1" applyAlignment="1" applyProtection="1">
      <alignment horizontal="left" vertical="top" wrapText="1"/>
    </xf>
    <xf numFmtId="0" fontId="9" fillId="0" borderId="1" xfId="0" applyFont="1" applyBorder="1" applyAlignment="1" applyProtection="1">
      <alignment horizontal="center"/>
    </xf>
    <xf numFmtId="167" fontId="37" fillId="0" borderId="0" xfId="0" applyNumberFormat="1" applyFont="1" applyFill="1" applyAlignment="1">
      <alignment horizontal="center"/>
    </xf>
    <xf numFmtId="0" fontId="38" fillId="0" borderId="0" xfId="0" applyFont="1" applyFill="1" applyAlignment="1">
      <alignment horizontal="center" vertical="center" wrapText="1"/>
    </xf>
    <xf numFmtId="0" fontId="5" fillId="0" borderId="1" xfId="0" applyFont="1" applyBorder="1" applyAlignment="1" applyProtection="1">
      <alignment vertical="center" wrapText="1"/>
      <protection locked="0"/>
    </xf>
    <xf numFmtId="0" fontId="39" fillId="2" borderId="1" xfId="0" applyFont="1" applyFill="1" applyBorder="1" applyAlignment="1" applyProtection="1">
      <alignment horizontal="center" vertical="center" wrapText="1"/>
    </xf>
    <xf numFmtId="0" fontId="40" fillId="2" borderId="1" xfId="0" applyFont="1" applyFill="1" applyBorder="1" applyAlignment="1" applyProtection="1">
      <alignment horizontal="center" vertical="center" wrapText="1"/>
    </xf>
    <xf numFmtId="0" fontId="40" fillId="2" borderId="1" xfId="0" applyFont="1" applyFill="1" applyBorder="1" applyAlignment="1" applyProtection="1">
      <alignment horizontal="centerContinuous" vertical="center" wrapText="1"/>
    </xf>
    <xf numFmtId="167" fontId="5" fillId="3" borderId="3" xfId="0" applyNumberFormat="1" applyFont="1" applyFill="1" applyBorder="1" applyAlignment="1" applyProtection="1">
      <alignment horizontal="center" vertical="center" wrapText="1"/>
    </xf>
    <xf numFmtId="3" fontId="5" fillId="3" borderId="3" xfId="0" applyNumberFormat="1" applyFont="1" applyFill="1" applyBorder="1" applyAlignment="1" applyProtection="1">
      <alignment horizontal="center" vertical="center" wrapText="1"/>
    </xf>
    <xf numFmtId="3" fontId="5" fillId="10" borderId="3" xfId="0" applyNumberFormat="1" applyFont="1" applyFill="1" applyBorder="1" applyAlignment="1" applyProtection="1">
      <alignment horizontal="center" vertical="center" wrapText="1"/>
    </xf>
    <xf numFmtId="167" fontId="5" fillId="10" borderId="1" xfId="0" applyNumberFormat="1" applyFont="1" applyFill="1" applyBorder="1" applyAlignment="1" applyProtection="1">
      <alignment horizontal="center" vertical="center" wrapText="1"/>
    </xf>
    <xf numFmtId="1" fontId="8" fillId="0" borderId="1" xfId="0" applyNumberFormat="1" applyFont="1" applyBorder="1" applyAlignment="1" applyProtection="1">
      <alignment horizontal="center" vertical="center" wrapText="1"/>
      <protection locked="0"/>
    </xf>
    <xf numFmtId="1" fontId="18" fillId="0" borderId="1" xfId="0" applyNumberFormat="1" applyFont="1" applyBorder="1" applyProtection="1">
      <protection locked="0"/>
    </xf>
    <xf numFmtId="0" fontId="9" fillId="0" borderId="0" xfId="0" applyFont="1" applyAlignment="1" applyProtection="1">
      <alignment horizontal="right" vertical="top" wrapText="1"/>
      <protection locked="0"/>
    </xf>
    <xf numFmtId="0" fontId="5" fillId="0" borderId="0" xfId="0" applyFont="1" applyAlignment="1" applyProtection="1">
      <alignment horizontal="center"/>
      <protection locked="0"/>
    </xf>
    <xf numFmtId="0" fontId="24" fillId="0" borderId="4" xfId="0" applyFont="1" applyBorder="1" applyAlignment="1" applyProtection="1">
      <alignment horizontal="center" vertical="top" wrapText="1"/>
      <protection locked="0"/>
    </xf>
    <xf numFmtId="0" fontId="23" fillId="0" borderId="0" xfId="0" applyFont="1" applyAlignment="1" applyProtection="1">
      <alignment horizontal="center" vertical="top" wrapText="1"/>
      <protection locked="0"/>
    </xf>
    <xf numFmtId="0" fontId="2" fillId="0" borderId="0" xfId="4" applyFont="1"/>
    <xf numFmtId="0" fontId="2" fillId="0" borderId="0" xfId="4" applyFont="1" applyAlignment="1">
      <alignment horizontal="centerContinuous" vertical="center" wrapText="1"/>
    </xf>
    <xf numFmtId="0" fontId="2" fillId="0" borderId="0" xfId="4" applyFont="1" applyAlignment="1">
      <alignment horizontal="center"/>
    </xf>
    <xf numFmtId="0" fontId="42" fillId="0" borderId="0" xfId="4" applyFont="1" applyAlignment="1">
      <alignment horizontal="center"/>
    </xf>
    <xf numFmtId="0" fontId="43" fillId="0" borderId="0" xfId="4" applyFont="1" applyAlignment="1">
      <alignment horizontal="center" vertical="center" wrapText="1"/>
    </xf>
    <xf numFmtId="0" fontId="44" fillId="0" borderId="0" xfId="4" applyFont="1" applyAlignment="1">
      <alignment horizontal="center" vertical="center" wrapText="1"/>
    </xf>
    <xf numFmtId="0" fontId="20" fillId="0" borderId="0" xfId="4" applyFont="1" applyAlignment="1">
      <alignment horizontal="justify" vertical="center" wrapText="1"/>
    </xf>
    <xf numFmtId="0" fontId="2" fillId="0" borderId="0" xfId="4" applyFont="1" applyAlignment="1">
      <alignment vertical="center" wrapText="1"/>
    </xf>
    <xf numFmtId="0" fontId="40" fillId="0" borderId="7" xfId="4" applyFont="1" applyFill="1" applyBorder="1" applyAlignment="1">
      <alignment horizontal="center" vertical="center" wrapText="1"/>
    </xf>
    <xf numFmtId="0" fontId="2" fillId="0" borderId="0" xfId="4" applyFont="1" applyAlignment="1">
      <alignment vertical="center"/>
    </xf>
    <xf numFmtId="0" fontId="2" fillId="0" borderId="0" xfId="4" applyFont="1" applyAlignment="1">
      <alignment horizontal="center" vertical="center"/>
    </xf>
    <xf numFmtId="0" fontId="40" fillId="0" borderId="23" xfId="4" applyFont="1" applyFill="1" applyBorder="1" applyAlignment="1">
      <alignment horizontal="center" vertical="center"/>
    </xf>
    <xf numFmtId="0" fontId="40" fillId="7" borderId="2" xfId="4" applyFont="1" applyFill="1" applyBorder="1" applyAlignment="1">
      <alignment horizontal="center" vertical="center"/>
    </xf>
    <xf numFmtId="0" fontId="40" fillId="7" borderId="1" xfId="4" applyFont="1" applyFill="1" applyBorder="1" applyAlignment="1">
      <alignment horizontal="center" vertical="center"/>
    </xf>
    <xf numFmtId="0" fontId="13" fillId="0" borderId="0" xfId="4" applyAlignment="1">
      <alignment vertical="center"/>
    </xf>
    <xf numFmtId="0" fontId="2" fillId="0" borderId="1" xfId="4" applyFont="1" applyBorder="1" applyAlignment="1">
      <alignment horizontal="left" vertical="center" wrapText="1"/>
    </xf>
    <xf numFmtId="3" fontId="2" fillId="0" borderId="9" xfId="4" applyNumberFormat="1" applyFont="1" applyFill="1" applyBorder="1" applyAlignment="1">
      <alignment horizontal="center" vertical="center"/>
    </xf>
    <xf numFmtId="3" fontId="2" fillId="0" borderId="23" xfId="4" applyNumberFormat="1" applyFont="1" applyFill="1" applyBorder="1" applyAlignment="1">
      <alignment horizontal="center" vertical="center"/>
    </xf>
    <xf numFmtId="3" fontId="2" fillId="0" borderId="2" xfId="6" applyNumberFormat="1" applyFont="1" applyFill="1" applyBorder="1" applyAlignment="1">
      <alignment horizontal="center" vertical="center"/>
    </xf>
    <xf numFmtId="168" fontId="2" fillId="0" borderId="1" xfId="6" applyNumberFormat="1" applyFont="1" applyFill="1" applyBorder="1" applyAlignment="1">
      <alignment horizontal="center" vertical="center"/>
    </xf>
    <xf numFmtId="43" fontId="13" fillId="0" borderId="0" xfId="10" applyAlignment="1">
      <alignment vertical="center"/>
    </xf>
    <xf numFmtId="1" fontId="13" fillId="0" borderId="0" xfId="6" applyNumberFormat="1" applyAlignment="1">
      <alignment vertical="center"/>
    </xf>
    <xf numFmtId="0" fontId="40" fillId="7" borderId="1" xfId="4" applyFont="1" applyFill="1" applyBorder="1" applyAlignment="1">
      <alignment horizontal="left" vertical="center" wrapText="1"/>
    </xf>
    <xf numFmtId="165" fontId="40" fillId="7" borderId="9" xfId="4" applyNumberFormat="1" applyFont="1" applyFill="1" applyBorder="1" applyAlignment="1">
      <alignment horizontal="center" vertical="center"/>
    </xf>
    <xf numFmtId="165" fontId="40" fillId="0" borderId="23" xfId="4" applyNumberFormat="1" applyFont="1" applyFill="1" applyBorder="1" applyAlignment="1">
      <alignment horizontal="center" vertical="center"/>
    </xf>
    <xf numFmtId="165" fontId="13" fillId="0" borderId="0" xfId="4" applyNumberFormat="1" applyAlignment="1">
      <alignment vertical="center"/>
    </xf>
    <xf numFmtId="0" fontId="2" fillId="0" borderId="0" xfId="4" applyFont="1" applyFill="1" applyBorder="1" applyAlignment="1">
      <alignment vertical="top" wrapText="1"/>
    </xf>
    <xf numFmtId="0" fontId="5" fillId="0" borderId="0" xfId="4" applyFont="1" applyFill="1" applyBorder="1" applyAlignment="1">
      <alignment horizontal="center" vertical="center"/>
    </xf>
    <xf numFmtId="0" fontId="3" fillId="0" borderId="0" xfId="4" applyFont="1" applyBorder="1" applyAlignment="1">
      <alignment horizontal="center"/>
    </xf>
    <xf numFmtId="168" fontId="13" fillId="0" borderId="0" xfId="6" applyNumberFormat="1"/>
    <xf numFmtId="165" fontId="13" fillId="0" borderId="0" xfId="4" applyNumberFormat="1"/>
    <xf numFmtId="0" fontId="13" fillId="0" borderId="0" xfId="4"/>
    <xf numFmtId="0" fontId="20" fillId="0" borderId="0" xfId="4" applyFont="1" applyFill="1" applyBorder="1"/>
    <xf numFmtId="0" fontId="20" fillId="0" borderId="0" xfId="4" applyFont="1" applyFill="1" applyBorder="1" applyAlignment="1">
      <alignment horizontal="center" vertical="center"/>
    </xf>
    <xf numFmtId="3" fontId="13" fillId="0" borderId="0" xfId="4" applyNumberFormat="1"/>
    <xf numFmtId="0" fontId="2" fillId="0" borderId="0" xfId="4" applyFont="1" applyFill="1" applyBorder="1" applyAlignment="1">
      <alignment horizontal="left" vertical="center" wrapText="1"/>
    </xf>
    <xf numFmtId="0" fontId="13" fillId="0" borderId="0" xfId="4" applyFill="1" applyBorder="1" applyAlignment="1">
      <alignment vertical="center"/>
    </xf>
    <xf numFmtId="165" fontId="13" fillId="0" borderId="0" xfId="4" applyNumberFormat="1" applyFill="1" applyBorder="1" applyAlignment="1">
      <alignment vertical="center"/>
    </xf>
    <xf numFmtId="0" fontId="13" fillId="0" borderId="0" xfId="4" applyBorder="1" applyAlignment="1">
      <alignment vertical="top"/>
    </xf>
    <xf numFmtId="0" fontId="13" fillId="0" borderId="0" xfId="4" applyAlignment="1">
      <alignment horizontal="center" vertical="center"/>
    </xf>
    <xf numFmtId="0" fontId="20" fillId="0" borderId="1" xfId="4" applyFont="1" applyBorder="1" applyAlignment="1">
      <alignment horizontal="center" vertical="center" wrapText="1"/>
    </xf>
    <xf numFmtId="0" fontId="20" fillId="0" borderId="1" xfId="4" applyFont="1" applyFill="1" applyBorder="1" applyAlignment="1">
      <alignment vertical="top"/>
    </xf>
    <xf numFmtId="165" fontId="20" fillId="0" borderId="1" xfId="4" applyNumberFormat="1" applyFont="1" applyFill="1" applyBorder="1" applyAlignment="1">
      <alignment vertical="top"/>
    </xf>
    <xf numFmtId="0" fontId="20" fillId="0" borderId="3" xfId="4" applyFont="1" applyBorder="1" applyAlignment="1">
      <alignment horizontal="center" vertical="center" wrapText="1"/>
    </xf>
    <xf numFmtId="0" fontId="20" fillId="0" borderId="6" xfId="4" applyFont="1" applyBorder="1" applyAlignment="1">
      <alignment horizontal="center" vertical="center" wrapText="1"/>
    </xf>
    <xf numFmtId="0" fontId="45" fillId="0" borderId="0" xfId="4" applyFont="1"/>
    <xf numFmtId="0" fontId="40" fillId="0" borderId="12" xfId="4" applyFont="1" applyFill="1" applyBorder="1" applyAlignment="1">
      <alignment horizontal="center" vertical="center" wrapText="1"/>
    </xf>
    <xf numFmtId="168" fontId="13" fillId="0" borderId="0" xfId="6" applyNumberFormat="1" applyAlignment="1">
      <alignment vertical="center"/>
    </xf>
    <xf numFmtId="9" fontId="12" fillId="0" borderId="0" xfId="9" applyFont="1" applyAlignment="1">
      <alignment vertical="center"/>
    </xf>
    <xf numFmtId="165" fontId="40" fillId="7" borderId="1" xfId="4" applyNumberFormat="1" applyFont="1" applyFill="1" applyBorder="1" applyAlignment="1">
      <alignment horizontal="center" vertical="center"/>
    </xf>
    <xf numFmtId="0" fontId="2" fillId="0" borderId="0" xfId="4" applyFont="1" applyFill="1" applyBorder="1" applyAlignment="1">
      <alignment vertical="top"/>
    </xf>
    <xf numFmtId="2" fontId="13" fillId="0" borderId="0" xfId="4" applyNumberFormat="1" applyAlignment="1">
      <alignment vertical="center"/>
    </xf>
    <xf numFmtId="9" fontId="13" fillId="0" borderId="0" xfId="6" applyAlignment="1">
      <alignment vertical="center"/>
    </xf>
    <xf numFmtId="9" fontId="13" fillId="0" borderId="0" xfId="9" applyNumberFormat="1" applyFont="1" applyAlignment="1">
      <alignment vertical="center"/>
    </xf>
    <xf numFmtId="9" fontId="13" fillId="0" borderId="0" xfId="9" applyFont="1" applyAlignment="1">
      <alignment vertical="center"/>
    </xf>
    <xf numFmtId="3" fontId="13" fillId="0" borderId="0" xfId="4" applyNumberFormat="1" applyAlignment="1">
      <alignment vertical="center"/>
    </xf>
    <xf numFmtId="0" fontId="20" fillId="0" borderId="0" xfId="4" applyFont="1" applyBorder="1" applyAlignment="1">
      <alignment horizontal="center" vertical="center" wrapText="1"/>
    </xf>
    <xf numFmtId="0" fontId="20" fillId="0" borderId="0" xfId="4" applyFont="1" applyFill="1" applyBorder="1" applyAlignment="1">
      <alignment vertical="top"/>
    </xf>
    <xf numFmtId="0" fontId="40" fillId="0" borderId="12" xfId="4" applyFont="1" applyFill="1" applyBorder="1" applyAlignment="1">
      <alignment vertical="center" wrapText="1"/>
    </xf>
    <xf numFmtId="9" fontId="12" fillId="0" borderId="0" xfId="2" applyFont="1" applyAlignment="1">
      <alignment vertical="center"/>
    </xf>
    <xf numFmtId="1" fontId="28" fillId="15" borderId="20" xfId="0" applyNumberFormat="1" applyFont="1" applyFill="1" applyBorder="1" applyAlignment="1">
      <alignment horizontal="center"/>
    </xf>
    <xf numFmtId="1" fontId="28" fillId="16" borderId="20" xfId="0" applyNumberFormat="1" applyFont="1" applyFill="1" applyBorder="1" applyAlignment="1">
      <alignment horizontal="center"/>
    </xf>
    <xf numFmtId="1" fontId="28" fillId="16" borderId="0" xfId="0" applyNumberFormat="1" applyFont="1" applyFill="1" applyBorder="1" applyAlignment="1">
      <alignment horizontal="center"/>
    </xf>
    <xf numFmtId="0" fontId="17" fillId="17" borderId="0" xfId="0" applyFont="1" applyFill="1" applyBorder="1" applyAlignment="1">
      <alignment horizontal="left"/>
    </xf>
    <xf numFmtId="0" fontId="17" fillId="17" borderId="0" xfId="0" applyFont="1" applyFill="1" applyBorder="1"/>
    <xf numFmtId="167" fontId="17" fillId="17" borderId="0" xfId="0" applyNumberFormat="1" applyFont="1" applyFill="1" applyBorder="1" applyAlignment="1">
      <alignment horizontal="center"/>
    </xf>
    <xf numFmtId="3" fontId="17" fillId="17" borderId="0" xfId="0" applyNumberFormat="1" applyFont="1" applyFill="1" applyBorder="1" applyAlignment="1">
      <alignment horizontal="center"/>
    </xf>
    <xf numFmtId="0" fontId="11" fillId="7" borderId="1" xfId="0" applyFont="1" applyFill="1" applyBorder="1" applyAlignment="1" applyProtection="1">
      <alignment horizontal="center" vertical="center" wrapText="1"/>
      <protection locked="0"/>
    </xf>
    <xf numFmtId="3" fontId="11" fillId="0" borderId="1" xfId="0" applyNumberFormat="1" applyFont="1" applyBorder="1" applyAlignment="1" applyProtection="1">
      <alignment horizontal="center" vertical="center"/>
    </xf>
    <xf numFmtId="0" fontId="11" fillId="0" borderId="0" xfId="0" applyFont="1" applyAlignment="1" applyProtection="1">
      <alignment horizontal="left" vertical="top" wrapText="1"/>
      <protection locked="0"/>
    </xf>
    <xf numFmtId="3" fontId="11" fillId="0" borderId="1" xfId="0" applyNumberFormat="1" applyFont="1" applyBorder="1" applyAlignment="1" applyProtection="1">
      <alignment horizontal="center" vertical="center" wrapText="1"/>
    </xf>
    <xf numFmtId="164" fontId="11" fillId="0" borderId="1" xfId="3" applyNumberFormat="1" applyFont="1" applyBorder="1" applyAlignment="1" applyProtection="1">
      <alignment horizontal="center" vertical="center" wrapText="1"/>
    </xf>
    <xf numFmtId="0" fontId="11" fillId="0" borderId="1" xfId="0" applyFont="1" applyBorder="1" applyAlignment="1" applyProtection="1">
      <alignment horizontal="center" vertical="center"/>
    </xf>
    <xf numFmtId="167" fontId="11" fillId="6" borderId="1" xfId="0" applyNumberFormat="1" applyFont="1" applyFill="1" applyBorder="1" applyAlignment="1" applyProtection="1">
      <alignment horizontal="center"/>
    </xf>
    <xf numFmtId="167" fontId="11" fillId="11" borderId="1" xfId="0" applyNumberFormat="1" applyFont="1" applyFill="1" applyBorder="1" applyAlignment="1" applyProtection="1">
      <alignment horizontal="center"/>
    </xf>
    <xf numFmtId="0" fontId="26" fillId="0" borderId="16" xfId="8" applyFill="1" applyBorder="1" applyAlignment="1">
      <alignment vertical="center"/>
    </xf>
    <xf numFmtId="0" fontId="17" fillId="0" borderId="6" xfId="0" applyFont="1" applyBorder="1" applyAlignment="1">
      <alignment horizontal="center"/>
    </xf>
    <xf numFmtId="0" fontId="17" fillId="0" borderId="6" xfId="0" applyFont="1" applyBorder="1"/>
    <xf numFmtId="167" fontId="17" fillId="0" borderId="6" xfId="0" applyNumberFormat="1" applyFont="1" applyBorder="1" applyAlignment="1">
      <alignment horizontal="center"/>
    </xf>
    <xf numFmtId="4" fontId="17" fillId="0" borderId="12" xfId="0" applyNumberFormat="1" applyFont="1" applyFill="1" applyBorder="1" applyAlignment="1">
      <alignment horizontal="center"/>
    </xf>
    <xf numFmtId="0" fontId="17" fillId="0" borderId="1" xfId="0" applyFont="1" applyBorder="1" applyAlignment="1">
      <alignment horizontal="center"/>
    </xf>
    <xf numFmtId="0" fontId="17" fillId="0" borderId="1" xfId="0" applyFont="1" applyBorder="1"/>
    <xf numFmtId="167" fontId="17" fillId="0" borderId="1" xfId="0" applyNumberFormat="1" applyFont="1" applyBorder="1" applyAlignment="1">
      <alignment horizontal="center"/>
    </xf>
    <xf numFmtId="0" fontId="11" fillId="0" borderId="1" xfId="0" applyFont="1" applyBorder="1" applyAlignment="1" applyProtection="1">
      <alignment horizontal="center" vertical="center"/>
      <protection locked="0"/>
    </xf>
    <xf numFmtId="0" fontId="2" fillId="0" borderId="26" xfId="0" applyFont="1" applyFill="1" applyBorder="1" applyAlignment="1">
      <alignment horizontal="right" wrapText="1"/>
    </xf>
    <xf numFmtId="3" fontId="2" fillId="0" borderId="26" xfId="0" applyNumberFormat="1" applyFont="1" applyFill="1" applyBorder="1" applyAlignment="1">
      <alignment horizontal="right" wrapText="1"/>
    </xf>
    <xf numFmtId="0" fontId="2" fillId="0" borderId="24" xfId="0" applyFont="1" applyFill="1" applyBorder="1" applyAlignment="1">
      <alignment horizontal="center" wrapText="1"/>
    </xf>
    <xf numFmtId="0" fontId="2" fillId="0" borderId="25" xfId="0" applyFont="1" applyFill="1" applyBorder="1" applyAlignment="1">
      <alignment horizontal="center" wrapText="1"/>
    </xf>
    <xf numFmtId="3" fontId="24" fillId="0" borderId="1" xfId="0" applyNumberFormat="1" applyFont="1" applyBorder="1" applyAlignment="1" applyProtection="1">
      <alignment horizontal="center" vertical="top" wrapText="1"/>
      <protection locked="0"/>
    </xf>
    <xf numFmtId="3" fontId="46" fillId="0" borderId="1" xfId="0" applyNumberFormat="1" applyFont="1" applyBorder="1" applyAlignment="1" applyProtection="1">
      <alignment horizontal="center" vertical="top" wrapText="1"/>
      <protection locked="0"/>
    </xf>
    <xf numFmtId="0" fontId="47" fillId="0" borderId="25" xfId="0" applyFont="1" applyFill="1" applyBorder="1" applyAlignment="1">
      <alignment horizontal="center" wrapText="1"/>
    </xf>
    <xf numFmtId="0" fontId="8" fillId="0" borderId="0" xfId="0" applyFont="1"/>
    <xf numFmtId="2" fontId="8" fillId="0" borderId="0" xfId="0" applyNumberFormat="1" applyFont="1"/>
    <xf numFmtId="0" fontId="49" fillId="0" borderId="0" xfId="13" applyFont="1"/>
    <xf numFmtId="0" fontId="50" fillId="0" borderId="0" xfId="13" applyFont="1"/>
    <xf numFmtId="0" fontId="52" fillId="0" borderId="0" xfId="13" applyFont="1"/>
    <xf numFmtId="0" fontId="53" fillId="13" borderId="27" xfId="8" applyFont="1" applyBorder="1" applyAlignment="1">
      <alignment horizontal="center" vertical="center" wrapText="1"/>
    </xf>
    <xf numFmtId="0" fontId="54" fillId="13" borderId="27" xfId="8" applyFont="1" applyBorder="1" applyAlignment="1">
      <alignment horizontal="center" vertical="center" wrapText="1"/>
    </xf>
    <xf numFmtId="0" fontId="55" fillId="0" borderId="0" xfId="13" applyFont="1"/>
    <xf numFmtId="0" fontId="56" fillId="6" borderId="27" xfId="11" applyFont="1" applyFill="1" applyBorder="1" applyAlignment="1">
      <alignment wrapText="1"/>
    </xf>
    <xf numFmtId="3" fontId="56" fillId="6" borderId="27" xfId="11" applyNumberFormat="1" applyFont="1" applyFill="1" applyBorder="1"/>
    <xf numFmtId="9" fontId="49" fillId="0" borderId="0" xfId="14" applyFont="1"/>
    <xf numFmtId="0" fontId="56" fillId="0" borderId="0" xfId="13" applyFont="1"/>
    <xf numFmtId="0" fontId="57" fillId="0" borderId="0" xfId="13" applyFont="1" applyAlignment="1">
      <alignment horizontal="left" wrapText="1"/>
    </xf>
    <xf numFmtId="0" fontId="57" fillId="0" borderId="0" xfId="13" applyFont="1" applyAlignment="1">
      <alignment horizontal="center" vertical="center"/>
    </xf>
    <xf numFmtId="0" fontId="58" fillId="0" borderId="0" xfId="13" applyFont="1" applyAlignment="1">
      <alignment horizontal="center" vertical="center"/>
    </xf>
    <xf numFmtId="0" fontId="56" fillId="19" borderId="27" xfId="12" applyFont="1" applyBorder="1" applyAlignment="1">
      <alignment wrapText="1"/>
    </xf>
    <xf numFmtId="3" fontId="56" fillId="19" borderId="27" xfId="12" applyNumberFormat="1" applyFont="1" applyBorder="1"/>
    <xf numFmtId="0" fontId="57" fillId="0" borderId="0" xfId="13" applyFont="1" applyAlignment="1">
      <alignment horizontal="left" vertical="center" wrapText="1"/>
    </xf>
    <xf numFmtId="3" fontId="56" fillId="0" borderId="0" xfId="13" applyNumberFormat="1" applyFont="1"/>
    <xf numFmtId="0" fontId="56" fillId="0" borderId="0" xfId="13" applyFont="1" applyAlignment="1">
      <alignment wrapText="1"/>
    </xf>
    <xf numFmtId="0" fontId="57" fillId="0" borderId="0" xfId="13" applyFont="1" applyBorder="1" applyAlignment="1">
      <alignment horizontal="left" vertical="center" wrapText="1"/>
    </xf>
    <xf numFmtId="0" fontId="57" fillId="0" borderId="0" xfId="13" applyFont="1" applyBorder="1" applyAlignment="1">
      <alignment horizontal="center" vertical="center"/>
    </xf>
    <xf numFmtId="0" fontId="58" fillId="0" borderId="0" xfId="13" applyFont="1" applyBorder="1" applyAlignment="1">
      <alignment horizontal="center" vertical="center"/>
    </xf>
    <xf numFmtId="0" fontId="56" fillId="0" borderId="0" xfId="13" applyFont="1" applyBorder="1"/>
    <xf numFmtId="0" fontId="57" fillId="0" borderId="0" xfId="13" applyFont="1" applyAlignment="1">
      <alignment wrapText="1"/>
    </xf>
    <xf numFmtId="0" fontId="57" fillId="0" borderId="0" xfId="13" applyFont="1" applyAlignment="1">
      <alignment vertical="center"/>
    </xf>
    <xf numFmtId="0" fontId="58" fillId="0" borderId="0" xfId="13" applyFont="1" applyAlignment="1">
      <alignment vertical="center"/>
    </xf>
    <xf numFmtId="167" fontId="56" fillId="0" borderId="0" xfId="13" applyNumberFormat="1" applyFont="1"/>
    <xf numFmtId="167" fontId="57" fillId="0" borderId="0" xfId="13" applyNumberFormat="1" applyFont="1" applyAlignment="1">
      <alignment vertical="center"/>
    </xf>
    <xf numFmtId="0" fontId="56" fillId="0" borderId="30" xfId="13" applyFont="1" applyBorder="1" applyAlignment="1"/>
    <xf numFmtId="0" fontId="29" fillId="0" borderId="0" xfId="0" applyFont="1" applyFill="1" applyBorder="1" applyAlignment="1">
      <alignment horizontal="center"/>
    </xf>
    <xf numFmtId="0" fontId="34" fillId="0" borderId="0" xfId="0" applyFont="1" applyAlignment="1">
      <alignment horizontal="justify" readingOrder="1"/>
    </xf>
    <xf numFmtId="0" fontId="29" fillId="16" borderId="21" xfId="0" applyFont="1" applyFill="1" applyBorder="1" applyAlignment="1">
      <alignment horizontal="center" vertical="center"/>
    </xf>
    <xf numFmtId="165" fontId="28" fillId="15" borderId="20" xfId="0" applyNumberFormat="1" applyFont="1" applyFill="1" applyBorder="1" applyAlignment="1">
      <alignment horizontal="center"/>
    </xf>
    <xf numFmtId="165" fontId="28" fillId="16" borderId="20" xfId="0" applyNumberFormat="1" applyFont="1" applyFill="1" applyBorder="1" applyAlignment="1">
      <alignment horizontal="center"/>
    </xf>
    <xf numFmtId="165" fontId="28" fillId="16" borderId="0" xfId="0" applyNumberFormat="1" applyFont="1" applyFill="1" applyBorder="1" applyAlignment="1">
      <alignment horizontal="center"/>
    </xf>
    <xf numFmtId="0" fontId="7" fillId="2" borderId="9" xfId="0" applyFont="1" applyFill="1" applyBorder="1" applyAlignment="1" applyProtection="1">
      <alignment horizontal="center" vertical="center" wrapText="1"/>
    </xf>
    <xf numFmtId="0" fontId="28" fillId="15" borderId="21" xfId="0" applyFont="1" applyFill="1" applyBorder="1" applyAlignment="1">
      <alignment horizontal="center" wrapText="1"/>
    </xf>
    <xf numFmtId="4" fontId="28" fillId="15" borderId="0" xfId="0" applyNumberFormat="1" applyFont="1" applyFill="1" applyBorder="1" applyAlignment="1">
      <alignment horizontal="center" vertical="center"/>
    </xf>
    <xf numFmtId="165" fontId="29" fillId="15" borderId="0" xfId="0" applyNumberFormat="1" applyFont="1" applyFill="1" applyBorder="1" applyAlignment="1">
      <alignment horizontal="center" vertical="center"/>
    </xf>
    <xf numFmtId="3" fontId="11" fillId="6" borderId="1" xfId="0" applyNumberFormat="1" applyFont="1" applyFill="1" applyBorder="1" applyAlignment="1" applyProtection="1">
      <alignment horizontal="center"/>
    </xf>
    <xf numFmtId="3" fontId="11" fillId="11" borderId="1" xfId="0" applyNumberFormat="1" applyFont="1" applyFill="1" applyBorder="1" applyAlignment="1" applyProtection="1">
      <alignment horizontal="center"/>
    </xf>
    <xf numFmtId="0" fontId="16" fillId="20" borderId="31" xfId="0" applyFont="1" applyFill="1" applyBorder="1" applyAlignment="1">
      <alignment horizontal="center" vertical="center" wrapText="1"/>
    </xf>
    <xf numFmtId="0" fontId="56" fillId="6" borderId="27" xfId="11" applyFont="1" applyFill="1" applyBorder="1" applyAlignment="1">
      <alignment horizontal="center" vertical="center"/>
    </xf>
    <xf numFmtId="0" fontId="57" fillId="6" borderId="27" xfId="11" applyFont="1" applyFill="1" applyBorder="1" applyAlignment="1">
      <alignment horizontal="left" vertical="center" wrapText="1"/>
    </xf>
    <xf numFmtId="165" fontId="58" fillId="6" borderId="27" xfId="11" applyNumberFormat="1" applyFont="1" applyFill="1" applyBorder="1" applyAlignment="1">
      <alignment horizontal="center" vertical="center"/>
    </xf>
    <xf numFmtId="3" fontId="57" fillId="6" borderId="27" xfId="11" applyNumberFormat="1" applyFont="1" applyFill="1" applyBorder="1" applyAlignment="1">
      <alignment horizontal="center" vertical="center"/>
    </xf>
    <xf numFmtId="3" fontId="24" fillId="0" borderId="0" xfId="0" applyNumberFormat="1" applyFont="1" applyProtection="1">
      <protection locked="0"/>
    </xf>
    <xf numFmtId="9" fontId="24" fillId="0" borderId="0" xfId="2" applyFont="1" applyProtection="1">
      <protection locked="0"/>
    </xf>
    <xf numFmtId="168" fontId="24" fillId="0" borderId="0" xfId="2" applyNumberFormat="1" applyFont="1" applyProtection="1">
      <protection locked="0"/>
    </xf>
    <xf numFmtId="9" fontId="0" fillId="0" borderId="0" xfId="2" applyFont="1"/>
    <xf numFmtId="4" fontId="28" fillId="16" borderId="21" xfId="0" applyNumberFormat="1" applyFont="1" applyFill="1" applyBorder="1" applyAlignment="1">
      <alignment horizontal="center" vertical="center"/>
    </xf>
    <xf numFmtId="4" fontId="0" fillId="0" borderId="0" xfId="0" applyNumberFormat="1"/>
    <xf numFmtId="168" fontId="0" fillId="0" borderId="0" xfId="2" applyNumberFormat="1" applyFont="1" applyProtection="1">
      <protection locked="0"/>
    </xf>
    <xf numFmtId="43" fontId="0" fillId="0" borderId="0" xfId="1" applyFont="1" applyProtection="1">
      <protection locked="0"/>
    </xf>
    <xf numFmtId="168" fontId="0" fillId="0" borderId="0" xfId="2" applyNumberFormat="1" applyFont="1"/>
    <xf numFmtId="3" fontId="17" fillId="0" borderId="0" xfId="0" applyNumberFormat="1" applyFont="1" applyFill="1" applyBorder="1" applyAlignment="1">
      <alignment horizontal="center"/>
    </xf>
    <xf numFmtId="0" fontId="59" fillId="0" borderId="0" xfId="0" applyFont="1"/>
    <xf numFmtId="0" fontId="28" fillId="15" borderId="19" xfId="0" applyFont="1" applyFill="1" applyBorder="1" applyAlignment="1">
      <alignment horizontal="center"/>
    </xf>
    <xf numFmtId="0" fontId="60" fillId="0" borderId="0" xfId="13" applyFont="1"/>
    <xf numFmtId="3" fontId="59" fillId="0" borderId="0" xfId="0" applyNumberFormat="1" applyFont="1"/>
    <xf numFmtId="2" fontId="7" fillId="8" borderId="1" xfId="0" applyNumberFormat="1" applyFont="1" applyFill="1" applyBorder="1" applyAlignment="1" applyProtection="1">
      <alignment horizontal="center" vertical="center" wrapText="1"/>
    </xf>
    <xf numFmtId="0" fontId="20" fillId="0" borderId="3" xfId="4" applyFont="1" applyBorder="1" applyAlignment="1">
      <alignment horizontal="center" vertical="center" wrapText="1"/>
    </xf>
    <xf numFmtId="0" fontId="20" fillId="0" borderId="23"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0" xfId="4" applyFont="1" applyAlignment="1">
      <alignment horizontal="justify" vertical="center" wrapText="1"/>
    </xf>
    <xf numFmtId="0" fontId="5" fillId="0" borderId="0" xfId="4" applyFont="1" applyFill="1" applyBorder="1" applyAlignment="1">
      <alignment horizontal="center" vertical="center"/>
    </xf>
    <xf numFmtId="0" fontId="20" fillId="0" borderId="1" xfId="4" applyFont="1" applyBorder="1" applyAlignment="1">
      <alignment horizontal="center" vertical="center" wrapText="1"/>
    </xf>
    <xf numFmtId="0" fontId="41" fillId="0" borderId="0" xfId="4" applyFont="1" applyAlignment="1">
      <alignment horizontal="right"/>
    </xf>
    <xf numFmtId="0" fontId="43" fillId="0" borderId="0" xfId="4" applyFont="1" applyAlignment="1">
      <alignment horizontal="center" vertical="center" wrapText="1"/>
    </xf>
    <xf numFmtId="165" fontId="13" fillId="0" borderId="0" xfId="4" applyNumberFormat="1" applyAlignment="1">
      <alignment horizontal="center" vertical="center"/>
    </xf>
    <xf numFmtId="3" fontId="13" fillId="0" borderId="0" xfId="4" applyNumberFormat="1" applyAlignment="1">
      <alignment horizontal="center" vertical="center"/>
    </xf>
    <xf numFmtId="9" fontId="13" fillId="0" borderId="0" xfId="2" applyFont="1" applyAlignment="1">
      <alignment vertical="center"/>
    </xf>
    <xf numFmtId="0" fontId="0" fillId="0" borderId="0" xfId="0" applyAlignment="1">
      <alignment vertical="center" readingOrder="1"/>
    </xf>
    <xf numFmtId="3" fontId="5" fillId="0" borderId="0" xfId="4" applyNumberFormat="1" applyFont="1" applyFill="1" applyBorder="1" applyAlignment="1">
      <alignment horizontal="center" vertical="center"/>
    </xf>
    <xf numFmtId="0" fontId="13" fillId="0" borderId="0" xfId="4" applyAlignment="1">
      <alignment horizontal="right" vertical="center"/>
    </xf>
    <xf numFmtId="0" fontId="13" fillId="0" borderId="0" xfId="4" applyAlignment="1">
      <alignment horizontal="right"/>
    </xf>
    <xf numFmtId="165" fontId="5" fillId="0" borderId="0" xfId="4" applyNumberFormat="1" applyFont="1" applyFill="1" applyBorder="1" applyAlignment="1">
      <alignment horizontal="center" vertical="center"/>
    </xf>
    <xf numFmtId="167" fontId="5" fillId="0" borderId="0" xfId="4" applyNumberFormat="1" applyFont="1" applyFill="1" applyBorder="1" applyAlignment="1">
      <alignment horizontal="center" vertical="center"/>
    </xf>
    <xf numFmtId="10" fontId="2" fillId="0" borderId="1" xfId="6"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165" fontId="18" fillId="0" borderId="0" xfId="0" applyNumberFormat="1" applyFont="1" applyProtection="1">
      <protection locked="0"/>
    </xf>
    <xf numFmtId="0" fontId="28" fillId="15" borderId="21" xfId="0" applyFont="1" applyFill="1" applyBorder="1" applyAlignment="1">
      <alignment horizontal="center" vertical="center" wrapText="1"/>
    </xf>
    <xf numFmtId="9" fontId="0" fillId="0" borderId="0" xfId="2" applyFont="1" applyProtection="1">
      <protection locked="0"/>
    </xf>
    <xf numFmtId="9" fontId="0" fillId="0" borderId="0" xfId="2" applyNumberFormat="1" applyFont="1" applyProtection="1">
      <protection locked="0"/>
    </xf>
    <xf numFmtId="165" fontId="28" fillId="15" borderId="0" xfId="0" applyNumberFormat="1" applyFont="1" applyFill="1" applyBorder="1" applyAlignment="1">
      <alignment horizontal="center" vertical="center"/>
    </xf>
    <xf numFmtId="0" fontId="0" fillId="0" borderId="0" xfId="2" applyNumberFormat="1" applyFont="1" applyAlignment="1">
      <alignment horizontal="center"/>
    </xf>
    <xf numFmtId="0" fontId="0" fillId="0" borderId="0" xfId="0" applyNumberFormat="1" applyAlignment="1">
      <alignment horizontal="center"/>
    </xf>
    <xf numFmtId="0" fontId="62" fillId="0" borderId="1" xfId="0" applyFont="1" applyBorder="1"/>
    <xf numFmtId="168" fontId="62" fillId="0" borderId="1" xfId="2" applyNumberFormat="1" applyFont="1" applyBorder="1" applyAlignment="1">
      <alignment horizontal="center"/>
    </xf>
    <xf numFmtId="9" fontId="62" fillId="0" borderId="1" xfId="2" applyFont="1" applyBorder="1"/>
    <xf numFmtId="0" fontId="0" fillId="0" borderId="0" xfId="0" applyAlignment="1">
      <alignment horizontal="center"/>
    </xf>
    <xf numFmtId="0" fontId="62" fillId="0" borderId="1" xfId="0" applyFont="1" applyBorder="1" applyAlignment="1">
      <alignment horizontal="center"/>
    </xf>
    <xf numFmtId="0" fontId="62" fillId="0" borderId="0" xfId="0" applyFont="1"/>
    <xf numFmtId="0" fontId="62" fillId="0" borderId="0" xfId="0" applyFont="1" applyBorder="1" applyAlignment="1">
      <alignment horizontal="center"/>
    </xf>
    <xf numFmtId="0" fontId="62" fillId="0" borderId="0" xfId="0" applyFont="1" applyAlignment="1">
      <alignment horizontal="center"/>
    </xf>
    <xf numFmtId="168" fontId="62" fillId="0" borderId="0" xfId="2" applyNumberFormat="1" applyFont="1" applyAlignment="1">
      <alignment horizontal="center"/>
    </xf>
    <xf numFmtId="167" fontId="17" fillId="0" borderId="0" xfId="0" applyNumberFormat="1" applyFont="1" applyFill="1" applyAlignment="1">
      <alignment horizontal="center" vertical="center"/>
    </xf>
    <xf numFmtId="168" fontId="16" fillId="0" borderId="0" xfId="2" applyNumberFormat="1" applyFont="1" applyFill="1" applyAlignment="1">
      <alignment horizontal="center" vertical="center" wrapText="1"/>
    </xf>
    <xf numFmtId="2" fontId="8" fillId="4" borderId="1" xfId="0" applyNumberFormat="1" applyFont="1" applyFill="1" applyBorder="1" applyAlignment="1" applyProtection="1">
      <alignment horizontal="center"/>
    </xf>
    <xf numFmtId="3" fontId="8" fillId="0" borderId="0" xfId="0" applyNumberFormat="1" applyFont="1" applyProtection="1">
      <protection locked="0"/>
    </xf>
    <xf numFmtId="9" fontId="8" fillId="0" borderId="0" xfId="2" applyFont="1" applyProtection="1">
      <protection locked="0"/>
    </xf>
    <xf numFmtId="0" fontId="5" fillId="0" borderId="0" xfId="0" applyFont="1" applyAlignment="1" applyProtection="1">
      <alignment horizontal="center"/>
      <protection locked="0"/>
    </xf>
    <xf numFmtId="0" fontId="7" fillId="2" borderId="1" xfId="0" applyFont="1" applyFill="1" applyBorder="1" applyAlignment="1" applyProtection="1">
      <alignment horizontal="center" vertical="center" wrapText="1"/>
    </xf>
    <xf numFmtId="0" fontId="19" fillId="0" borderId="0" xfId="0" applyFont="1" applyAlignment="1" applyProtection="1">
      <alignment horizontal="center" vertical="top" wrapText="1"/>
      <protection locked="0"/>
    </xf>
    <xf numFmtId="167" fontId="8" fillId="1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1" fontId="28" fillId="14" borderId="18" xfId="0" applyNumberFormat="1" applyFont="1" applyFill="1" applyBorder="1" applyAlignment="1">
      <alignment horizontal="center" vertical="center" wrapText="1"/>
    </xf>
    <xf numFmtId="167" fontId="8" fillId="3" borderId="1" xfId="0" applyNumberFormat="1" applyFont="1" applyFill="1" applyBorder="1" applyAlignment="1" applyProtection="1">
      <alignment horizontal="center" vertical="center" wrapText="1"/>
    </xf>
    <xf numFmtId="3" fontId="7" fillId="3" borderId="1" xfId="0" applyNumberFormat="1" applyFont="1" applyFill="1" applyBorder="1" applyAlignment="1">
      <alignment horizontal="center" vertical="center"/>
    </xf>
    <xf numFmtId="9" fontId="59" fillId="0" borderId="0" xfId="2" applyFont="1"/>
    <xf numFmtId="0" fontId="65" fillId="0" borderId="0" xfId="0" applyFont="1"/>
    <xf numFmtId="9" fontId="65" fillId="0" borderId="0" xfId="2" applyFont="1"/>
    <xf numFmtId="3" fontId="56" fillId="6" borderId="27" xfId="11" applyNumberFormat="1" applyFont="1" applyFill="1" applyBorder="1" applyAlignment="1">
      <alignment vertical="center"/>
    </xf>
    <xf numFmtId="0" fontId="16" fillId="0" borderId="0" xfId="0" applyFont="1" applyFill="1" applyAlignment="1">
      <alignment horizontal="center" vertical="center" wrapText="1"/>
    </xf>
    <xf numFmtId="0" fontId="56" fillId="6" borderId="27" xfId="11" applyFont="1" applyFill="1" applyBorder="1" applyAlignment="1">
      <alignment vertical="center" wrapText="1"/>
    </xf>
    <xf numFmtId="10" fontId="56" fillId="0" borderId="0" xfId="13" applyNumberFormat="1" applyFont="1" applyAlignment="1">
      <alignment vertical="center" wrapText="1"/>
    </xf>
    <xf numFmtId="0" fontId="56" fillId="19" borderId="27" xfId="12" applyFont="1" applyBorder="1" applyAlignment="1">
      <alignment vertical="center" wrapText="1"/>
    </xf>
    <xf numFmtId="3" fontId="56" fillId="0" borderId="0" xfId="13" applyNumberFormat="1" applyFont="1" applyAlignment="1">
      <alignment vertical="center" wrapText="1"/>
    </xf>
    <xf numFmtId="0" fontId="56" fillId="0" borderId="0" xfId="13" applyFont="1" applyAlignment="1">
      <alignment vertical="center" wrapText="1"/>
    </xf>
    <xf numFmtId="0" fontId="56" fillId="0" borderId="0" xfId="13" applyFont="1" applyBorder="1" applyAlignment="1">
      <alignment vertical="center" wrapText="1"/>
    </xf>
    <xf numFmtId="168" fontId="17" fillId="0" borderId="0" xfId="0" applyNumberFormat="1" applyFont="1" applyFill="1" applyBorder="1" applyAlignment="1">
      <alignment horizontal="center" vertical="center"/>
    </xf>
    <xf numFmtId="0" fontId="26" fillId="13" borderId="0" xfId="8" applyBorder="1" applyAlignment="1">
      <alignment vertical="center"/>
    </xf>
    <xf numFmtId="0" fontId="7" fillId="2" borderId="1" xfId="0" applyFont="1" applyFill="1" applyBorder="1" applyAlignment="1" applyProtection="1">
      <alignment horizontal="center" vertical="center" wrapText="1"/>
    </xf>
    <xf numFmtId="3" fontId="49" fillId="0" borderId="0" xfId="13" applyNumberFormat="1" applyFont="1"/>
    <xf numFmtId="3" fontId="8" fillId="21" borderId="1" xfId="0" applyNumberFormat="1" applyFont="1" applyFill="1" applyBorder="1" applyAlignment="1" applyProtection="1">
      <alignment horizontal="center" vertical="top" wrapText="1"/>
      <protection locked="0"/>
    </xf>
    <xf numFmtId="9" fontId="18" fillId="22" borderId="0" xfId="2" applyFont="1" applyFill="1" applyProtection="1">
      <protection locked="0"/>
    </xf>
    <xf numFmtId="3" fontId="8" fillId="23" borderId="1" xfId="0" applyNumberFormat="1" applyFont="1" applyFill="1" applyBorder="1" applyAlignment="1" applyProtection="1">
      <alignment horizontal="center" vertical="top" wrapText="1"/>
      <protection locked="0"/>
    </xf>
    <xf numFmtId="9" fontId="18" fillId="23" borderId="0" xfId="2" applyFont="1" applyFill="1" applyProtection="1">
      <protection locked="0"/>
    </xf>
    <xf numFmtId="166" fontId="7" fillId="4" borderId="1" xfId="0" applyNumberFormat="1" applyFont="1" applyFill="1" applyBorder="1" applyAlignment="1" applyProtection="1">
      <alignment horizontal="center"/>
    </xf>
    <xf numFmtId="0" fontId="66" fillId="0" borderId="0" xfId="0" applyFont="1" applyFill="1" applyBorder="1" applyAlignment="1">
      <alignment vertical="center"/>
    </xf>
    <xf numFmtId="3" fontId="66" fillId="0" borderId="0" xfId="0" applyNumberFormat="1" applyFont="1" applyFill="1" applyBorder="1" applyAlignment="1">
      <alignment horizontal="center" vertical="center"/>
    </xf>
    <xf numFmtId="167" fontId="66" fillId="0" borderId="0" xfId="0" applyNumberFormat="1" applyFont="1" applyFill="1" applyBorder="1" applyAlignment="1">
      <alignment horizontal="center" vertical="center"/>
    </xf>
    <xf numFmtId="0" fontId="51" fillId="18" borderId="0" xfId="11" applyFont="1" applyAlignment="1">
      <alignment horizontal="center" vertical="center" wrapText="1"/>
    </xf>
    <xf numFmtId="0" fontId="51" fillId="18" borderId="0" xfId="11" applyFont="1" applyAlignment="1">
      <alignment horizontal="center" vertical="center"/>
    </xf>
    <xf numFmtId="0" fontId="53" fillId="13" borderId="28" xfId="8" applyFont="1" applyBorder="1" applyAlignment="1">
      <alignment horizontal="center" vertical="center" wrapText="1"/>
    </xf>
    <xf numFmtId="0" fontId="53" fillId="13" borderId="29" xfId="8" applyFont="1" applyBorder="1" applyAlignment="1">
      <alignment horizontal="center" vertical="center" wrapText="1"/>
    </xf>
    <xf numFmtId="0" fontId="56" fillId="6" borderId="27" xfId="11" applyFont="1" applyFill="1" applyBorder="1" applyAlignment="1">
      <alignment horizontal="center" vertical="center"/>
    </xf>
    <xf numFmtId="0" fontId="56" fillId="6" borderId="27" xfId="11" applyFont="1" applyFill="1" applyBorder="1" applyAlignment="1">
      <alignment vertical="center"/>
    </xf>
    <xf numFmtId="0" fontId="57" fillId="6" borderId="27" xfId="11" applyFont="1" applyFill="1" applyBorder="1" applyAlignment="1">
      <alignment horizontal="left" vertical="center" wrapText="1"/>
    </xf>
    <xf numFmtId="0" fontId="57" fillId="6" borderId="27" xfId="11" applyFont="1" applyFill="1" applyBorder="1" applyAlignment="1">
      <alignment wrapText="1"/>
    </xf>
    <xf numFmtId="165" fontId="57" fillId="6" borderId="27" xfId="11" applyNumberFormat="1" applyFont="1" applyFill="1" applyBorder="1" applyAlignment="1">
      <alignment horizontal="center" vertical="center"/>
    </xf>
    <xf numFmtId="165" fontId="57" fillId="6" borderId="27" xfId="11" applyNumberFormat="1" applyFont="1" applyFill="1" applyBorder="1" applyAlignment="1">
      <alignment vertical="center"/>
    </xf>
    <xf numFmtId="165" fontId="58" fillId="6" borderId="27" xfId="11" applyNumberFormat="1" applyFont="1" applyFill="1" applyBorder="1" applyAlignment="1">
      <alignment horizontal="center" vertical="center"/>
    </xf>
    <xf numFmtId="0" fontId="58" fillId="6" borderId="27" xfId="11" applyFont="1" applyFill="1" applyBorder="1" applyAlignment="1">
      <alignment vertical="center"/>
    </xf>
    <xf numFmtId="0" fontId="56" fillId="19" borderId="27" xfId="12" applyFont="1" applyBorder="1" applyAlignment="1">
      <alignment horizontal="center" vertical="center"/>
    </xf>
    <xf numFmtId="0" fontId="57" fillId="19" borderId="27" xfId="12" applyFont="1" applyBorder="1" applyAlignment="1">
      <alignment horizontal="left" vertical="center" wrapText="1"/>
    </xf>
    <xf numFmtId="3" fontId="57" fillId="19" borderId="27" xfId="12" applyNumberFormat="1" applyFont="1" applyBorder="1" applyAlignment="1">
      <alignment horizontal="center" vertical="center"/>
    </xf>
    <xf numFmtId="3" fontId="58" fillId="19" borderId="27" xfId="12" applyNumberFormat="1" applyFont="1" applyBorder="1" applyAlignment="1">
      <alignment horizontal="center" vertical="center"/>
    </xf>
    <xf numFmtId="2" fontId="57" fillId="6" borderId="27" xfId="11" applyNumberFormat="1" applyFont="1" applyFill="1" applyBorder="1" applyAlignment="1">
      <alignment horizontal="center" vertical="center"/>
    </xf>
    <xf numFmtId="2" fontId="57" fillId="6" borderId="27" xfId="11" applyNumberFormat="1" applyFont="1" applyFill="1" applyBorder="1" applyAlignment="1">
      <alignment vertical="center"/>
    </xf>
    <xf numFmtId="167" fontId="57" fillId="19" borderId="27" xfId="12" applyNumberFormat="1" applyFont="1" applyBorder="1" applyAlignment="1">
      <alignment horizontal="center" vertical="center"/>
    </xf>
    <xf numFmtId="1" fontId="57" fillId="6" borderId="27" xfId="11" applyNumberFormat="1" applyFont="1" applyFill="1" applyBorder="1" applyAlignment="1">
      <alignment horizontal="center" vertical="center"/>
    </xf>
    <xf numFmtId="1" fontId="57" fillId="6" borderId="27" xfId="11" applyNumberFormat="1" applyFont="1" applyFill="1" applyBorder="1" applyAlignment="1">
      <alignment vertical="center"/>
    </xf>
    <xf numFmtId="0" fontId="57" fillId="6" borderId="32" xfId="11" applyFont="1" applyFill="1" applyBorder="1" applyAlignment="1">
      <alignment horizontal="center" vertical="center" wrapText="1"/>
    </xf>
    <xf numFmtId="0" fontId="57" fillId="6" borderId="34" xfId="11" applyFont="1" applyFill="1" applyBorder="1" applyAlignment="1">
      <alignment horizontal="center" vertical="center" wrapText="1"/>
    </xf>
    <xf numFmtId="0" fontId="57" fillId="19" borderId="32" xfId="12" applyFont="1" applyBorder="1" applyAlignment="1">
      <alignment horizontal="left" vertical="center" wrapText="1"/>
    </xf>
    <xf numFmtId="0" fontId="57" fillId="19" borderId="33" xfId="12" applyFont="1" applyBorder="1" applyAlignment="1">
      <alignment horizontal="left" vertical="center" wrapText="1"/>
    </xf>
    <xf numFmtId="4" fontId="57" fillId="19" borderId="32" xfId="12" applyNumberFormat="1" applyFont="1" applyBorder="1" applyAlignment="1">
      <alignment horizontal="center" vertical="center"/>
    </xf>
    <xf numFmtId="4" fontId="57" fillId="19" borderId="33" xfId="12" applyNumberFormat="1" applyFont="1" applyBorder="1" applyAlignment="1">
      <alignment horizontal="center" vertical="center"/>
    </xf>
    <xf numFmtId="0" fontId="57" fillId="19" borderId="32" xfId="12" applyFont="1" applyBorder="1" applyAlignment="1">
      <alignment horizontal="center" vertical="center" wrapText="1"/>
    </xf>
    <xf numFmtId="0" fontId="57" fillId="19" borderId="34" xfId="12" applyFont="1" applyBorder="1" applyAlignment="1">
      <alignment horizontal="center" vertical="center" wrapText="1"/>
    </xf>
    <xf numFmtId="0" fontId="57" fillId="6" borderId="27" xfId="11" applyFont="1" applyFill="1" applyBorder="1" applyAlignment="1">
      <alignment vertical="center"/>
    </xf>
    <xf numFmtId="167" fontId="57" fillId="6" borderId="27" xfId="11" applyNumberFormat="1" applyFont="1" applyFill="1" applyBorder="1" applyAlignment="1">
      <alignment horizontal="center" vertical="center"/>
    </xf>
    <xf numFmtId="167" fontId="57" fillId="6" borderId="27" xfId="11" applyNumberFormat="1" applyFont="1" applyFill="1" applyBorder="1" applyAlignment="1">
      <alignment vertical="center"/>
    </xf>
    <xf numFmtId="0" fontId="26" fillId="13" borderId="16" xfId="8" applyBorder="1" applyAlignment="1">
      <alignment horizontal="center" vertical="center"/>
    </xf>
    <xf numFmtId="0" fontId="24" fillId="0" borderId="10" xfId="0" applyFont="1" applyBorder="1" applyAlignment="1" applyProtection="1">
      <alignment horizontal="center" vertical="top" wrapText="1"/>
      <protection locked="0"/>
    </xf>
    <xf numFmtId="0" fontId="24" fillId="0" borderId="4" xfId="0" applyFont="1" applyBorder="1" applyAlignment="1" applyProtection="1">
      <alignment horizontal="center" vertical="top" wrapText="1"/>
      <protection locked="0"/>
    </xf>
    <xf numFmtId="0" fontId="24" fillId="0" borderId="5" xfId="0" applyFont="1" applyBorder="1" applyAlignment="1" applyProtection="1">
      <alignment horizontal="center" vertical="top" wrapText="1"/>
      <protection locked="0"/>
    </xf>
    <xf numFmtId="0" fontId="24" fillId="0" borderId="12" xfId="0" applyFont="1" applyBorder="1" applyAlignment="1" applyProtection="1">
      <alignment horizontal="center" vertical="top" wrapText="1"/>
      <protection locked="0"/>
    </xf>
    <xf numFmtId="0" fontId="24" fillId="0" borderId="0" xfId="0" applyFont="1" applyBorder="1" applyAlignment="1" applyProtection="1">
      <alignment horizontal="center" vertical="top" wrapText="1"/>
      <protection locked="0"/>
    </xf>
    <xf numFmtId="0" fontId="24" fillId="0" borderId="13" xfId="0" applyFont="1" applyBorder="1" applyAlignment="1" applyProtection="1">
      <alignment horizontal="center" vertical="top" wrapText="1"/>
      <protection locked="0"/>
    </xf>
    <xf numFmtId="0" fontId="24" fillId="0" borderId="14" xfId="0" applyFont="1" applyBorder="1" applyAlignment="1" applyProtection="1">
      <alignment horizontal="center" vertical="top" wrapText="1"/>
      <protection locked="0"/>
    </xf>
    <xf numFmtId="0" fontId="24" fillId="0" borderId="7" xfId="0" applyFont="1" applyBorder="1" applyAlignment="1" applyProtection="1">
      <alignment horizontal="center" vertical="top" wrapText="1"/>
      <protection locked="0"/>
    </xf>
    <xf numFmtId="0" fontId="24" fillId="0" borderId="8" xfId="0" applyFont="1" applyBorder="1" applyAlignment="1" applyProtection="1">
      <alignment horizontal="center" vertical="top" wrapText="1"/>
      <protection locked="0"/>
    </xf>
    <xf numFmtId="0" fontId="5" fillId="0" borderId="0" xfId="0" applyFont="1" applyAlignment="1" applyProtection="1">
      <alignment horizontal="center"/>
      <protection locked="0"/>
    </xf>
    <xf numFmtId="0" fontId="23" fillId="0" borderId="0" xfId="0" applyFont="1" applyAlignment="1" applyProtection="1">
      <alignment horizontal="center" vertical="top" wrapText="1"/>
      <protection locked="0"/>
    </xf>
    <xf numFmtId="0" fontId="24" fillId="7" borderId="3" xfId="0" applyFont="1" applyFill="1" applyBorder="1" applyAlignment="1" applyProtection="1">
      <alignment horizontal="center" vertical="center" wrapText="1"/>
    </xf>
    <xf numFmtId="0" fontId="24" fillId="7" borderId="6"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9" fillId="0" borderId="0" xfId="0" applyFont="1" applyAlignment="1" applyProtection="1">
      <alignment horizontal="center" vertical="top" wrapText="1"/>
      <protection locked="0"/>
    </xf>
    <xf numFmtId="0" fontId="7" fillId="2" borderId="9"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7" fillId="2" borderId="3"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0" fillId="0" borderId="12" xfId="0" applyBorder="1" applyAlignment="1" applyProtection="1">
      <alignment horizontal="center"/>
      <protection locked="0"/>
    </xf>
    <xf numFmtId="0" fontId="0" fillId="0" borderId="0" xfId="0" applyBorder="1" applyAlignment="1" applyProtection="1">
      <alignment horizontal="center"/>
      <protection locked="0"/>
    </xf>
    <xf numFmtId="0" fontId="8" fillId="2" borderId="3"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0" fillId="0" borderId="0" xfId="0" applyFont="1" applyBorder="1" applyAlignment="1" applyProtection="1">
      <alignment horizontal="center" vertical="top" wrapText="1"/>
      <protection locked="0"/>
    </xf>
    <xf numFmtId="0" fontId="8" fillId="0" borderId="10"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169" fontId="33" fillId="0" borderId="0" xfId="0" applyNumberFormat="1" applyFont="1" applyAlignment="1">
      <alignment horizontal="left" wrapText="1"/>
    </xf>
    <xf numFmtId="0" fontId="26" fillId="13" borderId="0" xfId="8" applyBorder="1" applyAlignment="1">
      <alignment horizontal="center" vertical="center"/>
    </xf>
    <xf numFmtId="0" fontId="18" fillId="0" borderId="10" xfId="0" applyFont="1" applyBorder="1" applyAlignment="1" applyProtection="1">
      <alignment horizontal="center" vertical="top" wrapText="1"/>
      <protection locked="0"/>
    </xf>
    <xf numFmtId="0" fontId="18" fillId="0" borderId="4" xfId="0" applyFont="1" applyBorder="1" applyAlignment="1" applyProtection="1">
      <alignment horizontal="center" vertical="top" wrapText="1"/>
      <protection locked="0"/>
    </xf>
    <xf numFmtId="0" fontId="18" fillId="0" borderId="5" xfId="0" applyFont="1" applyBorder="1" applyAlignment="1" applyProtection="1">
      <alignment horizontal="center" vertical="top" wrapText="1"/>
      <protection locked="0"/>
    </xf>
    <xf numFmtId="0" fontId="18" fillId="0" borderId="12" xfId="0" applyFont="1" applyBorder="1" applyAlignment="1" applyProtection="1">
      <alignment horizontal="center" vertical="top" wrapText="1"/>
      <protection locked="0"/>
    </xf>
    <xf numFmtId="0" fontId="18" fillId="0" borderId="0" xfId="0" applyFont="1" applyBorder="1" applyAlignment="1" applyProtection="1">
      <alignment horizontal="center" vertical="top" wrapText="1"/>
      <protection locked="0"/>
    </xf>
    <xf numFmtId="0" fontId="18" fillId="0" borderId="13" xfId="0" applyFont="1" applyBorder="1" applyAlignment="1" applyProtection="1">
      <alignment horizontal="center" vertical="top" wrapText="1"/>
      <protection locked="0"/>
    </xf>
    <xf numFmtId="0" fontId="18" fillId="0" borderId="14" xfId="0" applyFont="1" applyBorder="1" applyAlignment="1" applyProtection="1">
      <alignment horizontal="center" vertical="top" wrapText="1"/>
      <protection locked="0"/>
    </xf>
    <xf numFmtId="0" fontId="18" fillId="0" borderId="7" xfId="0" applyFont="1" applyBorder="1" applyAlignment="1" applyProtection="1">
      <alignment horizontal="center" vertical="top" wrapText="1"/>
      <protection locked="0"/>
    </xf>
    <xf numFmtId="0" fontId="18" fillId="0" borderId="8" xfId="0" applyFont="1" applyBorder="1" applyAlignment="1" applyProtection="1">
      <alignment horizontal="center" vertical="top" wrapText="1"/>
      <protection locked="0"/>
    </xf>
    <xf numFmtId="0" fontId="0" fillId="0" borderId="10" xfId="0" applyBorder="1" applyAlignment="1" applyProtection="1">
      <alignment horizontal="justify" vertical="top" wrapText="1"/>
      <protection locked="0"/>
    </xf>
    <xf numFmtId="0" fontId="0" fillId="0" borderId="4" xfId="0" applyBorder="1" applyAlignment="1" applyProtection="1">
      <alignment horizontal="justify" vertical="top" wrapText="1"/>
      <protection locked="0"/>
    </xf>
    <xf numFmtId="0" fontId="0" fillId="0" borderId="5" xfId="0" applyBorder="1" applyAlignment="1" applyProtection="1">
      <alignment horizontal="justify" vertical="top" wrapText="1"/>
      <protection locked="0"/>
    </xf>
    <xf numFmtId="0" fontId="0" fillId="0" borderId="12" xfId="0" applyBorder="1" applyAlignment="1" applyProtection="1">
      <alignment horizontal="justify" vertical="top" wrapText="1"/>
      <protection locked="0"/>
    </xf>
    <xf numFmtId="0" fontId="0" fillId="0" borderId="0" xfId="0" applyBorder="1" applyAlignment="1" applyProtection="1">
      <alignment horizontal="justify" vertical="top" wrapText="1"/>
      <protection locked="0"/>
    </xf>
    <xf numFmtId="0" fontId="0" fillId="0" borderId="13" xfId="0" applyBorder="1" applyAlignment="1" applyProtection="1">
      <alignment horizontal="justify" vertical="top" wrapText="1"/>
      <protection locked="0"/>
    </xf>
    <xf numFmtId="0" fontId="0" fillId="0" borderId="14" xfId="0" applyBorder="1" applyAlignment="1" applyProtection="1">
      <alignment horizontal="justify" vertical="top" wrapText="1"/>
      <protection locked="0"/>
    </xf>
    <xf numFmtId="0" fontId="0" fillId="0" borderId="7" xfId="0" applyBorder="1" applyAlignment="1" applyProtection="1">
      <alignment horizontal="justify" vertical="top" wrapText="1"/>
      <protection locked="0"/>
    </xf>
    <xf numFmtId="0" fontId="0" fillId="0" borderId="8" xfId="0" applyBorder="1" applyAlignment="1" applyProtection="1">
      <alignment horizontal="justify" vertical="top" wrapText="1"/>
      <protection locked="0"/>
    </xf>
    <xf numFmtId="0" fontId="10" fillId="0" borderId="4" xfId="0" applyFont="1" applyBorder="1" applyAlignment="1" applyProtection="1">
      <alignment horizontal="center" vertical="top" wrapText="1"/>
      <protection locked="0"/>
    </xf>
    <xf numFmtId="0" fontId="16" fillId="20" borderId="0" xfId="0" applyFont="1" applyFill="1" applyBorder="1" applyAlignment="1">
      <alignment horizontal="center" vertical="center" wrapText="1"/>
    </xf>
    <xf numFmtId="0" fontId="7"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22" fillId="0" borderId="10" xfId="0" applyFont="1" applyBorder="1" applyAlignment="1" applyProtection="1">
      <alignment horizontal="center" vertical="top" wrapText="1"/>
      <protection locked="0"/>
    </xf>
    <xf numFmtId="0" fontId="22" fillId="0" borderId="4" xfId="0" applyFont="1" applyBorder="1" applyAlignment="1" applyProtection="1">
      <alignment horizontal="center" vertical="top" wrapText="1"/>
      <protection locked="0"/>
    </xf>
    <xf numFmtId="0" fontId="22" fillId="0" borderId="5" xfId="0" applyFont="1" applyBorder="1" applyAlignment="1" applyProtection="1">
      <alignment horizontal="center" vertical="top" wrapText="1"/>
      <protection locked="0"/>
    </xf>
    <xf numFmtId="0" fontId="22" fillId="0" borderId="12" xfId="0" applyFont="1" applyBorder="1" applyAlignment="1" applyProtection="1">
      <alignment horizontal="center" vertical="top" wrapText="1"/>
      <protection locked="0"/>
    </xf>
    <xf numFmtId="0" fontId="22" fillId="0" borderId="0" xfId="0" applyFont="1" applyBorder="1" applyAlignment="1" applyProtection="1">
      <alignment horizontal="center" vertical="top" wrapText="1"/>
      <protection locked="0"/>
    </xf>
    <xf numFmtId="0" fontId="22" fillId="0" borderId="13" xfId="0" applyFont="1" applyBorder="1" applyAlignment="1" applyProtection="1">
      <alignment horizontal="center" vertical="top" wrapText="1"/>
      <protection locked="0"/>
    </xf>
    <xf numFmtId="0" fontId="22" fillId="0" borderId="14" xfId="0" applyFont="1" applyBorder="1" applyAlignment="1" applyProtection="1">
      <alignment horizontal="center" vertical="top" wrapText="1"/>
      <protection locked="0"/>
    </xf>
    <xf numFmtId="0" fontId="22" fillId="0" borderId="7" xfId="0" applyFont="1" applyBorder="1" applyAlignment="1" applyProtection="1">
      <alignment horizontal="center" vertical="top" wrapText="1"/>
      <protection locked="0"/>
    </xf>
    <xf numFmtId="0" fontId="22" fillId="0" borderId="8" xfId="0" applyFont="1" applyBorder="1" applyAlignment="1" applyProtection="1">
      <alignment horizontal="center" vertical="top" wrapText="1"/>
      <protection locked="0"/>
    </xf>
    <xf numFmtId="0" fontId="24" fillId="7" borderId="3" xfId="0" applyFont="1" applyFill="1" applyBorder="1" applyAlignment="1" applyProtection="1">
      <alignment horizontal="center" vertical="center" wrapText="1"/>
      <protection locked="0"/>
    </xf>
    <xf numFmtId="0" fontId="24" fillId="7" borderId="6" xfId="0" applyFont="1" applyFill="1" applyBorder="1" applyAlignment="1" applyProtection="1">
      <alignment horizontal="center" vertical="center" wrapText="1"/>
      <protection locked="0"/>
    </xf>
    <xf numFmtId="0" fontId="7" fillId="0" borderId="10" xfId="0" applyFont="1" applyBorder="1" applyAlignment="1" applyProtection="1">
      <alignment horizontal="distributed" vertical="top" wrapText="1"/>
      <protection locked="0"/>
    </xf>
    <xf numFmtId="0" fontId="7" fillId="0" borderId="4" xfId="0" applyFont="1" applyBorder="1" applyAlignment="1" applyProtection="1">
      <alignment horizontal="distributed" vertical="top" wrapText="1"/>
      <protection locked="0"/>
    </xf>
    <xf numFmtId="0" fontId="7" fillId="0" borderId="5" xfId="0" applyFont="1" applyBorder="1" applyAlignment="1" applyProtection="1">
      <alignment horizontal="distributed" vertical="top" wrapText="1"/>
      <protection locked="0"/>
    </xf>
    <xf numFmtId="0" fontId="7" fillId="0" borderId="12" xfId="0" applyFont="1" applyBorder="1" applyAlignment="1" applyProtection="1">
      <alignment horizontal="distributed" vertical="top" wrapText="1"/>
      <protection locked="0"/>
    </xf>
    <xf numFmtId="0" fontId="7" fillId="0" borderId="0" xfId="0" applyFont="1" applyBorder="1" applyAlignment="1" applyProtection="1">
      <alignment horizontal="distributed" vertical="top" wrapText="1"/>
      <protection locked="0"/>
    </xf>
    <xf numFmtId="0" fontId="7" fillId="0" borderId="13" xfId="0" applyFont="1" applyBorder="1" applyAlignment="1" applyProtection="1">
      <alignment horizontal="distributed" vertical="top" wrapText="1"/>
      <protection locked="0"/>
    </xf>
    <xf numFmtId="0" fontId="7" fillId="0" borderId="14" xfId="0" applyFont="1" applyBorder="1" applyAlignment="1" applyProtection="1">
      <alignment horizontal="distributed" vertical="top" wrapText="1"/>
      <protection locked="0"/>
    </xf>
    <xf numFmtId="0" fontId="7" fillId="0" borderId="7" xfId="0" applyFont="1" applyBorder="1" applyAlignment="1" applyProtection="1">
      <alignment horizontal="distributed" vertical="top" wrapText="1"/>
      <protection locked="0"/>
    </xf>
    <xf numFmtId="0" fontId="7" fillId="0" borderId="8" xfId="0" applyFont="1" applyBorder="1" applyAlignment="1" applyProtection="1">
      <alignment horizontal="distributed" vertical="top" wrapText="1"/>
      <protection locked="0"/>
    </xf>
    <xf numFmtId="0" fontId="6" fillId="0" borderId="0" xfId="0" applyFont="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0" fontId="10" fillId="2" borderId="3"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36" fillId="0" borderId="4" xfId="0" applyFont="1" applyBorder="1" applyAlignment="1" applyProtection="1">
      <alignment horizontal="center" vertical="center" wrapText="1"/>
    </xf>
    <xf numFmtId="0" fontId="36" fillId="0" borderId="7" xfId="0" applyFont="1" applyBorder="1" applyAlignment="1" applyProtection="1">
      <alignment horizontal="center" vertical="center" wrapText="1"/>
    </xf>
    <xf numFmtId="0" fontId="20" fillId="0" borderId="3" xfId="4" applyFont="1" applyBorder="1" applyAlignment="1">
      <alignment horizontal="center" vertical="center" wrapText="1"/>
    </xf>
    <xf numFmtId="0" fontId="20" fillId="0" borderId="23" xfId="4" applyFont="1" applyBorder="1" applyAlignment="1">
      <alignment horizontal="center" vertical="center" wrapText="1"/>
    </xf>
    <xf numFmtId="0" fontId="20" fillId="0" borderId="6" xfId="4" applyFont="1" applyBorder="1" applyAlignment="1">
      <alignment horizontal="center" vertical="center" wrapText="1"/>
    </xf>
    <xf numFmtId="0" fontId="40" fillId="0" borderId="9" xfId="4" applyFont="1" applyFill="1" applyBorder="1" applyAlignment="1">
      <alignment horizontal="center" vertical="center" wrapText="1"/>
    </xf>
    <xf numFmtId="0" fontId="40" fillId="0" borderId="11" xfId="4" applyFont="1" applyFill="1" applyBorder="1" applyAlignment="1">
      <alignment horizontal="center" vertical="center" wrapText="1"/>
    </xf>
    <xf numFmtId="0" fontId="20" fillId="0" borderId="0" xfId="4" applyFont="1" applyAlignment="1">
      <alignment horizontal="justify" vertical="center" wrapText="1"/>
    </xf>
    <xf numFmtId="165" fontId="40" fillId="7" borderId="11" xfId="6" applyNumberFormat="1" applyFont="1" applyFill="1" applyBorder="1" applyAlignment="1">
      <alignment horizontal="center" vertical="center"/>
    </xf>
    <xf numFmtId="165" fontId="40" fillId="7" borderId="2" xfId="6" applyNumberFormat="1" applyFont="1" applyFill="1" applyBorder="1" applyAlignment="1">
      <alignment horizontal="center" vertical="center"/>
    </xf>
    <xf numFmtId="0" fontId="5" fillId="0" borderId="0" xfId="4" applyFont="1" applyFill="1" applyBorder="1" applyAlignment="1">
      <alignment horizontal="center" vertical="center"/>
    </xf>
    <xf numFmtId="0" fontId="20" fillId="0" borderId="1" xfId="4" applyFont="1" applyBorder="1" applyAlignment="1">
      <alignment horizontal="center" vertical="center" wrapText="1"/>
    </xf>
    <xf numFmtId="1" fontId="40" fillId="7" borderId="3" xfId="4" applyNumberFormat="1" applyFont="1" applyFill="1" applyBorder="1" applyAlignment="1">
      <alignment horizontal="center" vertical="center"/>
    </xf>
    <xf numFmtId="1" fontId="40" fillId="7" borderId="6" xfId="4" applyNumberFormat="1" applyFont="1" applyFill="1" applyBorder="1" applyAlignment="1">
      <alignment horizontal="center" vertical="center"/>
    </xf>
    <xf numFmtId="0" fontId="41" fillId="0" borderId="0" xfId="4" applyFont="1" applyAlignment="1">
      <alignment horizontal="right"/>
    </xf>
    <xf numFmtId="0" fontId="43" fillId="0" borderId="0" xfId="4" applyFont="1" applyAlignment="1">
      <alignment horizontal="center" vertical="center" wrapText="1"/>
    </xf>
    <xf numFmtId="0" fontId="40" fillId="7" borderId="9" xfId="4" applyFont="1" applyFill="1" applyBorder="1" applyAlignment="1">
      <alignment horizontal="center" vertical="center" wrapText="1"/>
    </xf>
    <xf numFmtId="0" fontId="40" fillId="7" borderId="2" xfId="4" applyFont="1" applyFill="1" applyBorder="1" applyAlignment="1">
      <alignment horizontal="center" vertical="center" wrapText="1"/>
    </xf>
    <xf numFmtId="0" fontId="40" fillId="7" borderId="3" xfId="4" applyFont="1" applyFill="1" applyBorder="1" applyAlignment="1">
      <alignment horizontal="center" vertical="center"/>
    </xf>
    <xf numFmtId="0" fontId="40" fillId="7" borderId="6" xfId="4" applyFont="1" applyFill="1" applyBorder="1" applyAlignment="1">
      <alignment horizontal="center" vertical="center"/>
    </xf>
  </cellXfs>
  <cellStyles count="21">
    <cellStyle name="20% - Énfasis1" xfId="12" builtinId="30"/>
    <cellStyle name="Énfasis1" xfId="11" builtinId="29"/>
    <cellStyle name="Énfasis3" xfId="8" builtinId="37"/>
    <cellStyle name="Euro" xfId="16"/>
    <cellStyle name="Euro 2" xfId="17"/>
    <cellStyle name="Millares" xfId="1" builtinId="3"/>
    <cellStyle name="Millares 2" xfId="3"/>
    <cellStyle name="Millares_INDICADORES_2006_fin" xfId="10"/>
    <cellStyle name="Moneda 2" xfId="18"/>
    <cellStyle name="Normal" xfId="0" builtinId="0"/>
    <cellStyle name="Normal 2" xfId="4"/>
    <cellStyle name="Normal 3" xfId="5"/>
    <cellStyle name="Normal 3 2" xfId="13"/>
    <cellStyle name="Normal 4" xfId="19"/>
    <cellStyle name="Normal 4 2" xfId="20"/>
    <cellStyle name="Porcentaje" xfId="2" builtinId="5"/>
    <cellStyle name="Porcentaje 2" xfId="15"/>
    <cellStyle name="Porcentual 2" xfId="6"/>
    <cellStyle name="Porcentual 3" xfId="7"/>
    <cellStyle name="Porcentual 3 2" xfId="14"/>
    <cellStyle name="Porcentual 4" xfId="9"/>
  </cellStyles>
  <dxfs count="17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Arial"/>
        <scheme val="none"/>
      </font>
      <numFmt numFmtId="168"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Arial"/>
        <scheme val="none"/>
      </font>
      <numFmt numFmtId="4" formatCode="#,##0.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5"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Arial"/>
        <scheme val="none"/>
      </font>
      <numFmt numFmtId="4" formatCode="#,##0.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7" formatCode="#,##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Arial"/>
        <scheme val="none"/>
      </font>
      <numFmt numFmtId="14" formatCode="0.00%"/>
      <fill>
        <patternFill patternType="none">
          <fgColor indexed="64"/>
          <bgColor indexed="65"/>
        </patternFill>
      </fill>
      <alignment horizontal="center"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Arial"/>
        <scheme val="none"/>
      </font>
      <numFmt numFmtId="14" formatCode="0.0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Arial"/>
        <scheme val="none"/>
      </font>
      <numFmt numFmtId="3" formatCode="#,##0"/>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7"/>
        <color indexed="8"/>
        <name val="Calibri"/>
        <scheme val="none"/>
      </font>
      <numFmt numFmtId="4" formatCode="#,##0.00"/>
      <fill>
        <patternFill patternType="none">
          <fgColor indexed="64"/>
          <bgColor indexed="65"/>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Calibri"/>
        <scheme val="none"/>
      </font>
      <numFmt numFmtId="4" formatCode="#,##0.00"/>
      <fill>
        <patternFill patternType="none">
          <fgColor indexed="64"/>
          <bgColor indexed="65"/>
        </patternFill>
      </fill>
      <alignment horizontal="center" vertical="bottom" textRotation="0" wrapText="0" relativeIndent="0" justifyLastLine="0" shrinkToFit="0" readingOrder="0"/>
      <border diagonalUp="0" diagonalDown="0" outline="0">
        <left/>
        <right/>
        <top/>
        <bottom style="thin">
          <color indexed="30"/>
        </bottom>
      </border>
    </dxf>
    <dxf>
      <font>
        <b val="0"/>
        <i val="0"/>
        <strike val="0"/>
        <condense val="0"/>
        <extend val="0"/>
        <outline val="0"/>
        <shadow val="0"/>
        <u val="none"/>
        <vertAlign val="baseline"/>
        <sz val="7"/>
        <color indexed="8"/>
        <name val="Calibri"/>
        <scheme val="none"/>
      </font>
      <numFmt numFmtId="167" formatCode="#,##0.0"/>
      <fill>
        <patternFill patternType="none">
          <fgColor indexed="64"/>
          <bgColor indexed="65"/>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Calibri"/>
        <scheme val="none"/>
      </font>
      <numFmt numFmtId="167" formatCode="#,##0.0"/>
      <fill>
        <patternFill patternType="none">
          <fgColor indexed="64"/>
          <bgColor indexed="65"/>
        </patternFill>
      </fill>
      <alignment horizontal="center" vertical="bottom" textRotation="0" wrapText="0" relativeIndent="0" justifyLastLine="0" shrinkToFit="0" readingOrder="0"/>
      <border diagonalUp="0" diagonalDown="0" outline="0">
        <left/>
        <right/>
        <top/>
        <bottom style="thin">
          <color indexed="30"/>
        </bottom>
      </border>
    </dxf>
    <dxf>
      <font>
        <b val="0"/>
        <i val="0"/>
        <strike val="0"/>
        <condense val="0"/>
        <extend val="0"/>
        <outline val="0"/>
        <shadow val="0"/>
        <u val="none"/>
        <vertAlign val="baseline"/>
        <sz val="7"/>
        <color indexed="8"/>
        <name val="Calibri"/>
        <scheme val="none"/>
      </font>
      <numFmt numFmtId="167" formatCode="#,##0.0"/>
      <fill>
        <patternFill patternType="none">
          <fgColor indexed="64"/>
          <bgColor indexed="65"/>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Calibri"/>
        <scheme val="none"/>
      </font>
      <numFmt numFmtId="167" formatCode="#,##0.0"/>
      <fill>
        <patternFill patternType="none">
          <fgColor indexed="64"/>
          <bgColor indexed="65"/>
        </patternFill>
      </fill>
      <alignment horizontal="center" vertical="bottom" textRotation="0" wrapText="0" relativeIndent="0" justifyLastLine="0" shrinkToFit="0" readingOrder="0"/>
      <border diagonalUp="0" diagonalDown="0" outline="0">
        <left/>
        <right/>
        <top/>
        <bottom style="thin">
          <color indexed="30"/>
        </bottom>
      </border>
    </dxf>
    <dxf>
      <font>
        <b val="0"/>
        <i val="0"/>
        <strike val="0"/>
        <condense val="0"/>
        <extend val="0"/>
        <outline val="0"/>
        <shadow val="0"/>
        <u val="none"/>
        <vertAlign val="baseline"/>
        <sz val="7"/>
        <color indexed="8"/>
        <name val="Calibri"/>
        <scheme val="none"/>
      </font>
      <numFmt numFmtId="167" formatCode="#,##0.0"/>
      <fill>
        <patternFill patternType="none">
          <fgColor indexed="64"/>
          <bgColor indexed="65"/>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Calibri"/>
        <scheme val="none"/>
      </font>
      <numFmt numFmtId="167" formatCode="#,##0.0"/>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indexed="30"/>
        </bottom>
        <vertical/>
        <horizontal/>
      </border>
    </dxf>
    <dxf>
      <font>
        <b val="0"/>
        <i val="0"/>
        <strike val="0"/>
        <condense val="0"/>
        <extend val="0"/>
        <outline val="0"/>
        <shadow val="0"/>
        <u val="none"/>
        <vertAlign val="baseline"/>
        <sz val="7"/>
        <color indexed="8"/>
        <name val="Calibri"/>
        <scheme val="none"/>
      </font>
      <numFmt numFmtId="167" formatCode="#,##0.0"/>
      <fill>
        <patternFill patternType="none">
          <fgColor indexed="64"/>
          <bgColor indexed="65"/>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Calibri"/>
        <scheme val="none"/>
      </font>
      <numFmt numFmtId="167" formatCode="#,##0.0"/>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indexed="30"/>
        </bottom>
        <vertical/>
        <horizontal/>
      </border>
    </dxf>
    <dxf>
      <font>
        <b val="0"/>
        <i val="0"/>
        <strike val="0"/>
        <condense val="0"/>
        <extend val="0"/>
        <outline val="0"/>
        <shadow val="0"/>
        <u val="none"/>
        <vertAlign val="baseline"/>
        <sz val="7"/>
        <color indexed="8"/>
        <name val="Calibri"/>
        <scheme val="none"/>
      </font>
      <numFmt numFmtId="167" formatCode="#,##0.0"/>
      <fill>
        <patternFill patternType="none">
          <fgColor indexed="64"/>
          <bgColor indexed="65"/>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Calibri"/>
        <scheme val="none"/>
      </font>
      <numFmt numFmtId="167" formatCode="#,##0.0"/>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indexed="30"/>
        </bottom>
        <vertical/>
        <horizontal/>
      </border>
    </dxf>
    <dxf>
      <font>
        <b val="0"/>
        <i val="0"/>
        <strike val="0"/>
        <condense val="0"/>
        <extend val="0"/>
        <outline val="0"/>
        <shadow val="0"/>
        <u val="none"/>
        <vertAlign val="baseline"/>
        <sz val="7"/>
        <color indexed="8"/>
        <name val="Calibri"/>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7"/>
        <color indexed="8"/>
        <name val="Calibri"/>
        <scheme val="none"/>
      </font>
      <fill>
        <patternFill patternType="none">
          <fgColor indexed="64"/>
          <bgColor indexed="65"/>
        </patternFill>
      </fill>
      <border diagonalUp="0" diagonalDown="0">
        <left/>
        <right/>
        <top/>
        <bottom style="thin">
          <color indexed="30"/>
        </bottom>
        <vertical/>
        <horizontal/>
      </border>
    </dxf>
    <dxf>
      <font>
        <b val="0"/>
        <i val="0"/>
        <strike val="0"/>
        <condense val="0"/>
        <extend val="0"/>
        <outline val="0"/>
        <shadow val="0"/>
        <u val="none"/>
        <vertAlign val="baseline"/>
        <sz val="7"/>
        <color indexed="8"/>
        <name val="Calibri"/>
        <scheme val="none"/>
      </font>
      <fill>
        <patternFill patternType="none">
          <fgColor indexed="64"/>
          <bgColor indexed="65"/>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7"/>
        <color indexed="8"/>
        <name val="Calibri"/>
        <scheme val="none"/>
      </font>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indexed="30"/>
        </bottom>
        <vertical/>
        <horizontal/>
      </border>
    </dxf>
    <dxf>
      <border outline="0">
        <left style="thin">
          <color indexed="30"/>
        </left>
        <right style="thin">
          <color indexed="30"/>
        </right>
        <top style="thin">
          <color indexed="30"/>
        </top>
        <bottom style="thin">
          <color indexed="30"/>
        </bottom>
      </border>
    </dxf>
    <dxf>
      <font>
        <b val="0"/>
        <i val="0"/>
        <strike val="0"/>
        <condense val="0"/>
        <extend val="0"/>
        <outline val="0"/>
        <shadow val="0"/>
        <u val="none"/>
        <vertAlign val="baseline"/>
        <sz val="7"/>
        <color indexed="8"/>
        <name val="Calibri"/>
        <scheme val="none"/>
      </font>
      <fill>
        <patternFill patternType="none">
          <fgColor indexed="64"/>
          <bgColor indexed="65"/>
        </patternFill>
      </fill>
      <alignment horizontal="center" vertical="bottom" textRotation="0" wrapText="0" relativeIndent="0" justifyLastLine="0" shrinkToFit="0" readingOrder="0"/>
    </dxf>
    <dxf>
      <border outline="0">
        <bottom style="thin">
          <color indexed="30"/>
        </bottom>
      </border>
    </dxf>
    <dxf>
      <font>
        <b/>
        <i val="0"/>
        <strike val="0"/>
        <condense val="0"/>
        <extend val="0"/>
        <outline val="0"/>
        <shadow val="0"/>
        <u val="none"/>
        <vertAlign val="baseline"/>
        <sz val="7"/>
        <color indexed="8"/>
        <name val="Calibri"/>
        <scheme val="none"/>
      </font>
      <fill>
        <patternFill patternType="solid">
          <fgColor indexed="62"/>
          <bgColor indexed="62"/>
        </patternFill>
      </fill>
      <alignment horizontal="center" vertical="center" textRotation="0" wrapText="1" relativeIndent="0" justifyLastLine="0" shrinkToFit="0" readingOrder="0"/>
    </dxf>
  </dxfs>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bar3DChart>
        <c:barDir val="col"/>
        <c:grouping val="clustered"/>
        <c:varyColors val="0"/>
        <c:ser>
          <c:idx val="1"/>
          <c:order val="0"/>
          <c:tx>
            <c:strRef>
              <c:f>Absorción!$A$8</c:f>
              <c:strCache>
                <c:ptCount val="1"/>
                <c:pt idx="0">
                  <c:v>ABSORCIÓN DE EGRESADOS DE SECUNDARIA</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strRef>
              <c:f>Absorción!$A$12:$A$16</c:f>
              <c:strCache>
                <c:ptCount val="5"/>
                <c:pt idx="0">
                  <c:v>2007-2008</c:v>
                </c:pt>
                <c:pt idx="1">
                  <c:v>2008-2009</c:v>
                </c:pt>
                <c:pt idx="2">
                  <c:v>2009-2010</c:v>
                </c:pt>
                <c:pt idx="3">
                  <c:v>2010-2011</c:v>
                </c:pt>
                <c:pt idx="4">
                  <c:v>2011-2012</c:v>
                </c:pt>
              </c:strCache>
            </c:strRef>
          </c:cat>
          <c:val>
            <c:numRef>
              <c:f>Absorción!$B$12:$B$16</c:f>
              <c:numCache>
                <c:formatCode>0.0</c:formatCode>
                <c:ptCount val="5"/>
                <c:pt idx="0">
                  <c:v>6.8439834005362101</c:v>
                </c:pt>
                <c:pt idx="1">
                  <c:v>7.1845851473085709</c:v>
                </c:pt>
                <c:pt idx="2">
                  <c:v>7.2390581873486166</c:v>
                </c:pt>
                <c:pt idx="3">
                  <c:v>7.3</c:v>
                </c:pt>
                <c:pt idx="4">
                  <c:v>7.1191992123771257</c:v>
                </c:pt>
              </c:numCache>
            </c:numRef>
          </c:val>
        </c:ser>
        <c:dLbls>
          <c:showLegendKey val="0"/>
          <c:showVal val="0"/>
          <c:showCatName val="0"/>
          <c:showSerName val="0"/>
          <c:showPercent val="0"/>
          <c:showBubbleSize val="0"/>
        </c:dLbls>
        <c:gapWidth val="150"/>
        <c:shape val="box"/>
        <c:axId val="263186944"/>
        <c:axId val="269148160"/>
        <c:axId val="0"/>
      </c:bar3DChart>
      <c:catAx>
        <c:axId val="263186944"/>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269148160"/>
        <c:crosses val="autoZero"/>
        <c:auto val="1"/>
        <c:lblAlgn val="ctr"/>
        <c:lblOffset val="100"/>
        <c:noMultiLvlLbl val="0"/>
      </c:catAx>
      <c:valAx>
        <c:axId val="269148160"/>
        <c:scaling>
          <c:orientation val="minMax"/>
        </c:scaling>
        <c:delete val="0"/>
        <c:axPos val="l"/>
        <c:numFmt formatCode="0.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263186944"/>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a:pPr>
            <a:r>
              <a:rPr lang="es-MX" sz="800"/>
              <a:t>Var.
 2009-2010</a:t>
            </a:r>
          </a:p>
          <a:p>
            <a:pPr>
              <a:defRPr lang="en-US" sz="1000"/>
            </a:pPr>
            <a:endParaRPr lang="es-MX"/>
          </a:p>
        </c:rich>
      </c:tx>
      <c:layout>
        <c:manualLayout>
          <c:xMode val="edge"/>
          <c:yMode val="edge"/>
          <c:x val="0.46032850951997045"/>
          <c:y val="5.2141527001862177E-2"/>
        </c:manualLayout>
      </c:layout>
      <c:overlay val="0"/>
      <c:spPr>
        <a:noFill/>
        <a:ln w="25400">
          <a:noFill/>
        </a:ln>
      </c:spPr>
    </c:title>
    <c:autoTitleDeleted val="0"/>
    <c:plotArea>
      <c:layout>
        <c:manualLayout>
          <c:layoutTarget val="inner"/>
          <c:xMode val="edge"/>
          <c:yMode val="edge"/>
          <c:x val="6.2474683823424498E-2"/>
          <c:y val="3.0096801503892146E-2"/>
          <c:w val="0.92708784398251076"/>
          <c:h val="0.76489274036276189"/>
        </c:manualLayout>
      </c:layout>
      <c:barChart>
        <c:barDir val="col"/>
        <c:grouping val="clustered"/>
        <c:varyColors val="1"/>
        <c:ser>
          <c:idx val="0"/>
          <c:order val="0"/>
          <c:tx>
            <c:strRef>
              <c:f>Titulación!$H$19</c:f>
              <c:strCache>
                <c:ptCount val="1"/>
                <c:pt idx="0">
                  <c:v>Var.
 2010-2011</c:v>
                </c:pt>
              </c:strCache>
            </c:strRef>
          </c:tx>
          <c:invertIfNegative val="0"/>
          <c:cat>
            <c:strRef>
              <c:f>Titulación!$B$20:$B$51</c:f>
              <c:strCache>
                <c:ptCount val="32"/>
                <c:pt idx="0">
                  <c:v>Oaxaca</c:v>
                </c:pt>
                <c:pt idx="1">
                  <c:v>Morelos</c:v>
                </c:pt>
                <c:pt idx="2">
                  <c:v>Veracruz</c:v>
                </c:pt>
                <c:pt idx="3">
                  <c:v>Zacatecas</c:v>
                </c:pt>
                <c:pt idx="4">
                  <c:v>Quintana Roo</c:v>
                </c:pt>
                <c:pt idx="5">
                  <c:v>Nuevo León</c:v>
                </c:pt>
                <c:pt idx="6">
                  <c:v>Guanajuato</c:v>
                </c:pt>
                <c:pt idx="7">
                  <c:v>Guerrero</c:v>
                </c:pt>
                <c:pt idx="8">
                  <c:v>Sinaloa</c:v>
                </c:pt>
                <c:pt idx="9">
                  <c:v>Colima</c:v>
                </c:pt>
                <c:pt idx="10">
                  <c:v>Querétaro</c:v>
                </c:pt>
                <c:pt idx="11">
                  <c:v>Tamaulipas</c:v>
                </c:pt>
                <c:pt idx="12">
                  <c:v>Aguascalientes</c:v>
                </c:pt>
                <c:pt idx="13">
                  <c:v>Chiapas</c:v>
                </c:pt>
                <c:pt idx="14">
                  <c:v>San Luis Potosí</c:v>
                </c:pt>
                <c:pt idx="15">
                  <c:v>Tabasco</c:v>
                </c:pt>
                <c:pt idx="16">
                  <c:v>Tlaxcala</c:v>
                </c:pt>
                <c:pt idx="17">
                  <c:v>Baja California Sur</c:v>
                </c:pt>
                <c:pt idx="18">
                  <c:v>Yucatán</c:v>
                </c:pt>
                <c:pt idx="19">
                  <c:v>Jalisco</c:v>
                </c:pt>
                <c:pt idx="20">
                  <c:v>Hidalgo</c:v>
                </c:pt>
                <c:pt idx="21">
                  <c:v>Coahuila</c:v>
                </c:pt>
                <c:pt idx="22">
                  <c:v>Puebla</c:v>
                </c:pt>
                <c:pt idx="23">
                  <c:v>México</c:v>
                </c:pt>
                <c:pt idx="24">
                  <c:v>Distrito Federal</c:v>
                </c:pt>
                <c:pt idx="25">
                  <c:v>Baja California</c:v>
                </c:pt>
                <c:pt idx="26">
                  <c:v>Michoacán</c:v>
                </c:pt>
                <c:pt idx="27">
                  <c:v>Chihuahua</c:v>
                </c:pt>
                <c:pt idx="28">
                  <c:v>Campeche</c:v>
                </c:pt>
                <c:pt idx="29">
                  <c:v>Nayarit</c:v>
                </c:pt>
                <c:pt idx="30">
                  <c:v>Sonora</c:v>
                </c:pt>
                <c:pt idx="31">
                  <c:v>Durango</c:v>
                </c:pt>
              </c:strCache>
            </c:strRef>
          </c:cat>
          <c:val>
            <c:numRef>
              <c:f>Titulación!$H$20:$H$51</c:f>
              <c:numCache>
                <c:formatCode>#,##0.00</c:formatCode>
                <c:ptCount val="32"/>
                <c:pt idx="0">
                  <c:v>9.8645598194131026</c:v>
                </c:pt>
                <c:pt idx="1">
                  <c:v>7.4365855562159737</c:v>
                </c:pt>
                <c:pt idx="2">
                  <c:v>7.3246457235691196</c:v>
                </c:pt>
                <c:pt idx="3">
                  <c:v>6.5584522052795506</c:v>
                </c:pt>
                <c:pt idx="4">
                  <c:v>5.8521652563464386</c:v>
                </c:pt>
                <c:pt idx="5">
                  <c:v>5.1010740097202358</c:v>
                </c:pt>
                <c:pt idx="6">
                  <c:v>4.0728561263344716</c:v>
                </c:pt>
                <c:pt idx="7">
                  <c:v>4.0105376312272796</c:v>
                </c:pt>
                <c:pt idx="8">
                  <c:v>3.7360285724215032</c:v>
                </c:pt>
                <c:pt idx="9">
                  <c:v>3.6573208722741555</c:v>
                </c:pt>
                <c:pt idx="10">
                  <c:v>3.1679253136706933</c:v>
                </c:pt>
                <c:pt idx="11">
                  <c:v>2.7225476445837842</c:v>
                </c:pt>
                <c:pt idx="12">
                  <c:v>1.952067955895231</c:v>
                </c:pt>
                <c:pt idx="13">
                  <c:v>1.6505022162579763</c:v>
                </c:pt>
                <c:pt idx="14">
                  <c:v>1.5210427095672969</c:v>
                </c:pt>
                <c:pt idx="15">
                  <c:v>1.2581155977830605</c:v>
                </c:pt>
                <c:pt idx="16">
                  <c:v>1.2049830564429129</c:v>
                </c:pt>
                <c:pt idx="17">
                  <c:v>0.99483359365613921</c:v>
                </c:pt>
                <c:pt idx="18">
                  <c:v>-1.9804903694051745E-3</c:v>
                </c:pt>
                <c:pt idx="19">
                  <c:v>-0.15031255948298394</c:v>
                </c:pt>
                <c:pt idx="20">
                  <c:v>-0.17246090424163185</c:v>
                </c:pt>
                <c:pt idx="21">
                  <c:v>-0.19133210880784191</c:v>
                </c:pt>
                <c:pt idx="22">
                  <c:v>-0.45232389595821587</c:v>
                </c:pt>
                <c:pt idx="23">
                  <c:v>-0.57842561640705981</c:v>
                </c:pt>
                <c:pt idx="24">
                  <c:v>-0.76637112213981595</c:v>
                </c:pt>
                <c:pt idx="25">
                  <c:v>-0.85311957009396622</c:v>
                </c:pt>
                <c:pt idx="26">
                  <c:v>-0.97208619000980434</c:v>
                </c:pt>
                <c:pt idx="27">
                  <c:v>-1.48980452908134</c:v>
                </c:pt>
                <c:pt idx="28">
                  <c:v>-1.6233932503712794</c:v>
                </c:pt>
                <c:pt idx="29">
                  <c:v>-2.9482652317695113</c:v>
                </c:pt>
                <c:pt idx="30">
                  <c:v>-3.6516472937390034</c:v>
                </c:pt>
                <c:pt idx="31">
                  <c:v>-5.4359540020032142</c:v>
                </c:pt>
              </c:numCache>
            </c:numRef>
          </c:val>
        </c:ser>
        <c:dLbls>
          <c:showLegendKey val="0"/>
          <c:showVal val="0"/>
          <c:showCatName val="0"/>
          <c:showSerName val="0"/>
          <c:showPercent val="0"/>
          <c:showBubbleSize val="0"/>
        </c:dLbls>
        <c:gapWidth val="74"/>
        <c:axId val="293433344"/>
        <c:axId val="272866048"/>
      </c:barChart>
      <c:catAx>
        <c:axId val="293433344"/>
        <c:scaling>
          <c:orientation val="minMax"/>
        </c:scaling>
        <c:delete val="0"/>
        <c:axPos val="b"/>
        <c:numFmt formatCode="General" sourceLinked="1"/>
        <c:majorTickMark val="out"/>
        <c:minorTickMark val="none"/>
        <c:tickLblPos val="nextTo"/>
        <c:txPr>
          <a:bodyPr rot="-2700000" vert="horz"/>
          <a:lstStyle/>
          <a:p>
            <a:pPr>
              <a:defRPr lang="es-MX" sz="500" b="0" i="0" u="none" strike="noStrike" baseline="0">
                <a:solidFill>
                  <a:srgbClr val="000000"/>
                </a:solidFill>
                <a:latin typeface="Arial"/>
                <a:ea typeface="Arial"/>
                <a:cs typeface="Arial"/>
              </a:defRPr>
            </a:pPr>
            <a:endParaRPr lang="es-MX"/>
          </a:p>
        </c:txPr>
        <c:crossAx val="272866048"/>
        <c:crosses val="autoZero"/>
        <c:auto val="1"/>
        <c:lblAlgn val="ctr"/>
        <c:lblOffset val="100"/>
        <c:noMultiLvlLbl val="0"/>
      </c:catAx>
      <c:valAx>
        <c:axId val="272866048"/>
        <c:scaling>
          <c:orientation val="minMax"/>
        </c:scaling>
        <c:delete val="0"/>
        <c:axPos val="l"/>
        <c:numFmt formatCode="#,##0.00" sourceLinked="1"/>
        <c:majorTickMark val="out"/>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293433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622" l="0.70000000000000062" r="0.70000000000000062" t="0.750000000000006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bar3DChart>
        <c:barDir val="col"/>
        <c:grouping val="clustered"/>
        <c:varyColors val="0"/>
        <c:ser>
          <c:idx val="1"/>
          <c:order val="0"/>
          <c:tx>
            <c:strRef>
              <c:f>Costoporalumno!$A$8</c:f>
              <c:strCache>
                <c:ptCount val="1"/>
                <c:pt idx="0">
                  <c:v>COSTO POR ALUMNO</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strRef>
              <c:f>Costoporalumno!$B$12:$B$16</c:f>
              <c:strCache>
                <c:ptCount val="5"/>
                <c:pt idx="0">
                  <c:v>2007-2008</c:v>
                </c:pt>
                <c:pt idx="1">
                  <c:v>2008-2009</c:v>
                </c:pt>
                <c:pt idx="2">
                  <c:v>2009-2010</c:v>
                </c:pt>
                <c:pt idx="3">
                  <c:v>2010-2011</c:v>
                </c:pt>
                <c:pt idx="4">
                  <c:v>2011-2012</c:v>
                </c:pt>
              </c:strCache>
            </c:strRef>
          </c:cat>
          <c:val>
            <c:numRef>
              <c:f>Costoporalumno!$C$12:$C$16</c:f>
              <c:numCache>
                <c:formatCode>#,##0</c:formatCode>
                <c:ptCount val="5"/>
                <c:pt idx="0">
                  <c:v>10769.373136107874</c:v>
                </c:pt>
                <c:pt idx="1">
                  <c:v>11229</c:v>
                </c:pt>
                <c:pt idx="2">
                  <c:v>11539.433923919829</c:v>
                </c:pt>
                <c:pt idx="3">
                  <c:v>11961.875801815622</c:v>
                </c:pt>
                <c:pt idx="4">
                  <c:v>12282.596810338238</c:v>
                </c:pt>
              </c:numCache>
            </c:numRef>
          </c:val>
        </c:ser>
        <c:dLbls>
          <c:showLegendKey val="0"/>
          <c:showVal val="0"/>
          <c:showCatName val="0"/>
          <c:showSerName val="0"/>
          <c:showPercent val="0"/>
          <c:showBubbleSize val="0"/>
        </c:dLbls>
        <c:gapWidth val="150"/>
        <c:shape val="box"/>
        <c:axId val="297386496"/>
        <c:axId val="300232064"/>
        <c:axId val="0"/>
      </c:bar3DChart>
      <c:catAx>
        <c:axId val="297386496"/>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300232064"/>
        <c:crosses val="autoZero"/>
        <c:auto val="1"/>
        <c:lblAlgn val="ctr"/>
        <c:lblOffset val="100"/>
        <c:noMultiLvlLbl val="0"/>
      </c:catAx>
      <c:valAx>
        <c:axId val="300232064"/>
        <c:scaling>
          <c:orientation val="minMax"/>
        </c:scaling>
        <c:delete val="0"/>
        <c:axPos val="l"/>
        <c:numFmt formatCode="#,##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297386496"/>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22" l="0.70000000000000062" r="0.70000000000000062" t="0.75000000000000522"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es-MX" sz="1000" b="0" i="0" u="none" strike="noStrike" baseline="0">
              <a:solidFill>
                <a:srgbClr val="000000"/>
              </a:solidFill>
              <a:latin typeface="Calibri"/>
              <a:ea typeface="Calibri"/>
              <a:cs typeface="Calibri"/>
            </a:defRPr>
          </a:pPr>
          <a:endParaRPr lang="es-MX"/>
        </a:p>
      </c:txPr>
    </c:title>
    <c:autoTitleDeleted val="0"/>
    <c:plotArea>
      <c:layout>
        <c:manualLayout>
          <c:layoutTarget val="inner"/>
          <c:xMode val="edge"/>
          <c:yMode val="edge"/>
          <c:x val="6.2474683823424353E-2"/>
          <c:y val="0.22599041041657503"/>
          <c:w val="0.92708784398251076"/>
          <c:h val="0.43714599920819958"/>
        </c:manualLayout>
      </c:layout>
      <c:barChart>
        <c:barDir val="col"/>
        <c:grouping val="clustered"/>
        <c:varyColors val="1"/>
        <c:ser>
          <c:idx val="0"/>
          <c:order val="0"/>
          <c:tx>
            <c:strRef>
              <c:f>Costoporalumno!$G$19</c:f>
              <c:strCache>
                <c:ptCount val="1"/>
                <c:pt idx="0">
                  <c:v>2011-2012</c:v>
                </c:pt>
              </c:strCache>
            </c:strRef>
          </c:tx>
          <c:invertIfNegative val="0"/>
          <c:cat>
            <c:strRef>
              <c:f>Costoporalumno!$B$21:$B$48</c:f>
              <c:strCache>
                <c:ptCount val="28"/>
                <c:pt idx="0">
                  <c:v>Nuevo León</c:v>
                </c:pt>
                <c:pt idx="1">
                  <c:v>Aguascalientes</c:v>
                </c:pt>
                <c:pt idx="2">
                  <c:v>Guerrero</c:v>
                </c:pt>
                <c:pt idx="3">
                  <c:v>Nayarit</c:v>
                </c:pt>
                <c:pt idx="4">
                  <c:v>Michoacán</c:v>
                </c:pt>
                <c:pt idx="5">
                  <c:v>Querétaro</c:v>
                </c:pt>
                <c:pt idx="6">
                  <c:v>Morelos</c:v>
                </c:pt>
                <c:pt idx="7">
                  <c:v>México</c:v>
                </c:pt>
                <c:pt idx="8">
                  <c:v>Chihuahua</c:v>
                </c:pt>
                <c:pt idx="9">
                  <c:v>San Luis Potosí</c:v>
                </c:pt>
                <c:pt idx="10">
                  <c:v>Baja California</c:v>
                </c:pt>
                <c:pt idx="11">
                  <c:v>Tlaxcala</c:v>
                </c:pt>
                <c:pt idx="12">
                  <c:v>Durango</c:v>
                </c:pt>
                <c:pt idx="13">
                  <c:v>Guanajuato</c:v>
                </c:pt>
                <c:pt idx="14">
                  <c:v>Hidalgo</c:v>
                </c:pt>
                <c:pt idx="15">
                  <c:v>Sonora</c:v>
                </c:pt>
                <c:pt idx="16">
                  <c:v>Jalisco</c:v>
                </c:pt>
                <c:pt idx="17">
                  <c:v>Coahuila</c:v>
                </c:pt>
                <c:pt idx="18">
                  <c:v>Yucatán</c:v>
                </c:pt>
                <c:pt idx="19">
                  <c:v>Puebla</c:v>
                </c:pt>
                <c:pt idx="20">
                  <c:v>Chiapas</c:v>
                </c:pt>
                <c:pt idx="21">
                  <c:v>Zacatecas</c:v>
                </c:pt>
                <c:pt idx="22">
                  <c:v>Baja California Sur</c:v>
                </c:pt>
                <c:pt idx="23">
                  <c:v>Tamaulipas</c:v>
                </c:pt>
                <c:pt idx="24">
                  <c:v>Sinaloa</c:v>
                </c:pt>
                <c:pt idx="25">
                  <c:v>Tabasco</c:v>
                </c:pt>
                <c:pt idx="26">
                  <c:v>Veracruz</c:v>
                </c:pt>
                <c:pt idx="27">
                  <c:v>Colima</c:v>
                </c:pt>
              </c:strCache>
            </c:strRef>
          </c:cat>
          <c:val>
            <c:numRef>
              <c:f>Costoporalumno!$G$21:$G$48</c:f>
              <c:numCache>
                <c:formatCode>#,##0</c:formatCode>
                <c:ptCount val="28"/>
                <c:pt idx="0">
                  <c:v>9308.8190408815281</c:v>
                </c:pt>
                <c:pt idx="1">
                  <c:v>9419.2159324522763</c:v>
                </c:pt>
                <c:pt idx="2">
                  <c:v>9747.0219240649094</c:v>
                </c:pt>
                <c:pt idx="3">
                  <c:v>10797.181720110846</c:v>
                </c:pt>
                <c:pt idx="4">
                  <c:v>10993.219393596211</c:v>
                </c:pt>
                <c:pt idx="5">
                  <c:v>11088.219776938915</c:v>
                </c:pt>
                <c:pt idx="6">
                  <c:v>11105.463582967443</c:v>
                </c:pt>
                <c:pt idx="7">
                  <c:v>11719.530287817059</c:v>
                </c:pt>
                <c:pt idx="8">
                  <c:v>11950.033953056009</c:v>
                </c:pt>
                <c:pt idx="9">
                  <c:v>11967.746450430641</c:v>
                </c:pt>
                <c:pt idx="10">
                  <c:v>12074.761076426264</c:v>
                </c:pt>
                <c:pt idx="11">
                  <c:v>12116.403335910321</c:v>
                </c:pt>
                <c:pt idx="12">
                  <c:v>12598.445251063829</c:v>
                </c:pt>
                <c:pt idx="13">
                  <c:v>12598.445251063829</c:v>
                </c:pt>
                <c:pt idx="14">
                  <c:v>12620.301944170309</c:v>
                </c:pt>
                <c:pt idx="15">
                  <c:v>12727.125184904517</c:v>
                </c:pt>
                <c:pt idx="16">
                  <c:v>12803.663429886303</c:v>
                </c:pt>
                <c:pt idx="17">
                  <c:v>13613.904371128809</c:v>
                </c:pt>
                <c:pt idx="18">
                  <c:v>14202.343837630515</c:v>
                </c:pt>
                <c:pt idx="19">
                  <c:v>14497.91743883394</c:v>
                </c:pt>
                <c:pt idx="20">
                  <c:v>14758.05467103467</c:v>
                </c:pt>
                <c:pt idx="21">
                  <c:v>15198.610214105793</c:v>
                </c:pt>
                <c:pt idx="22">
                  <c:v>15289.147971614429</c:v>
                </c:pt>
                <c:pt idx="23">
                  <c:v>15917.936970771676</c:v>
                </c:pt>
                <c:pt idx="24">
                  <c:v>15983.310690528633</c:v>
                </c:pt>
                <c:pt idx="25">
                  <c:v>16464.18090079365</c:v>
                </c:pt>
                <c:pt idx="26">
                  <c:v>17164.40015339743</c:v>
                </c:pt>
                <c:pt idx="27">
                  <c:v>19376.237960339942</c:v>
                </c:pt>
              </c:numCache>
            </c:numRef>
          </c:val>
        </c:ser>
        <c:dLbls>
          <c:showLegendKey val="0"/>
          <c:showVal val="0"/>
          <c:showCatName val="0"/>
          <c:showSerName val="0"/>
          <c:showPercent val="0"/>
          <c:showBubbleSize val="0"/>
        </c:dLbls>
        <c:gapWidth val="74"/>
        <c:axId val="300787200"/>
        <c:axId val="300234368"/>
      </c:barChart>
      <c:catAx>
        <c:axId val="300787200"/>
        <c:scaling>
          <c:orientation val="minMax"/>
        </c:scaling>
        <c:delete val="0"/>
        <c:axPos val="b"/>
        <c:numFmt formatCode="General" sourceLinked="1"/>
        <c:majorTickMark val="out"/>
        <c:minorTickMark val="none"/>
        <c:tickLblPos val="nextTo"/>
        <c:txPr>
          <a:bodyPr rot="-2700000" vert="horz"/>
          <a:lstStyle/>
          <a:p>
            <a:pPr>
              <a:defRPr lang="es-MX" sz="600" b="0" i="0" u="none" strike="noStrike" baseline="0">
                <a:solidFill>
                  <a:srgbClr val="000000"/>
                </a:solidFill>
                <a:latin typeface="Arial"/>
                <a:ea typeface="Arial"/>
                <a:cs typeface="Arial"/>
              </a:defRPr>
            </a:pPr>
            <a:endParaRPr lang="es-MX"/>
          </a:p>
        </c:txPr>
        <c:crossAx val="300234368"/>
        <c:crosses val="autoZero"/>
        <c:auto val="1"/>
        <c:lblAlgn val="ctr"/>
        <c:lblOffset val="100"/>
        <c:noMultiLvlLbl val="0"/>
      </c:catAx>
      <c:valAx>
        <c:axId val="300234368"/>
        <c:scaling>
          <c:orientation val="minMax"/>
        </c:scaling>
        <c:delete val="0"/>
        <c:axPos val="l"/>
        <c:numFmt formatCode="#,##0" sourceLinked="1"/>
        <c:majorTickMark val="out"/>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3007872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22" l="0.70000000000000062" r="0.70000000000000062" t="0.750000000000005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396169872219874"/>
          <c:y val="8.2417582417582416E-2"/>
          <c:w val="0.6900969231993237"/>
          <c:h val="0.52747252747252749"/>
        </c:manualLayout>
      </c:layout>
      <c:bar3DChart>
        <c:barDir val="col"/>
        <c:grouping val="clustered"/>
        <c:varyColors val="0"/>
        <c:ser>
          <c:idx val="1"/>
          <c:order val="0"/>
          <c:tx>
            <c:strRef>
              <c:f>'Alumno-PSP'!$A$8</c:f>
              <c:strCache>
                <c:ptCount val="1"/>
                <c:pt idx="0">
                  <c:v>ALUMNO POR PRESTADOR DE SERVICIOS PROFESIONALES (PSP)</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strRef>
              <c:f>'Alumno-PSP'!$B$12:$B$16</c:f>
              <c:strCache>
                <c:ptCount val="5"/>
                <c:pt idx="0">
                  <c:v>2007-2008</c:v>
                </c:pt>
                <c:pt idx="1">
                  <c:v>2008-2009</c:v>
                </c:pt>
                <c:pt idx="2">
                  <c:v>2009-2010</c:v>
                </c:pt>
                <c:pt idx="3">
                  <c:v>2010-2011</c:v>
                </c:pt>
                <c:pt idx="4">
                  <c:v>2011-2012</c:v>
                </c:pt>
              </c:strCache>
            </c:strRef>
          </c:cat>
          <c:val>
            <c:numRef>
              <c:f>'Alumno-PSP'!$C$12:$C$16</c:f>
              <c:numCache>
                <c:formatCode>0</c:formatCode>
                <c:ptCount val="5"/>
                <c:pt idx="0">
                  <c:v>19.239825366286812</c:v>
                </c:pt>
                <c:pt idx="1">
                  <c:v>18</c:v>
                </c:pt>
                <c:pt idx="2">
                  <c:v>18</c:v>
                </c:pt>
                <c:pt idx="3">
                  <c:v>19.279417684154033</c:v>
                </c:pt>
                <c:pt idx="4">
                  <c:v>19.861344816164294</c:v>
                </c:pt>
              </c:numCache>
            </c:numRef>
          </c:val>
        </c:ser>
        <c:dLbls>
          <c:showLegendKey val="0"/>
          <c:showVal val="0"/>
          <c:showCatName val="0"/>
          <c:showSerName val="0"/>
          <c:showPercent val="0"/>
          <c:showBubbleSize val="0"/>
        </c:dLbls>
        <c:gapWidth val="150"/>
        <c:shape val="box"/>
        <c:axId val="307197440"/>
        <c:axId val="300273024"/>
        <c:axId val="0"/>
      </c:bar3DChart>
      <c:catAx>
        <c:axId val="307197440"/>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300273024"/>
        <c:crosses val="autoZero"/>
        <c:auto val="1"/>
        <c:lblAlgn val="ctr"/>
        <c:lblOffset val="100"/>
        <c:noMultiLvlLbl val="0"/>
      </c:catAx>
      <c:valAx>
        <c:axId val="300273024"/>
        <c:scaling>
          <c:orientation val="minMax"/>
        </c:scaling>
        <c:delete val="0"/>
        <c:axPos val="l"/>
        <c:numFmt formatCode="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307197440"/>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 l="0.70000000000000062" r="0.70000000000000062" t="0.750000000000005"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229418046882069"/>
          <c:y val="1.5594541910331383E-2"/>
        </c:manualLayout>
      </c:layout>
      <c:overlay val="0"/>
      <c:spPr>
        <a:noFill/>
        <a:ln w="25400">
          <a:noFill/>
        </a:ln>
      </c:spPr>
      <c:txPr>
        <a:bodyPr/>
        <a:lstStyle/>
        <a:p>
          <a:pPr>
            <a:defRPr lang="es-MX" sz="1000" b="0" i="0" u="none" strike="noStrike" baseline="0">
              <a:solidFill>
                <a:srgbClr val="000000"/>
              </a:solidFill>
              <a:latin typeface="Calibri"/>
              <a:ea typeface="Calibri"/>
              <a:cs typeface="Calibri"/>
            </a:defRPr>
          </a:pPr>
          <a:endParaRPr lang="es-MX"/>
        </a:p>
      </c:txPr>
    </c:title>
    <c:autoTitleDeleted val="0"/>
    <c:plotArea>
      <c:layout>
        <c:manualLayout>
          <c:layoutTarget val="inner"/>
          <c:xMode val="edge"/>
          <c:yMode val="edge"/>
          <c:x val="6.4357993386419912E-2"/>
          <c:y val="6.9083206704425096E-2"/>
          <c:w val="0.92708784398251076"/>
          <c:h val="0.89897095265326565"/>
        </c:manualLayout>
      </c:layout>
      <c:barChart>
        <c:barDir val="col"/>
        <c:grouping val="clustered"/>
        <c:varyColors val="1"/>
        <c:ser>
          <c:idx val="0"/>
          <c:order val="0"/>
          <c:tx>
            <c:strRef>
              <c:f>'Alumno-PSP'!$H$19</c:f>
              <c:strCache>
                <c:ptCount val="1"/>
                <c:pt idx="0">
                  <c:v>Var.
 2010-2011</c:v>
                </c:pt>
              </c:strCache>
            </c:strRef>
          </c:tx>
          <c:invertIfNegative val="0"/>
          <c:cat>
            <c:strRef>
              <c:f>'Alumno-PSP'!$B$20:$B$50</c:f>
              <c:strCache>
                <c:ptCount val="31"/>
                <c:pt idx="0">
                  <c:v>Tamaulipas</c:v>
                </c:pt>
                <c:pt idx="1">
                  <c:v>Michoacán</c:v>
                </c:pt>
                <c:pt idx="2">
                  <c:v>Tabasco</c:v>
                </c:pt>
                <c:pt idx="3">
                  <c:v>Quintana Roo</c:v>
                </c:pt>
                <c:pt idx="4">
                  <c:v>San Luis Potosí</c:v>
                </c:pt>
                <c:pt idx="5">
                  <c:v>Baja California Sur</c:v>
                </c:pt>
                <c:pt idx="6">
                  <c:v>Zacatecas</c:v>
                </c:pt>
                <c:pt idx="7">
                  <c:v>Chihuahua</c:v>
                </c:pt>
                <c:pt idx="8">
                  <c:v>Guanajuato</c:v>
                </c:pt>
                <c:pt idx="9">
                  <c:v>Morelos</c:v>
                </c:pt>
                <c:pt idx="10">
                  <c:v>Durango</c:v>
                </c:pt>
                <c:pt idx="11">
                  <c:v>Hidalgo</c:v>
                </c:pt>
                <c:pt idx="12">
                  <c:v>Sinaloa</c:v>
                </c:pt>
                <c:pt idx="13">
                  <c:v>Colima</c:v>
                </c:pt>
                <c:pt idx="14">
                  <c:v>Aguascalientes</c:v>
                </c:pt>
                <c:pt idx="15">
                  <c:v>Yucatán</c:v>
                </c:pt>
                <c:pt idx="16">
                  <c:v>México</c:v>
                </c:pt>
                <c:pt idx="17">
                  <c:v>Nuevo León</c:v>
                </c:pt>
                <c:pt idx="18">
                  <c:v>Baja California</c:v>
                </c:pt>
                <c:pt idx="19">
                  <c:v>Querétaro</c:v>
                </c:pt>
                <c:pt idx="20">
                  <c:v>Distrito Federal</c:v>
                </c:pt>
                <c:pt idx="21">
                  <c:v>Chiapas</c:v>
                </c:pt>
                <c:pt idx="22">
                  <c:v>Puebla</c:v>
                </c:pt>
                <c:pt idx="23">
                  <c:v>Coahuila</c:v>
                </c:pt>
                <c:pt idx="24">
                  <c:v>Jalisco</c:v>
                </c:pt>
                <c:pt idx="25">
                  <c:v>Oaxaca</c:v>
                </c:pt>
                <c:pt idx="26">
                  <c:v>Nayarit</c:v>
                </c:pt>
                <c:pt idx="27">
                  <c:v>Veracruz</c:v>
                </c:pt>
                <c:pt idx="28">
                  <c:v>Tlaxcala</c:v>
                </c:pt>
                <c:pt idx="29">
                  <c:v>Guerrero</c:v>
                </c:pt>
                <c:pt idx="30">
                  <c:v>Campeche</c:v>
                </c:pt>
              </c:strCache>
            </c:strRef>
          </c:cat>
          <c:val>
            <c:numRef>
              <c:f>'Alumno-PSP'!$H$20:$H$50</c:f>
              <c:numCache>
                <c:formatCode>#,##0.0</c:formatCode>
                <c:ptCount val="31"/>
                <c:pt idx="0">
                  <c:v>-8.0712613245438654</c:v>
                </c:pt>
                <c:pt idx="1">
                  <c:v>-6.2300179495301471</c:v>
                </c:pt>
                <c:pt idx="2">
                  <c:v>-5.2328215018668232</c:v>
                </c:pt>
                <c:pt idx="3">
                  <c:v>-4.4986875757167866</c:v>
                </c:pt>
                <c:pt idx="4">
                  <c:v>-1.8768292682926813</c:v>
                </c:pt>
                <c:pt idx="5">
                  <c:v>-0.95983935742971838</c:v>
                </c:pt>
                <c:pt idx="6">
                  <c:v>-0.63108320251177474</c:v>
                </c:pt>
                <c:pt idx="7">
                  <c:v>-0.44279239482549393</c:v>
                </c:pt>
                <c:pt idx="8">
                  <c:v>-0.41094922737306661</c:v>
                </c:pt>
                <c:pt idx="9">
                  <c:v>-0.24259101749470346</c:v>
                </c:pt>
                <c:pt idx="10">
                  <c:v>-8.2174556213018946E-2</c:v>
                </c:pt>
                <c:pt idx="11">
                  <c:v>-5.4115485056581036E-2</c:v>
                </c:pt>
                <c:pt idx="12">
                  <c:v>0.1335255990961528</c:v>
                </c:pt>
                <c:pt idx="13">
                  <c:v>0.22085549645390046</c:v>
                </c:pt>
                <c:pt idx="14">
                  <c:v>0.25511719656532783</c:v>
                </c:pt>
                <c:pt idx="15">
                  <c:v>0.36621430590896509</c:v>
                </c:pt>
                <c:pt idx="16">
                  <c:v>0.4219482868181359</c:v>
                </c:pt>
                <c:pt idx="17">
                  <c:v>0.53376160752219093</c:v>
                </c:pt>
                <c:pt idx="18">
                  <c:v>0.82628282734215119</c:v>
                </c:pt>
                <c:pt idx="19">
                  <c:v>0.88537532539580965</c:v>
                </c:pt>
                <c:pt idx="20">
                  <c:v>1.0066210515164542</c:v>
                </c:pt>
                <c:pt idx="21">
                  <c:v>1.2772066643034385</c:v>
                </c:pt>
                <c:pt idx="22">
                  <c:v>1.2794010995438043</c:v>
                </c:pt>
                <c:pt idx="23">
                  <c:v>1.3138328214129018</c:v>
                </c:pt>
                <c:pt idx="24">
                  <c:v>1.3478039471856889</c:v>
                </c:pt>
                <c:pt idx="25">
                  <c:v>1.3564200386920451</c:v>
                </c:pt>
                <c:pt idx="26">
                  <c:v>1.7204481792717061</c:v>
                </c:pt>
                <c:pt idx="27">
                  <c:v>1.8454873137900911</c:v>
                </c:pt>
                <c:pt idx="28">
                  <c:v>4.5887477313974578</c:v>
                </c:pt>
                <c:pt idx="29">
                  <c:v>10.129309941520468</c:v>
                </c:pt>
                <c:pt idx="30">
                  <c:v>12.417207792207792</c:v>
                </c:pt>
              </c:numCache>
            </c:numRef>
          </c:val>
        </c:ser>
        <c:dLbls>
          <c:showLegendKey val="0"/>
          <c:showVal val="0"/>
          <c:showCatName val="0"/>
          <c:showSerName val="0"/>
          <c:showPercent val="0"/>
          <c:showBubbleSize val="0"/>
        </c:dLbls>
        <c:gapWidth val="74"/>
        <c:axId val="300474880"/>
        <c:axId val="300275328"/>
      </c:barChart>
      <c:catAx>
        <c:axId val="300474880"/>
        <c:scaling>
          <c:orientation val="minMax"/>
        </c:scaling>
        <c:delete val="0"/>
        <c:axPos val="b"/>
        <c:numFmt formatCode="General" sourceLinked="1"/>
        <c:majorTickMark val="out"/>
        <c:minorTickMark val="none"/>
        <c:tickLblPos val="nextTo"/>
        <c:txPr>
          <a:bodyPr rot="-2700000" vert="horz"/>
          <a:lstStyle/>
          <a:p>
            <a:pPr>
              <a:defRPr lang="es-MX" sz="500" b="0" i="0" u="none" strike="noStrike" baseline="0">
                <a:solidFill>
                  <a:srgbClr val="000000"/>
                </a:solidFill>
                <a:latin typeface="Arial"/>
                <a:ea typeface="Arial"/>
                <a:cs typeface="Arial"/>
              </a:defRPr>
            </a:pPr>
            <a:endParaRPr lang="es-MX"/>
          </a:p>
        </c:txPr>
        <c:crossAx val="300275328"/>
        <c:crosses val="autoZero"/>
        <c:auto val="1"/>
        <c:lblAlgn val="ctr"/>
        <c:lblOffset val="100"/>
        <c:noMultiLvlLbl val="0"/>
      </c:catAx>
      <c:valAx>
        <c:axId val="300275328"/>
        <c:scaling>
          <c:orientation val="minMax"/>
        </c:scaling>
        <c:delete val="0"/>
        <c:axPos val="l"/>
        <c:numFmt formatCode="#,##0.0" sourceLinked="1"/>
        <c:majorTickMark val="out"/>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3004748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 l="0.70000000000000062" r="0.70000000000000062" t="0.75000000000000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9628647214854111"/>
          <c:y val="7.6923076923076927E-2"/>
          <c:w val="0.74005305039788383"/>
          <c:h val="0.53296703296703296"/>
        </c:manualLayout>
      </c:layout>
      <c:bar3DChart>
        <c:barDir val="col"/>
        <c:grouping val="clustered"/>
        <c:varyColors val="0"/>
        <c:ser>
          <c:idx val="1"/>
          <c:order val="0"/>
          <c:tx>
            <c:strRef>
              <c:f>'Becas '!$A$8</c:f>
              <c:strCache>
                <c:ptCount val="1"/>
                <c:pt idx="0">
                  <c:v>ALUMNO BECADO</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strRef>
              <c:f>'Becas '!$B$11:$B$16</c:f>
              <c:strCache>
                <c:ptCount val="6"/>
                <c:pt idx="0">
                  <c:v>2008-2009</c:v>
                </c:pt>
                <c:pt idx="1">
                  <c:v>2009-1</c:v>
                </c:pt>
                <c:pt idx="2">
                  <c:v>2009-2</c:v>
                </c:pt>
                <c:pt idx="3">
                  <c:v>2010-1</c:v>
                </c:pt>
                <c:pt idx="4">
                  <c:v>2010-2</c:v>
                </c:pt>
                <c:pt idx="5">
                  <c:v>2011-1</c:v>
                </c:pt>
              </c:strCache>
            </c:strRef>
          </c:cat>
          <c:val>
            <c:numRef>
              <c:f>'Becas '!$C$11:$C$16</c:f>
              <c:numCache>
                <c:formatCode>0.00</c:formatCode>
                <c:ptCount val="6"/>
                <c:pt idx="0">
                  <c:v>18.753517883641202</c:v>
                </c:pt>
                <c:pt idx="1">
                  <c:v>5.96</c:v>
                </c:pt>
                <c:pt idx="2">
                  <c:v>13.05</c:v>
                </c:pt>
                <c:pt idx="3">
                  <c:v>7.7320764237344477</c:v>
                </c:pt>
                <c:pt idx="4">
                  <c:v>16.649999999999999</c:v>
                </c:pt>
                <c:pt idx="5" formatCode="#,##0.00">
                  <c:v>7.8211392945731273</c:v>
                </c:pt>
              </c:numCache>
            </c:numRef>
          </c:val>
        </c:ser>
        <c:dLbls>
          <c:showLegendKey val="0"/>
          <c:showVal val="0"/>
          <c:showCatName val="0"/>
          <c:showSerName val="0"/>
          <c:showPercent val="0"/>
          <c:showBubbleSize val="0"/>
        </c:dLbls>
        <c:gapWidth val="150"/>
        <c:shape val="box"/>
        <c:axId val="300476416"/>
        <c:axId val="308193536"/>
        <c:axId val="0"/>
      </c:bar3DChart>
      <c:catAx>
        <c:axId val="300476416"/>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308193536"/>
        <c:crosses val="autoZero"/>
        <c:auto val="1"/>
        <c:lblAlgn val="ctr"/>
        <c:lblOffset val="100"/>
        <c:noMultiLvlLbl val="0"/>
      </c:catAx>
      <c:valAx>
        <c:axId val="308193536"/>
        <c:scaling>
          <c:orientation val="minMax"/>
        </c:scaling>
        <c:delete val="0"/>
        <c:axPos val="l"/>
        <c:numFmt formatCode="0.0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300476416"/>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6" l="0.70000000000000062" r="0.70000000000000062" t="0.750000000000006" header="0.30000000000000032" footer="0.30000000000000032"/>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61051663413868E-2"/>
          <c:y val="0.17405405228883566"/>
          <c:w val="0.90199771182448363"/>
          <c:h val="0.43505655092236356"/>
        </c:manualLayout>
      </c:layout>
      <c:barChart>
        <c:barDir val="col"/>
        <c:grouping val="clustered"/>
        <c:varyColors val="0"/>
        <c:ser>
          <c:idx val="0"/>
          <c:order val="0"/>
          <c:tx>
            <c:strRef>
              <c:f>'Becas '!$H$19</c:f>
              <c:strCache>
                <c:ptCount val="1"/>
                <c:pt idx="0">
                  <c:v>Primer semestre 2011</c:v>
                </c:pt>
              </c:strCache>
            </c:strRef>
          </c:tx>
          <c:invertIfNegative val="0"/>
          <c:cat>
            <c:strRef>
              <c:f>'Becas '!$B$20:$B$51</c:f>
              <c:strCache>
                <c:ptCount val="32"/>
                <c:pt idx="0">
                  <c:v>Tabasco</c:v>
                </c:pt>
                <c:pt idx="1">
                  <c:v>Campeche</c:v>
                </c:pt>
                <c:pt idx="2">
                  <c:v>Veracruz</c:v>
                </c:pt>
                <c:pt idx="3">
                  <c:v>Tamaulipas</c:v>
                </c:pt>
                <c:pt idx="4">
                  <c:v>Sonora</c:v>
                </c:pt>
                <c:pt idx="5">
                  <c:v>Yucatán</c:v>
                </c:pt>
                <c:pt idx="6">
                  <c:v>Guerrero</c:v>
                </c:pt>
                <c:pt idx="7">
                  <c:v>Aguascalientes</c:v>
                </c:pt>
                <c:pt idx="8">
                  <c:v>Querétaro</c:v>
                </c:pt>
                <c:pt idx="9">
                  <c:v>Zacatecas</c:v>
                </c:pt>
                <c:pt idx="10">
                  <c:v>Chihuahua</c:v>
                </c:pt>
                <c:pt idx="11">
                  <c:v>Coahuila</c:v>
                </c:pt>
                <c:pt idx="12">
                  <c:v>Guanajuato</c:v>
                </c:pt>
                <c:pt idx="13">
                  <c:v>Baja California Sur</c:v>
                </c:pt>
                <c:pt idx="14">
                  <c:v>Michoacán</c:v>
                </c:pt>
                <c:pt idx="15">
                  <c:v>Sinaloa</c:v>
                </c:pt>
                <c:pt idx="16">
                  <c:v>San Luis Potosí</c:v>
                </c:pt>
                <c:pt idx="17">
                  <c:v>Jalisco</c:v>
                </c:pt>
                <c:pt idx="18">
                  <c:v>Tlaxcala</c:v>
                </c:pt>
                <c:pt idx="19">
                  <c:v>Oaxaca</c:v>
                </c:pt>
                <c:pt idx="20">
                  <c:v>Puebla</c:v>
                </c:pt>
                <c:pt idx="21">
                  <c:v>Baja California</c:v>
                </c:pt>
                <c:pt idx="22">
                  <c:v>Nayarit</c:v>
                </c:pt>
                <c:pt idx="23">
                  <c:v>Durango</c:v>
                </c:pt>
                <c:pt idx="24">
                  <c:v>Nuevo León</c:v>
                </c:pt>
                <c:pt idx="25">
                  <c:v>México</c:v>
                </c:pt>
                <c:pt idx="26">
                  <c:v>Hidalgo</c:v>
                </c:pt>
                <c:pt idx="27">
                  <c:v>Chiapas</c:v>
                </c:pt>
                <c:pt idx="28">
                  <c:v>Quintana Roo</c:v>
                </c:pt>
                <c:pt idx="29">
                  <c:v>Colima</c:v>
                </c:pt>
                <c:pt idx="30">
                  <c:v>Distrito Federal</c:v>
                </c:pt>
                <c:pt idx="31">
                  <c:v>Morelos</c:v>
                </c:pt>
              </c:strCache>
            </c:strRef>
          </c:cat>
          <c:val>
            <c:numRef>
              <c:f>'Becas '!$H$20:$H$51</c:f>
              <c:numCache>
                <c:formatCode>#,##0.0</c:formatCode>
                <c:ptCount val="32"/>
                <c:pt idx="0">
                  <c:v>11.551082914023189</c:v>
                </c:pt>
                <c:pt idx="1">
                  <c:v>10.801393728222997</c:v>
                </c:pt>
                <c:pt idx="2">
                  <c:v>10.50153049211208</c:v>
                </c:pt>
                <c:pt idx="3">
                  <c:v>10.461975835110165</c:v>
                </c:pt>
                <c:pt idx="4">
                  <c:v>10.222792701934537</c:v>
                </c:pt>
                <c:pt idx="5">
                  <c:v>10.1620029455081</c:v>
                </c:pt>
                <c:pt idx="6">
                  <c:v>9.8464796188459509</c:v>
                </c:pt>
                <c:pt idx="7">
                  <c:v>9.6675191815856785</c:v>
                </c:pt>
                <c:pt idx="8">
                  <c:v>9.5594020456333606</c:v>
                </c:pt>
                <c:pt idx="9">
                  <c:v>9.5051060487038477</c:v>
                </c:pt>
                <c:pt idx="10">
                  <c:v>9.4323516858728134</c:v>
                </c:pt>
                <c:pt idx="11">
                  <c:v>9.3967869051227648</c:v>
                </c:pt>
                <c:pt idx="12">
                  <c:v>9.38064609380646</c:v>
                </c:pt>
                <c:pt idx="13">
                  <c:v>9.3589743589743595</c:v>
                </c:pt>
                <c:pt idx="14">
                  <c:v>9.346519294163274</c:v>
                </c:pt>
                <c:pt idx="15">
                  <c:v>9.0474392852648791</c:v>
                </c:pt>
                <c:pt idx="16">
                  <c:v>8.9743589743589745</c:v>
                </c:pt>
                <c:pt idx="17">
                  <c:v>8.9659833295787337</c:v>
                </c:pt>
                <c:pt idx="18">
                  <c:v>8.5060449050086362</c:v>
                </c:pt>
                <c:pt idx="19">
                  <c:v>8.4961462627711057</c:v>
                </c:pt>
                <c:pt idx="20">
                  <c:v>7.8951310861423218</c:v>
                </c:pt>
                <c:pt idx="21">
                  <c:v>7.7299412915851269</c:v>
                </c:pt>
                <c:pt idx="22">
                  <c:v>7.5751808146174344</c:v>
                </c:pt>
                <c:pt idx="23">
                  <c:v>7.5088787417554537</c:v>
                </c:pt>
                <c:pt idx="24">
                  <c:v>7.4743527112848067</c:v>
                </c:pt>
                <c:pt idx="25">
                  <c:v>6.9979276109692039</c:v>
                </c:pt>
                <c:pt idx="26">
                  <c:v>6.9610054785691267</c:v>
                </c:pt>
                <c:pt idx="27">
                  <c:v>6.7997934239972455</c:v>
                </c:pt>
                <c:pt idx="28">
                  <c:v>6.4689303449201443</c:v>
                </c:pt>
                <c:pt idx="29">
                  <c:v>6.25</c:v>
                </c:pt>
                <c:pt idx="30">
                  <c:v>4.1313670118188472</c:v>
                </c:pt>
                <c:pt idx="31">
                  <c:v>3.5152636447733578</c:v>
                </c:pt>
              </c:numCache>
            </c:numRef>
          </c:val>
        </c:ser>
        <c:ser>
          <c:idx val="1"/>
          <c:order val="1"/>
          <c:tx>
            <c:strRef>
              <c:f>'Becas '!$F$19</c:f>
              <c:strCache>
                <c:ptCount val="1"/>
                <c:pt idx="0">
                  <c:v>Primer semestre 2010</c:v>
                </c:pt>
              </c:strCache>
            </c:strRef>
          </c:tx>
          <c:spPr>
            <a:solidFill>
              <a:srgbClr val="99FF66"/>
            </a:solidFill>
          </c:spPr>
          <c:invertIfNegative val="0"/>
          <c:cat>
            <c:strRef>
              <c:f>'Becas '!$B$20:$B$51</c:f>
              <c:strCache>
                <c:ptCount val="32"/>
                <c:pt idx="0">
                  <c:v>Tabasco</c:v>
                </c:pt>
                <c:pt idx="1">
                  <c:v>Campeche</c:v>
                </c:pt>
                <c:pt idx="2">
                  <c:v>Veracruz</c:v>
                </c:pt>
                <c:pt idx="3">
                  <c:v>Tamaulipas</c:v>
                </c:pt>
                <c:pt idx="4">
                  <c:v>Sonora</c:v>
                </c:pt>
                <c:pt idx="5">
                  <c:v>Yucatán</c:v>
                </c:pt>
                <c:pt idx="6">
                  <c:v>Guerrero</c:v>
                </c:pt>
                <c:pt idx="7">
                  <c:v>Aguascalientes</c:v>
                </c:pt>
                <c:pt idx="8">
                  <c:v>Querétaro</c:v>
                </c:pt>
                <c:pt idx="9">
                  <c:v>Zacatecas</c:v>
                </c:pt>
                <c:pt idx="10">
                  <c:v>Chihuahua</c:v>
                </c:pt>
                <c:pt idx="11">
                  <c:v>Coahuila</c:v>
                </c:pt>
                <c:pt idx="12">
                  <c:v>Guanajuato</c:v>
                </c:pt>
                <c:pt idx="13">
                  <c:v>Baja California Sur</c:v>
                </c:pt>
                <c:pt idx="14">
                  <c:v>Michoacán</c:v>
                </c:pt>
                <c:pt idx="15">
                  <c:v>Sinaloa</c:v>
                </c:pt>
                <c:pt idx="16">
                  <c:v>San Luis Potosí</c:v>
                </c:pt>
                <c:pt idx="17">
                  <c:v>Jalisco</c:v>
                </c:pt>
                <c:pt idx="18">
                  <c:v>Tlaxcala</c:v>
                </c:pt>
                <c:pt idx="19">
                  <c:v>Oaxaca</c:v>
                </c:pt>
                <c:pt idx="20">
                  <c:v>Puebla</c:v>
                </c:pt>
                <c:pt idx="21">
                  <c:v>Baja California</c:v>
                </c:pt>
                <c:pt idx="22">
                  <c:v>Nayarit</c:v>
                </c:pt>
                <c:pt idx="23">
                  <c:v>Durango</c:v>
                </c:pt>
                <c:pt idx="24">
                  <c:v>Nuevo León</c:v>
                </c:pt>
                <c:pt idx="25">
                  <c:v>México</c:v>
                </c:pt>
                <c:pt idx="26">
                  <c:v>Hidalgo</c:v>
                </c:pt>
                <c:pt idx="27">
                  <c:v>Chiapas</c:v>
                </c:pt>
                <c:pt idx="28">
                  <c:v>Quintana Roo</c:v>
                </c:pt>
                <c:pt idx="29">
                  <c:v>Colima</c:v>
                </c:pt>
                <c:pt idx="30">
                  <c:v>Distrito Federal</c:v>
                </c:pt>
                <c:pt idx="31">
                  <c:v>Morelos</c:v>
                </c:pt>
              </c:strCache>
            </c:strRef>
          </c:cat>
          <c:val>
            <c:numRef>
              <c:f>'Becas '!$F$20:$F$51</c:f>
              <c:numCache>
                <c:formatCode>#,##0.0</c:formatCode>
                <c:ptCount val="32"/>
                <c:pt idx="0">
                  <c:v>12.677850923763007</c:v>
                </c:pt>
                <c:pt idx="1">
                  <c:v>26.448170731707314</c:v>
                </c:pt>
                <c:pt idx="2">
                  <c:v>4.7790396941414599</c:v>
                </c:pt>
                <c:pt idx="3">
                  <c:v>9.6969696969696972</c:v>
                </c:pt>
                <c:pt idx="4">
                  <c:v>6.6597831698502832</c:v>
                </c:pt>
                <c:pt idx="5">
                  <c:v>22.164179104477615</c:v>
                </c:pt>
                <c:pt idx="6">
                  <c:v>6.000830564784053</c:v>
                </c:pt>
                <c:pt idx="7">
                  <c:v>8.71358597576695</c:v>
                </c:pt>
                <c:pt idx="8">
                  <c:v>13.640065146579804</c:v>
                </c:pt>
                <c:pt idx="9">
                  <c:v>17.318900915903416</c:v>
                </c:pt>
                <c:pt idx="10">
                  <c:v>6.0127931769722816</c:v>
                </c:pt>
                <c:pt idx="11">
                  <c:v>6.0569167554405725</c:v>
                </c:pt>
                <c:pt idx="12">
                  <c:v>17.998756025501478</c:v>
                </c:pt>
                <c:pt idx="13">
                  <c:v>20.132610006027726</c:v>
                </c:pt>
                <c:pt idx="14">
                  <c:v>10.782681099084096</c:v>
                </c:pt>
                <c:pt idx="15">
                  <c:v>5.4035844225845571</c:v>
                </c:pt>
                <c:pt idx="16">
                  <c:v>5.0552551140371502</c:v>
                </c:pt>
                <c:pt idx="17">
                  <c:v>16.831757466606632</c:v>
                </c:pt>
                <c:pt idx="18">
                  <c:v>15.522800552740673</c:v>
                </c:pt>
                <c:pt idx="19">
                  <c:v>6.1185468451242828</c:v>
                </c:pt>
                <c:pt idx="20">
                  <c:v>19.217611185482671</c:v>
                </c:pt>
                <c:pt idx="21">
                  <c:v>8.8065843621399171</c:v>
                </c:pt>
                <c:pt idx="22">
                  <c:v>5.6619838229033634</c:v>
                </c:pt>
                <c:pt idx="23">
                  <c:v>4.9599198396793591</c:v>
                </c:pt>
                <c:pt idx="24">
                  <c:v>6.3985837126960039</c:v>
                </c:pt>
                <c:pt idx="25">
                  <c:v>4.3042383451391997</c:v>
                </c:pt>
                <c:pt idx="26">
                  <c:v>4.8304542546385161</c:v>
                </c:pt>
                <c:pt idx="27">
                  <c:v>3.1950783885691605</c:v>
                </c:pt>
                <c:pt idx="28">
                  <c:v>4.5712621924588737</c:v>
                </c:pt>
                <c:pt idx="29">
                  <c:v>4.9464138499587795</c:v>
                </c:pt>
                <c:pt idx="30">
                  <c:v>2.5417708196289959</c:v>
                </c:pt>
                <c:pt idx="31">
                  <c:v>2.0161290322580645</c:v>
                </c:pt>
              </c:numCache>
            </c:numRef>
          </c:val>
        </c:ser>
        <c:dLbls>
          <c:showLegendKey val="0"/>
          <c:showVal val="0"/>
          <c:showCatName val="0"/>
          <c:showSerName val="0"/>
          <c:showPercent val="0"/>
          <c:showBubbleSize val="0"/>
        </c:dLbls>
        <c:gapWidth val="18"/>
        <c:overlap val="4"/>
        <c:axId val="300477440"/>
        <c:axId val="308195264"/>
      </c:barChart>
      <c:catAx>
        <c:axId val="300477440"/>
        <c:scaling>
          <c:orientation val="minMax"/>
        </c:scaling>
        <c:delete val="0"/>
        <c:axPos val="b"/>
        <c:majorTickMark val="out"/>
        <c:minorTickMark val="none"/>
        <c:tickLblPos val="nextTo"/>
        <c:txPr>
          <a:bodyPr rot="-2700000"/>
          <a:lstStyle/>
          <a:p>
            <a:pPr>
              <a:defRPr lang="es-MX" sz="700" baseline="0">
                <a:latin typeface="Calibri" pitchFamily="34" charset="0"/>
              </a:defRPr>
            </a:pPr>
            <a:endParaRPr lang="es-MX"/>
          </a:p>
        </c:txPr>
        <c:crossAx val="308195264"/>
        <c:crosses val="autoZero"/>
        <c:auto val="1"/>
        <c:lblAlgn val="ctr"/>
        <c:lblOffset val="100"/>
        <c:noMultiLvlLbl val="0"/>
      </c:catAx>
      <c:valAx>
        <c:axId val="308195264"/>
        <c:scaling>
          <c:orientation val="minMax"/>
        </c:scaling>
        <c:delete val="0"/>
        <c:axPos val="l"/>
        <c:numFmt formatCode="#,##0.0" sourceLinked="1"/>
        <c:majorTickMark val="out"/>
        <c:minorTickMark val="none"/>
        <c:tickLblPos val="nextTo"/>
        <c:txPr>
          <a:bodyPr/>
          <a:lstStyle/>
          <a:p>
            <a:pPr>
              <a:defRPr lang="es-MX" sz="900" baseline="0">
                <a:latin typeface="Calibri" pitchFamily="34" charset="0"/>
              </a:defRPr>
            </a:pPr>
            <a:endParaRPr lang="es-MX"/>
          </a:p>
        </c:txPr>
        <c:crossAx val="300477440"/>
        <c:crosses val="autoZero"/>
        <c:crossBetween val="between"/>
      </c:valAx>
    </c:plotArea>
    <c:legend>
      <c:legendPos val="r"/>
      <c:layout>
        <c:manualLayout>
          <c:xMode val="edge"/>
          <c:yMode val="edge"/>
          <c:x val="0.74963114615367588"/>
          <c:y val="0.82173364595816001"/>
          <c:w val="0.20998182919442818"/>
          <c:h val="0.14320483256700803"/>
        </c:manualLayout>
      </c:layout>
      <c:overlay val="0"/>
      <c:txPr>
        <a:bodyPr/>
        <a:lstStyle/>
        <a:p>
          <a:pPr>
            <a:defRPr lang="es-MX" sz="800"/>
          </a:pPr>
          <a:endParaRPr lang="es-MX"/>
        </a:p>
      </c:txPr>
    </c:legend>
    <c:plotVisOnly val="1"/>
    <c:dispBlanksAs val="gap"/>
    <c:showDLblsOverMax val="0"/>
  </c:chart>
  <c:printSettings>
    <c:headerFooter/>
    <c:pageMargins b="0.75000000000000167" l="0.70000000000000062" r="0.70000000000000062" t="0.75000000000000167"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bar3DChart>
        <c:barDir val="col"/>
        <c:grouping val="clustered"/>
        <c:varyColors val="0"/>
        <c:ser>
          <c:idx val="1"/>
          <c:order val="0"/>
          <c:tx>
            <c:strRef>
              <c:f>'Alumno-PC'!$A$8</c:f>
              <c:strCache>
                <c:ptCount val="1"/>
                <c:pt idx="0">
                  <c:v>ALUMNO POR COMPUTADORA</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strRef>
              <c:f>'Alumno-PC'!$B$12:$B$16</c:f>
              <c:strCache>
                <c:ptCount val="5"/>
                <c:pt idx="0">
                  <c:v>2007-2008</c:v>
                </c:pt>
                <c:pt idx="1">
                  <c:v>2008-2009</c:v>
                </c:pt>
                <c:pt idx="2">
                  <c:v>2009-2010</c:v>
                </c:pt>
                <c:pt idx="3">
                  <c:v>2010-2011</c:v>
                </c:pt>
                <c:pt idx="4">
                  <c:v>2011-2012</c:v>
                </c:pt>
              </c:strCache>
            </c:strRef>
          </c:cat>
          <c:val>
            <c:numRef>
              <c:f>'Alumno-PC'!$C$12:$C$16</c:f>
              <c:numCache>
                <c:formatCode>0</c:formatCode>
                <c:ptCount val="5"/>
                <c:pt idx="0">
                  <c:v>14.218133100016406</c:v>
                </c:pt>
                <c:pt idx="1">
                  <c:v>15</c:v>
                </c:pt>
                <c:pt idx="2">
                  <c:v>12.619840154575796</c:v>
                </c:pt>
                <c:pt idx="3">
                  <c:v>13</c:v>
                </c:pt>
                <c:pt idx="4">
                  <c:v>11.677455791851679</c:v>
                </c:pt>
              </c:numCache>
            </c:numRef>
          </c:val>
        </c:ser>
        <c:dLbls>
          <c:showLegendKey val="0"/>
          <c:showVal val="0"/>
          <c:showCatName val="0"/>
          <c:showSerName val="0"/>
          <c:showPercent val="0"/>
          <c:showBubbleSize val="0"/>
        </c:dLbls>
        <c:gapWidth val="150"/>
        <c:shape val="box"/>
        <c:axId val="308545536"/>
        <c:axId val="300281792"/>
        <c:axId val="0"/>
      </c:bar3DChart>
      <c:catAx>
        <c:axId val="308545536"/>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300281792"/>
        <c:crosses val="autoZero"/>
        <c:auto val="1"/>
        <c:lblAlgn val="ctr"/>
        <c:lblOffset val="100"/>
        <c:noMultiLvlLbl val="0"/>
      </c:catAx>
      <c:valAx>
        <c:axId val="300281792"/>
        <c:scaling>
          <c:orientation val="minMax"/>
        </c:scaling>
        <c:delete val="0"/>
        <c:axPos val="l"/>
        <c:numFmt formatCode="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308545536"/>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88" l="0.70000000000000062" r="0.70000000000000062" t="0.75000000000000488" header="0.30000000000000032" footer="0.30000000000000032"/>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47387290874355"/>
          <c:y val="4.1407867494824016E-2"/>
        </c:manualLayout>
      </c:layout>
      <c:overlay val="0"/>
      <c:spPr>
        <a:noFill/>
        <a:ln w="25400">
          <a:noFill/>
        </a:ln>
      </c:spPr>
      <c:txPr>
        <a:bodyPr/>
        <a:lstStyle/>
        <a:p>
          <a:pPr>
            <a:defRPr lang="en-US" sz="1000"/>
          </a:pPr>
          <a:endParaRPr lang="es-MX"/>
        </a:p>
      </c:txPr>
    </c:title>
    <c:autoTitleDeleted val="0"/>
    <c:plotArea>
      <c:layout>
        <c:manualLayout>
          <c:layoutTarget val="inner"/>
          <c:xMode val="edge"/>
          <c:yMode val="edge"/>
          <c:x val="6.2474660466099459E-2"/>
          <c:y val="0.10221809230367943"/>
          <c:w val="0.92708784398251076"/>
          <c:h val="0.6241058998060024"/>
        </c:manualLayout>
      </c:layout>
      <c:barChart>
        <c:barDir val="col"/>
        <c:grouping val="clustered"/>
        <c:varyColors val="1"/>
        <c:ser>
          <c:idx val="0"/>
          <c:order val="0"/>
          <c:tx>
            <c:strRef>
              <c:f>'Alumno-PC'!$G$18</c:f>
              <c:strCache>
                <c:ptCount val="1"/>
                <c:pt idx="0">
                  <c:v>2011-2012</c:v>
                </c:pt>
              </c:strCache>
            </c:strRef>
          </c:tx>
          <c:invertIfNegative val="0"/>
          <c:cat>
            <c:strRef>
              <c:f>'Alumno-PC'!$B$19:$B$52</c:f>
              <c:strCache>
                <c:ptCount val="32"/>
                <c:pt idx="0">
                  <c:v>Veracruz</c:v>
                </c:pt>
                <c:pt idx="1">
                  <c:v>Campeche</c:v>
                </c:pt>
                <c:pt idx="2">
                  <c:v>Puebla</c:v>
                </c:pt>
                <c:pt idx="3">
                  <c:v>Colima</c:v>
                </c:pt>
                <c:pt idx="4">
                  <c:v>Tamaulipas</c:v>
                </c:pt>
                <c:pt idx="5">
                  <c:v>Tlaxcala</c:v>
                </c:pt>
                <c:pt idx="6">
                  <c:v>Nuevo León</c:v>
                </c:pt>
                <c:pt idx="7">
                  <c:v>Durango</c:v>
                </c:pt>
                <c:pt idx="8">
                  <c:v>Nayarit</c:v>
                </c:pt>
                <c:pt idx="9">
                  <c:v>Chihuahua</c:v>
                </c:pt>
                <c:pt idx="10">
                  <c:v>Baja California Sur</c:v>
                </c:pt>
                <c:pt idx="11">
                  <c:v>Querétaro</c:v>
                </c:pt>
                <c:pt idx="12">
                  <c:v>Sinaloa</c:v>
                </c:pt>
                <c:pt idx="13">
                  <c:v>Hidalgo</c:v>
                </c:pt>
                <c:pt idx="14">
                  <c:v>Morelos</c:v>
                </c:pt>
                <c:pt idx="15">
                  <c:v>Quintana Roo</c:v>
                </c:pt>
                <c:pt idx="16">
                  <c:v>Jalisco</c:v>
                </c:pt>
                <c:pt idx="17">
                  <c:v>Guanajuato</c:v>
                </c:pt>
                <c:pt idx="18">
                  <c:v>Coahuila</c:v>
                </c:pt>
                <c:pt idx="19">
                  <c:v>Zacatecas</c:v>
                </c:pt>
                <c:pt idx="20">
                  <c:v>Chiapas</c:v>
                </c:pt>
                <c:pt idx="21">
                  <c:v>Yucatán</c:v>
                </c:pt>
                <c:pt idx="22">
                  <c:v>México</c:v>
                </c:pt>
                <c:pt idx="23">
                  <c:v>Michoacán</c:v>
                </c:pt>
                <c:pt idx="24">
                  <c:v>Aguascalientes</c:v>
                </c:pt>
                <c:pt idx="25">
                  <c:v>Sonora</c:v>
                </c:pt>
                <c:pt idx="26">
                  <c:v>Tabasco</c:v>
                </c:pt>
                <c:pt idx="27">
                  <c:v>Baja California</c:v>
                </c:pt>
                <c:pt idx="28">
                  <c:v>Oaxaca</c:v>
                </c:pt>
                <c:pt idx="29">
                  <c:v>San Luis Potosí</c:v>
                </c:pt>
                <c:pt idx="30">
                  <c:v>Distrito Federal</c:v>
                </c:pt>
                <c:pt idx="31">
                  <c:v>Guerrero</c:v>
                </c:pt>
              </c:strCache>
            </c:strRef>
          </c:cat>
          <c:val>
            <c:numRef>
              <c:f>'Alumno-PC'!$G$18:$G$51</c:f>
              <c:numCache>
                <c:formatCode>#,##0</c:formatCode>
                <c:ptCount val="33"/>
                <c:pt idx="0" formatCode="General">
                  <c:v>0</c:v>
                </c:pt>
                <c:pt idx="1">
                  <c:v>6.9549211119459056</c:v>
                </c:pt>
                <c:pt idx="2">
                  <c:v>7.6753246753246751</c:v>
                </c:pt>
                <c:pt idx="3">
                  <c:v>8.1831735889243884</c:v>
                </c:pt>
                <c:pt idx="4">
                  <c:v>8.3254716981132084</c:v>
                </c:pt>
                <c:pt idx="5">
                  <c:v>8.4039054470709154</c:v>
                </c:pt>
                <c:pt idx="6">
                  <c:v>8.4819672131147534</c:v>
                </c:pt>
                <c:pt idx="7">
                  <c:v>8.8755787037037042</c:v>
                </c:pt>
                <c:pt idx="8">
                  <c:v>9.325396825396826</c:v>
                </c:pt>
                <c:pt idx="9">
                  <c:v>9.4361370716510908</c:v>
                </c:pt>
                <c:pt idx="10">
                  <c:v>10.13663133097762</c:v>
                </c:pt>
                <c:pt idx="11">
                  <c:v>10.248484848484848</c:v>
                </c:pt>
                <c:pt idx="12">
                  <c:v>10.296819787985866</c:v>
                </c:pt>
                <c:pt idx="13">
                  <c:v>10.318181818181818</c:v>
                </c:pt>
                <c:pt idx="14">
                  <c:v>10.464589235127479</c:v>
                </c:pt>
                <c:pt idx="15">
                  <c:v>10.61344537815126</c:v>
                </c:pt>
                <c:pt idx="16">
                  <c:v>10.806241872561769</c:v>
                </c:pt>
                <c:pt idx="17">
                  <c:v>10.908960573476703</c:v>
                </c:pt>
                <c:pt idx="18">
                  <c:v>11.352062588904694</c:v>
                </c:pt>
                <c:pt idx="19">
                  <c:v>11.702662721893491</c:v>
                </c:pt>
                <c:pt idx="20">
                  <c:v>12.704000000000001</c:v>
                </c:pt>
                <c:pt idx="21">
                  <c:v>12.785340314136125</c:v>
                </c:pt>
                <c:pt idx="22">
                  <c:v>12.892857142857142</c:v>
                </c:pt>
                <c:pt idx="23">
                  <c:v>13.072678331090176</c:v>
                </c:pt>
                <c:pt idx="24">
                  <c:v>13.27942794279428</c:v>
                </c:pt>
                <c:pt idx="25">
                  <c:v>13.352941176470589</c:v>
                </c:pt>
                <c:pt idx="26">
                  <c:v>13.410569105691057</c:v>
                </c:pt>
                <c:pt idx="27">
                  <c:v>14.482758620689655</c:v>
                </c:pt>
                <c:pt idx="28">
                  <c:v>14.591623036649215</c:v>
                </c:pt>
                <c:pt idx="29">
                  <c:v>14.781321184510251</c:v>
                </c:pt>
                <c:pt idx="30">
                  <c:v>15.03305785123967</c:v>
                </c:pt>
                <c:pt idx="31">
                  <c:v>15.17457627118644</c:v>
                </c:pt>
                <c:pt idx="32">
                  <c:v>16.495348837209303</c:v>
                </c:pt>
              </c:numCache>
            </c:numRef>
          </c:val>
        </c:ser>
        <c:dLbls>
          <c:showLegendKey val="0"/>
          <c:showVal val="0"/>
          <c:showCatName val="0"/>
          <c:showSerName val="0"/>
          <c:showPercent val="0"/>
          <c:showBubbleSize val="0"/>
        </c:dLbls>
        <c:gapWidth val="74"/>
        <c:axId val="308555776"/>
        <c:axId val="300283520"/>
      </c:barChart>
      <c:catAx>
        <c:axId val="308555776"/>
        <c:scaling>
          <c:orientation val="minMax"/>
        </c:scaling>
        <c:delete val="0"/>
        <c:axPos val="b"/>
        <c:numFmt formatCode="General" sourceLinked="1"/>
        <c:majorTickMark val="out"/>
        <c:minorTickMark val="none"/>
        <c:tickLblPos val="nextTo"/>
        <c:txPr>
          <a:bodyPr rot="-2700000" vert="horz"/>
          <a:lstStyle/>
          <a:p>
            <a:pPr>
              <a:defRPr lang="es-MX" sz="500" b="0" i="0" u="none" strike="noStrike" baseline="0">
                <a:solidFill>
                  <a:srgbClr val="000000"/>
                </a:solidFill>
                <a:latin typeface="Arial"/>
                <a:ea typeface="Arial"/>
                <a:cs typeface="Arial"/>
              </a:defRPr>
            </a:pPr>
            <a:endParaRPr lang="es-MX"/>
          </a:p>
        </c:txPr>
        <c:crossAx val="300283520"/>
        <c:crosses val="autoZero"/>
        <c:auto val="1"/>
        <c:lblAlgn val="ctr"/>
        <c:lblOffset val="100"/>
        <c:noMultiLvlLbl val="0"/>
      </c:catAx>
      <c:valAx>
        <c:axId val="300283520"/>
        <c:scaling>
          <c:orientation val="minMax"/>
        </c:scaling>
        <c:delete val="0"/>
        <c:axPos val="l"/>
        <c:numFmt formatCode="General" sourceLinked="1"/>
        <c:majorTickMark val="out"/>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3085557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88" l="0.70000000000000062" r="0.70000000000000062" t="0.7500000000000048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87031862952632"/>
          <c:y val="0.11594202898550726"/>
        </c:manualLayout>
      </c:layout>
      <c:overlay val="0"/>
      <c:spPr>
        <a:noFill/>
        <a:ln w="25400">
          <a:noFill/>
        </a:ln>
      </c:spPr>
      <c:txPr>
        <a:bodyPr/>
        <a:lstStyle/>
        <a:p>
          <a:pPr>
            <a:defRPr lang="en-US" sz="1000"/>
          </a:pPr>
          <a:endParaRPr lang="es-MX"/>
        </a:p>
      </c:txPr>
    </c:title>
    <c:autoTitleDeleted val="0"/>
    <c:plotArea>
      <c:layout>
        <c:manualLayout>
          <c:layoutTarget val="inner"/>
          <c:xMode val="edge"/>
          <c:yMode val="edge"/>
          <c:x val="6.2474639510443644E-2"/>
          <c:y val="5.2528651309890713E-2"/>
          <c:w val="0.92708784398251076"/>
          <c:h val="0.55785331181428399"/>
        </c:manualLayout>
      </c:layout>
      <c:barChart>
        <c:barDir val="col"/>
        <c:grouping val="clustered"/>
        <c:varyColors val="1"/>
        <c:ser>
          <c:idx val="0"/>
          <c:order val="0"/>
          <c:tx>
            <c:strRef>
              <c:f>'Administrativo-PC'!$G$19</c:f>
              <c:strCache>
                <c:ptCount val="1"/>
                <c:pt idx="0">
                  <c:v>2010-2011*</c:v>
                </c:pt>
              </c:strCache>
            </c:strRef>
          </c:tx>
          <c:invertIfNegative val="0"/>
          <c:cat>
            <c:strRef>
              <c:f>'Administrativo-PC'!$B$20:$B$51</c:f>
              <c:strCache>
                <c:ptCount val="32"/>
                <c:pt idx="0">
                  <c:v>Puebla</c:v>
                </c:pt>
                <c:pt idx="1">
                  <c:v>Nuevo León</c:v>
                </c:pt>
                <c:pt idx="2">
                  <c:v>Querétaro</c:v>
                </c:pt>
                <c:pt idx="3">
                  <c:v>Tlaxcala</c:v>
                </c:pt>
                <c:pt idx="4">
                  <c:v>Baja California Sur</c:v>
                </c:pt>
                <c:pt idx="5">
                  <c:v>Morelos</c:v>
                </c:pt>
                <c:pt idx="6">
                  <c:v>Aguascalientes</c:v>
                </c:pt>
                <c:pt idx="7">
                  <c:v>Zacatecas</c:v>
                </c:pt>
                <c:pt idx="8">
                  <c:v>Colima</c:v>
                </c:pt>
                <c:pt idx="9">
                  <c:v>Durango</c:v>
                </c:pt>
                <c:pt idx="10">
                  <c:v>San Luis Potosí</c:v>
                </c:pt>
                <c:pt idx="11">
                  <c:v>Sonora</c:v>
                </c:pt>
                <c:pt idx="12">
                  <c:v>Jalisco</c:v>
                </c:pt>
                <c:pt idx="13">
                  <c:v>Quintana Roo</c:v>
                </c:pt>
                <c:pt idx="14">
                  <c:v>Guanajuato</c:v>
                </c:pt>
                <c:pt idx="15">
                  <c:v>México</c:v>
                </c:pt>
                <c:pt idx="16">
                  <c:v>Yucatán</c:v>
                </c:pt>
                <c:pt idx="17">
                  <c:v>Distrito Federal</c:v>
                </c:pt>
                <c:pt idx="18">
                  <c:v>Baja California</c:v>
                </c:pt>
                <c:pt idx="19">
                  <c:v>Guerrero</c:v>
                </c:pt>
                <c:pt idx="20">
                  <c:v>Tabasco</c:v>
                </c:pt>
                <c:pt idx="21">
                  <c:v>Chiapas</c:v>
                </c:pt>
                <c:pt idx="22">
                  <c:v>Chihuahua</c:v>
                </c:pt>
                <c:pt idx="23">
                  <c:v>Tamaulipas</c:v>
                </c:pt>
                <c:pt idx="24">
                  <c:v>Coahuila</c:v>
                </c:pt>
                <c:pt idx="25">
                  <c:v>Veracruz</c:v>
                </c:pt>
                <c:pt idx="26">
                  <c:v>Michoacán</c:v>
                </c:pt>
                <c:pt idx="27">
                  <c:v>Oaxaca</c:v>
                </c:pt>
                <c:pt idx="28">
                  <c:v>Nayarit</c:v>
                </c:pt>
                <c:pt idx="29">
                  <c:v>Hidalgo</c:v>
                </c:pt>
                <c:pt idx="30">
                  <c:v>Sinaloa</c:v>
                </c:pt>
                <c:pt idx="31">
                  <c:v>Campeche</c:v>
                </c:pt>
              </c:strCache>
            </c:strRef>
          </c:cat>
          <c:val>
            <c:numRef>
              <c:f>'Administrativo-PC'!$G$20:$G$51</c:f>
              <c:numCache>
                <c:formatCode>#,##0.0</c:formatCode>
                <c:ptCount val="32"/>
                <c:pt idx="0">
                  <c:v>1.0770164963060418</c:v>
                </c:pt>
                <c:pt idx="1">
                  <c:v>1.1206028723535184</c:v>
                </c:pt>
                <c:pt idx="2">
                  <c:v>1.2441826979939627</c:v>
                </c:pt>
                <c:pt idx="3">
                  <c:v>1.3046412113232388</c:v>
                </c:pt>
                <c:pt idx="4">
                  <c:v>1.3190740740740741</c:v>
                </c:pt>
                <c:pt idx="5">
                  <c:v>1.3297047521766623</c:v>
                </c:pt>
                <c:pt idx="6">
                  <c:v>1.3346075967043707</c:v>
                </c:pt>
                <c:pt idx="7">
                  <c:v>1.3508151008151008</c:v>
                </c:pt>
                <c:pt idx="8">
                  <c:v>1.3976895881598572</c:v>
                </c:pt>
                <c:pt idx="9">
                  <c:v>1.4206281833616299</c:v>
                </c:pt>
                <c:pt idx="10">
                  <c:v>1.457379597578109</c:v>
                </c:pt>
                <c:pt idx="11">
                  <c:v>1.4667099256370759</c:v>
                </c:pt>
                <c:pt idx="12">
                  <c:v>1.4758584477577648</c:v>
                </c:pt>
                <c:pt idx="13">
                  <c:v>1.498750832778148</c:v>
                </c:pt>
                <c:pt idx="14">
                  <c:v>1.5024940698068452</c:v>
                </c:pt>
                <c:pt idx="15">
                  <c:v>1.5652251625141389</c:v>
                </c:pt>
                <c:pt idx="16">
                  <c:v>1.5808323980546202</c:v>
                </c:pt>
                <c:pt idx="17">
                  <c:v>1.6047802004290335</c:v>
                </c:pt>
                <c:pt idx="18">
                  <c:v>1.672597397966461</c:v>
                </c:pt>
                <c:pt idx="19">
                  <c:v>1.6761389896552084</c:v>
                </c:pt>
                <c:pt idx="20">
                  <c:v>1.6787041802481844</c:v>
                </c:pt>
                <c:pt idx="21">
                  <c:v>1.6936329138033683</c:v>
                </c:pt>
                <c:pt idx="22">
                  <c:v>1.7997033023735811</c:v>
                </c:pt>
                <c:pt idx="23">
                  <c:v>1.831392406499637</c:v>
                </c:pt>
                <c:pt idx="24">
                  <c:v>1.8778282432475224</c:v>
                </c:pt>
                <c:pt idx="25">
                  <c:v>1.9062146412668095</c:v>
                </c:pt>
                <c:pt idx="26">
                  <c:v>1.9643866020984664</c:v>
                </c:pt>
                <c:pt idx="27">
                  <c:v>2.0113577249869947</c:v>
                </c:pt>
                <c:pt idx="28">
                  <c:v>2.3696078431372549</c:v>
                </c:pt>
                <c:pt idx="29">
                  <c:v>2.6069794050343247</c:v>
                </c:pt>
                <c:pt idx="30">
                  <c:v>2.7006160729462452</c:v>
                </c:pt>
                <c:pt idx="31">
                  <c:v>3.0037481259370313</c:v>
                </c:pt>
              </c:numCache>
            </c:numRef>
          </c:val>
        </c:ser>
        <c:dLbls>
          <c:showLegendKey val="0"/>
          <c:showVal val="0"/>
          <c:showCatName val="0"/>
          <c:showSerName val="0"/>
          <c:showPercent val="0"/>
          <c:showBubbleSize val="0"/>
        </c:dLbls>
        <c:gapWidth val="74"/>
        <c:axId val="331751424"/>
        <c:axId val="308198720"/>
      </c:barChart>
      <c:catAx>
        <c:axId val="331751424"/>
        <c:scaling>
          <c:orientation val="minMax"/>
        </c:scaling>
        <c:delete val="0"/>
        <c:axPos val="b"/>
        <c:numFmt formatCode="General" sourceLinked="1"/>
        <c:majorTickMark val="out"/>
        <c:minorTickMark val="none"/>
        <c:tickLblPos val="nextTo"/>
        <c:txPr>
          <a:bodyPr rot="-2700000" vert="horz"/>
          <a:lstStyle/>
          <a:p>
            <a:pPr>
              <a:defRPr lang="es-MX" sz="500" b="0" i="0" u="none" strike="noStrike" baseline="0">
                <a:solidFill>
                  <a:srgbClr val="000000"/>
                </a:solidFill>
                <a:latin typeface="Arial"/>
                <a:ea typeface="Arial"/>
                <a:cs typeface="Arial"/>
              </a:defRPr>
            </a:pPr>
            <a:endParaRPr lang="es-MX"/>
          </a:p>
        </c:txPr>
        <c:crossAx val="308198720"/>
        <c:crosses val="autoZero"/>
        <c:auto val="1"/>
        <c:lblAlgn val="ctr"/>
        <c:lblOffset val="100"/>
        <c:noMultiLvlLbl val="0"/>
      </c:catAx>
      <c:valAx>
        <c:axId val="308198720"/>
        <c:scaling>
          <c:orientation val="minMax"/>
        </c:scaling>
        <c:delete val="0"/>
        <c:axPos val="l"/>
        <c:numFmt formatCode="#,##0.0" sourceLinked="1"/>
        <c:majorTickMark val="out"/>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33175142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683464566929135"/>
          <c:y val="2.2346368715083803E-2"/>
        </c:manualLayout>
      </c:layout>
      <c:overlay val="0"/>
      <c:spPr>
        <a:noFill/>
        <a:ln w="25400">
          <a:noFill/>
        </a:ln>
      </c:spPr>
      <c:txPr>
        <a:bodyPr/>
        <a:lstStyle/>
        <a:p>
          <a:pPr>
            <a:defRPr lang="en-US" sz="1000"/>
          </a:pPr>
          <a:endParaRPr lang="es-MX"/>
        </a:p>
      </c:txPr>
    </c:title>
    <c:autoTitleDeleted val="0"/>
    <c:plotArea>
      <c:layout>
        <c:manualLayout>
          <c:layoutTarget val="inner"/>
          <c:xMode val="edge"/>
          <c:yMode val="edge"/>
          <c:x val="5.1248304758820307E-2"/>
          <c:y val="4.7746741154562414E-2"/>
          <c:w val="0.92989993860022502"/>
          <c:h val="0.87463159283861036"/>
        </c:manualLayout>
      </c:layout>
      <c:barChart>
        <c:barDir val="col"/>
        <c:grouping val="clustered"/>
        <c:varyColors val="1"/>
        <c:ser>
          <c:idx val="0"/>
          <c:order val="0"/>
          <c:tx>
            <c:strRef>
              <c:f>Absorción!$H$19</c:f>
              <c:strCache>
                <c:ptCount val="1"/>
                <c:pt idx="0">
                  <c:v>Var.
 2010-2011</c:v>
                </c:pt>
              </c:strCache>
            </c:strRef>
          </c:tx>
          <c:invertIfNegative val="0"/>
          <c:cat>
            <c:strRef>
              <c:f>Absorción!$B$20:$B$51</c:f>
              <c:strCache>
                <c:ptCount val="32"/>
                <c:pt idx="0">
                  <c:v>Aguascalientes</c:v>
                </c:pt>
                <c:pt idx="1">
                  <c:v>Colima</c:v>
                </c:pt>
                <c:pt idx="2">
                  <c:v>Tamaulipas</c:v>
                </c:pt>
                <c:pt idx="3">
                  <c:v>Sinaloa</c:v>
                </c:pt>
                <c:pt idx="4">
                  <c:v>Querétaro</c:v>
                </c:pt>
                <c:pt idx="5">
                  <c:v>Hidalgo</c:v>
                </c:pt>
                <c:pt idx="6">
                  <c:v>Nuevo León</c:v>
                </c:pt>
                <c:pt idx="7">
                  <c:v>Sonora</c:v>
                </c:pt>
                <c:pt idx="8">
                  <c:v>Chihuahua</c:v>
                </c:pt>
                <c:pt idx="9">
                  <c:v>Oaxaca</c:v>
                </c:pt>
                <c:pt idx="10">
                  <c:v>Coahuila</c:v>
                </c:pt>
                <c:pt idx="11">
                  <c:v>Veracruz</c:v>
                </c:pt>
                <c:pt idx="12">
                  <c:v>Yucatán</c:v>
                </c:pt>
                <c:pt idx="13">
                  <c:v>San Luis Potosí</c:v>
                </c:pt>
                <c:pt idx="14">
                  <c:v>Guerrero</c:v>
                </c:pt>
                <c:pt idx="15">
                  <c:v>Puebla</c:v>
                </c:pt>
                <c:pt idx="16">
                  <c:v>Jalisco</c:v>
                </c:pt>
                <c:pt idx="17">
                  <c:v>Baja California</c:v>
                </c:pt>
                <c:pt idx="18">
                  <c:v>Zacatecas</c:v>
                </c:pt>
                <c:pt idx="19">
                  <c:v>Durango</c:v>
                </c:pt>
                <c:pt idx="20">
                  <c:v>Nayarit</c:v>
                </c:pt>
                <c:pt idx="21">
                  <c:v>Chiapas</c:v>
                </c:pt>
                <c:pt idx="22">
                  <c:v>Tlaxcala</c:v>
                </c:pt>
                <c:pt idx="23">
                  <c:v>Campeche</c:v>
                </c:pt>
                <c:pt idx="24">
                  <c:v>Quintana Roo</c:v>
                </c:pt>
                <c:pt idx="25">
                  <c:v>Tabasco</c:v>
                </c:pt>
                <c:pt idx="26">
                  <c:v>Michoacán</c:v>
                </c:pt>
                <c:pt idx="27">
                  <c:v>Guanajuato</c:v>
                </c:pt>
                <c:pt idx="28">
                  <c:v>México</c:v>
                </c:pt>
                <c:pt idx="29">
                  <c:v>Morelos</c:v>
                </c:pt>
                <c:pt idx="30">
                  <c:v>Baja California Sur</c:v>
                </c:pt>
                <c:pt idx="31">
                  <c:v>Distrito Federal</c:v>
                </c:pt>
              </c:strCache>
            </c:strRef>
          </c:cat>
          <c:val>
            <c:numRef>
              <c:f>Absorción!$H$20:$H$51</c:f>
              <c:numCache>
                <c:formatCode>#,##0.00</c:formatCode>
                <c:ptCount val="32"/>
                <c:pt idx="0">
                  <c:v>1.4752396306397646</c:v>
                </c:pt>
                <c:pt idx="1">
                  <c:v>1.0244909500408674</c:v>
                </c:pt>
                <c:pt idx="2">
                  <c:v>0.84165570361587072</c:v>
                </c:pt>
                <c:pt idx="3">
                  <c:v>0.82941018752125473</c:v>
                </c:pt>
                <c:pt idx="4">
                  <c:v>0.71031960295765817</c:v>
                </c:pt>
                <c:pt idx="5">
                  <c:v>0.61233134547058832</c:v>
                </c:pt>
                <c:pt idx="6">
                  <c:v>0.58846687079101656</c:v>
                </c:pt>
                <c:pt idx="7">
                  <c:v>0.52209588092613934</c:v>
                </c:pt>
                <c:pt idx="8">
                  <c:v>0.42935022952355695</c:v>
                </c:pt>
                <c:pt idx="9">
                  <c:v>0.26320737045368192</c:v>
                </c:pt>
                <c:pt idx="10">
                  <c:v>0.19471707148305395</c:v>
                </c:pt>
                <c:pt idx="11">
                  <c:v>7.7832473283809378E-2</c:v>
                </c:pt>
                <c:pt idx="12">
                  <c:v>7.0714177547283263E-2</c:v>
                </c:pt>
                <c:pt idx="13">
                  <c:v>5.9646048287294917E-2</c:v>
                </c:pt>
                <c:pt idx="14">
                  <c:v>3.2364630928595872E-2</c:v>
                </c:pt>
                <c:pt idx="15">
                  <c:v>1.9090832497020926E-2</c:v>
                </c:pt>
                <c:pt idx="16">
                  <c:v>-2.5073895193820306E-2</c:v>
                </c:pt>
                <c:pt idx="17">
                  <c:v>-5.9994905244615815E-2</c:v>
                </c:pt>
                <c:pt idx="18">
                  <c:v>-6.6897212117110527E-2</c:v>
                </c:pt>
                <c:pt idx="19">
                  <c:v>-6.7280040990288281E-2</c:v>
                </c:pt>
                <c:pt idx="20">
                  <c:v>-9.1888251639371532E-2</c:v>
                </c:pt>
                <c:pt idx="21">
                  <c:v>-0.19532505064648253</c:v>
                </c:pt>
                <c:pt idx="22">
                  <c:v>-0.20668258657423966</c:v>
                </c:pt>
                <c:pt idx="23">
                  <c:v>-0.28661661829943252</c:v>
                </c:pt>
                <c:pt idx="24">
                  <c:v>-0.46577607534142196</c:v>
                </c:pt>
                <c:pt idx="25">
                  <c:v>-0.53161220244563356</c:v>
                </c:pt>
                <c:pt idx="26">
                  <c:v>-0.5408960651271979</c:v>
                </c:pt>
                <c:pt idx="27">
                  <c:v>-0.5615490288736753</c:v>
                </c:pt>
                <c:pt idx="28">
                  <c:v>-0.75332884050713034</c:v>
                </c:pt>
                <c:pt idx="29">
                  <c:v>-1.3915332739645105</c:v>
                </c:pt>
                <c:pt idx="30">
                  <c:v>-1.4517071899630158</c:v>
                </c:pt>
                <c:pt idx="31">
                  <c:v>-1.7579868178546629</c:v>
                </c:pt>
              </c:numCache>
            </c:numRef>
          </c:val>
        </c:ser>
        <c:dLbls>
          <c:showLegendKey val="0"/>
          <c:showVal val="0"/>
          <c:showCatName val="0"/>
          <c:showSerName val="0"/>
          <c:showPercent val="0"/>
          <c:showBubbleSize val="0"/>
        </c:dLbls>
        <c:gapWidth val="120"/>
        <c:axId val="272121856"/>
        <c:axId val="269149888"/>
      </c:barChart>
      <c:catAx>
        <c:axId val="272121856"/>
        <c:scaling>
          <c:orientation val="minMax"/>
        </c:scaling>
        <c:delete val="0"/>
        <c:axPos val="b"/>
        <c:numFmt formatCode="General" sourceLinked="1"/>
        <c:majorTickMark val="none"/>
        <c:minorTickMark val="none"/>
        <c:tickLblPos val="nextTo"/>
        <c:txPr>
          <a:bodyPr rot="-2700000" vert="horz"/>
          <a:lstStyle/>
          <a:p>
            <a:pPr>
              <a:defRPr lang="es-MX" sz="500" b="0" i="0" u="none" strike="noStrike" baseline="0">
                <a:solidFill>
                  <a:srgbClr val="000000"/>
                </a:solidFill>
                <a:latin typeface="Arial"/>
                <a:ea typeface="Arial"/>
                <a:cs typeface="Arial"/>
              </a:defRPr>
            </a:pPr>
            <a:endParaRPr lang="es-MX"/>
          </a:p>
        </c:txPr>
        <c:crossAx val="269149888"/>
        <c:crosses val="autoZero"/>
        <c:auto val="1"/>
        <c:lblAlgn val="ctr"/>
        <c:lblOffset val="100"/>
        <c:noMultiLvlLbl val="0"/>
      </c:catAx>
      <c:valAx>
        <c:axId val="269149888"/>
        <c:scaling>
          <c:orientation val="minMax"/>
        </c:scaling>
        <c:delete val="0"/>
        <c:axPos val="l"/>
        <c:numFmt formatCode="#,##0.00" sourceLinked="1"/>
        <c:majorTickMark val="none"/>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272121856"/>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633" l="0.70000000000000062" r="0.70000000000000062" t="0.750000000000006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bar3DChart>
        <c:barDir val="col"/>
        <c:grouping val="clustered"/>
        <c:varyColors val="0"/>
        <c:ser>
          <c:idx val="1"/>
          <c:order val="0"/>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strRef>
              <c:f>'Administrativo-PC'!$B$12:$B$16</c:f>
              <c:strCache>
                <c:ptCount val="5"/>
                <c:pt idx="0">
                  <c:v>2006-2007</c:v>
                </c:pt>
                <c:pt idx="1">
                  <c:v>2007-2008</c:v>
                </c:pt>
                <c:pt idx="2">
                  <c:v>2008-2009</c:v>
                </c:pt>
                <c:pt idx="3">
                  <c:v>2009-2010</c:v>
                </c:pt>
                <c:pt idx="4">
                  <c:v>2010-2011</c:v>
                </c:pt>
              </c:strCache>
            </c:strRef>
          </c:cat>
          <c:val>
            <c:numRef>
              <c:f>'Administrativo-PC'!$C$12:$C$16</c:f>
              <c:numCache>
                <c:formatCode>0.0</c:formatCode>
                <c:ptCount val="5"/>
                <c:pt idx="0">
                  <c:v>1.718115353371243</c:v>
                </c:pt>
                <c:pt idx="1">
                  <c:v>1.6</c:v>
                </c:pt>
                <c:pt idx="2">
                  <c:v>1.5</c:v>
                </c:pt>
                <c:pt idx="3">
                  <c:v>1.5</c:v>
                </c:pt>
                <c:pt idx="4">
                  <c:v>1.5</c:v>
                </c:pt>
              </c:numCache>
            </c:numRef>
          </c:val>
        </c:ser>
        <c:dLbls>
          <c:showLegendKey val="0"/>
          <c:showVal val="0"/>
          <c:showCatName val="0"/>
          <c:showSerName val="0"/>
          <c:showPercent val="0"/>
          <c:showBubbleSize val="0"/>
        </c:dLbls>
        <c:gapWidth val="150"/>
        <c:shape val="box"/>
        <c:axId val="331751936"/>
        <c:axId val="325544192"/>
        <c:axId val="0"/>
      </c:bar3DChart>
      <c:catAx>
        <c:axId val="331751936"/>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325544192"/>
        <c:crosses val="autoZero"/>
        <c:auto val="1"/>
        <c:lblAlgn val="ctr"/>
        <c:lblOffset val="100"/>
        <c:noMultiLvlLbl val="0"/>
      </c:catAx>
      <c:valAx>
        <c:axId val="325544192"/>
        <c:scaling>
          <c:orientation val="minMax"/>
        </c:scaling>
        <c:delete val="0"/>
        <c:axPos val="l"/>
        <c:numFmt formatCode="0.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331751936"/>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11" l="0.70000000000000062" r="0.70000000000000062" t="0.75000000000000511" header="0.30000000000000032" footer="0.30000000000000032"/>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7922100652014841"/>
          <c:y val="7.7348274959737784E-2"/>
          <c:w val="0.7584425203461348"/>
          <c:h val="0.70718422820330895"/>
        </c:manualLayout>
      </c:layout>
      <c:bar3DChart>
        <c:barDir val="col"/>
        <c:grouping val="clustered"/>
        <c:varyColors val="0"/>
        <c:ser>
          <c:idx val="1"/>
          <c:order val="0"/>
          <c:tx>
            <c:strRef>
              <c:f>Capacitacion!$A$8</c:f>
              <c:strCache>
                <c:ptCount val="1"/>
                <c:pt idx="0">
                  <c:v>PERSONAS CAPACITADAS</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numRef>
              <c:f>Capacitacion!$B$12:$B$16</c:f>
              <c:numCache>
                <c:formatCode>General</c:formatCode>
                <c:ptCount val="5"/>
                <c:pt idx="0">
                  <c:v>2007</c:v>
                </c:pt>
                <c:pt idx="1">
                  <c:v>2008</c:v>
                </c:pt>
                <c:pt idx="2">
                  <c:v>2009</c:v>
                </c:pt>
                <c:pt idx="3">
                  <c:v>2010</c:v>
                </c:pt>
                <c:pt idx="4">
                  <c:v>2011</c:v>
                </c:pt>
              </c:numCache>
            </c:numRef>
          </c:cat>
          <c:val>
            <c:numRef>
              <c:f>Capacitacion!$C$12:$C$16</c:f>
              <c:numCache>
                <c:formatCode>#,##0</c:formatCode>
                <c:ptCount val="5"/>
                <c:pt idx="0">
                  <c:v>223544</c:v>
                </c:pt>
                <c:pt idx="1">
                  <c:v>233903</c:v>
                </c:pt>
                <c:pt idx="2">
                  <c:v>242874</c:v>
                </c:pt>
                <c:pt idx="3">
                  <c:v>199329</c:v>
                </c:pt>
                <c:pt idx="4">
                  <c:v>292866</c:v>
                </c:pt>
              </c:numCache>
            </c:numRef>
          </c:val>
        </c:ser>
        <c:dLbls>
          <c:showLegendKey val="0"/>
          <c:showVal val="0"/>
          <c:showCatName val="0"/>
          <c:showSerName val="0"/>
          <c:showPercent val="0"/>
          <c:showBubbleSize val="0"/>
        </c:dLbls>
        <c:gapWidth val="150"/>
        <c:shape val="box"/>
        <c:axId val="331755008"/>
        <c:axId val="325548800"/>
        <c:axId val="0"/>
      </c:bar3DChart>
      <c:catAx>
        <c:axId val="331755008"/>
        <c:scaling>
          <c:orientation val="minMax"/>
        </c:scaling>
        <c:delete val="0"/>
        <c:axPos val="b"/>
        <c:numFmt formatCode="General"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325548800"/>
        <c:crosses val="autoZero"/>
        <c:auto val="1"/>
        <c:lblAlgn val="ctr"/>
        <c:lblOffset val="100"/>
        <c:noMultiLvlLbl val="0"/>
      </c:catAx>
      <c:valAx>
        <c:axId val="325548800"/>
        <c:scaling>
          <c:orientation val="minMax"/>
        </c:scaling>
        <c:delete val="0"/>
        <c:axPos val="l"/>
        <c:numFmt formatCode="#,##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331755008"/>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22" l="0.70000000000000062" r="0.70000000000000062" t="0.75000000000000522" header="0.30000000000000032" footer="0.30000000000000032"/>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a:pPr>
            <a:r>
              <a:rPr lang="en-US" sz="800"/>
              <a:t>Var.
 2009-2010</a:t>
            </a:r>
          </a:p>
        </c:rich>
      </c:tx>
      <c:overlay val="0"/>
      <c:spPr>
        <a:noFill/>
        <a:ln w="25400">
          <a:noFill/>
        </a:ln>
      </c:spPr>
    </c:title>
    <c:autoTitleDeleted val="0"/>
    <c:plotArea>
      <c:layout>
        <c:manualLayout>
          <c:layoutTarget val="inner"/>
          <c:xMode val="edge"/>
          <c:yMode val="edge"/>
          <c:x val="6.247468382342445E-2"/>
          <c:y val="3.0096801503892146E-2"/>
          <c:w val="0.92708784398251076"/>
          <c:h val="0.89897095265326565"/>
        </c:manualLayout>
      </c:layout>
      <c:barChart>
        <c:barDir val="col"/>
        <c:grouping val="clustered"/>
        <c:varyColors val="1"/>
        <c:ser>
          <c:idx val="0"/>
          <c:order val="0"/>
          <c:tx>
            <c:strRef>
              <c:f>Capacitacion!$H$19</c:f>
              <c:strCache>
                <c:ptCount val="1"/>
                <c:pt idx="0">
                  <c:v>Var.
 2010-2011</c:v>
                </c:pt>
              </c:strCache>
            </c:strRef>
          </c:tx>
          <c:invertIfNegative val="0"/>
          <c:cat>
            <c:strRef>
              <c:f>Capacitacion!$B$20:$B$51</c:f>
              <c:strCache>
                <c:ptCount val="32"/>
                <c:pt idx="0">
                  <c:v>Querétaro</c:v>
                </c:pt>
                <c:pt idx="1">
                  <c:v>Quintana Roo</c:v>
                </c:pt>
                <c:pt idx="2">
                  <c:v>Coahuila</c:v>
                </c:pt>
                <c:pt idx="3">
                  <c:v>Campeche</c:v>
                </c:pt>
                <c:pt idx="4">
                  <c:v>Yucatán</c:v>
                </c:pt>
                <c:pt idx="5">
                  <c:v>Durango</c:v>
                </c:pt>
                <c:pt idx="6">
                  <c:v>Colima</c:v>
                </c:pt>
                <c:pt idx="7">
                  <c:v>Sinaloa</c:v>
                </c:pt>
                <c:pt idx="8">
                  <c:v>Baja California</c:v>
                </c:pt>
                <c:pt idx="9">
                  <c:v>Aguascalientes</c:v>
                </c:pt>
                <c:pt idx="10">
                  <c:v>San Luis Potosí</c:v>
                </c:pt>
                <c:pt idx="11">
                  <c:v>Sonora</c:v>
                </c:pt>
                <c:pt idx="12">
                  <c:v>Zacatecas</c:v>
                </c:pt>
                <c:pt idx="13">
                  <c:v>Baja California Sur</c:v>
                </c:pt>
                <c:pt idx="14">
                  <c:v>Nayarit</c:v>
                </c:pt>
                <c:pt idx="15">
                  <c:v>Jalisco</c:v>
                </c:pt>
                <c:pt idx="16">
                  <c:v>Tamaulipas</c:v>
                </c:pt>
                <c:pt idx="17">
                  <c:v>Veracruz</c:v>
                </c:pt>
                <c:pt idx="18">
                  <c:v>Chiapas</c:v>
                </c:pt>
                <c:pt idx="19">
                  <c:v>Nuevo León</c:v>
                </c:pt>
                <c:pt idx="20">
                  <c:v>Guanajuato</c:v>
                </c:pt>
                <c:pt idx="21">
                  <c:v>Oaxaca</c:v>
                </c:pt>
                <c:pt idx="22">
                  <c:v>Hidalgo</c:v>
                </c:pt>
                <c:pt idx="23">
                  <c:v>México</c:v>
                </c:pt>
                <c:pt idx="24">
                  <c:v>Tlaxcala</c:v>
                </c:pt>
                <c:pt idx="25">
                  <c:v>Michoacán</c:v>
                </c:pt>
                <c:pt idx="26">
                  <c:v>Chihuahua</c:v>
                </c:pt>
                <c:pt idx="27">
                  <c:v>Tabasco</c:v>
                </c:pt>
                <c:pt idx="28">
                  <c:v>Morelos</c:v>
                </c:pt>
                <c:pt idx="29">
                  <c:v>Distrito Federal</c:v>
                </c:pt>
                <c:pt idx="30">
                  <c:v>Guerrero</c:v>
                </c:pt>
                <c:pt idx="31">
                  <c:v>Puebla</c:v>
                </c:pt>
              </c:strCache>
            </c:strRef>
          </c:cat>
          <c:val>
            <c:numRef>
              <c:f>Capacitacion!$H$20:$H$51</c:f>
              <c:numCache>
                <c:formatCode>0.0%</c:formatCode>
                <c:ptCount val="32"/>
                <c:pt idx="0">
                  <c:v>2.7058823529411766</c:v>
                </c:pt>
                <c:pt idx="1">
                  <c:v>2.6044624746450302</c:v>
                </c:pt>
                <c:pt idx="2">
                  <c:v>2.4410745233968805</c:v>
                </c:pt>
                <c:pt idx="3">
                  <c:v>2.0415309446254071</c:v>
                </c:pt>
                <c:pt idx="4">
                  <c:v>1.8618504435994931</c:v>
                </c:pt>
                <c:pt idx="5">
                  <c:v>1.7733695652173913</c:v>
                </c:pt>
                <c:pt idx="6">
                  <c:v>1.6945525291828796</c:v>
                </c:pt>
                <c:pt idx="7">
                  <c:v>1.6649888143176734</c:v>
                </c:pt>
                <c:pt idx="8">
                  <c:v>1.6378141204627044</c:v>
                </c:pt>
                <c:pt idx="9">
                  <c:v>1.5502298095863427</c:v>
                </c:pt>
                <c:pt idx="10">
                  <c:v>1.4971332209106238</c:v>
                </c:pt>
                <c:pt idx="11">
                  <c:v>1.2857142857142856</c:v>
                </c:pt>
                <c:pt idx="12">
                  <c:v>1.2075664621676894</c:v>
                </c:pt>
                <c:pt idx="13">
                  <c:v>1.1109530583214795</c:v>
                </c:pt>
                <c:pt idx="14">
                  <c:v>1.0376044568245124</c:v>
                </c:pt>
                <c:pt idx="15">
                  <c:v>0.93318199763126719</c:v>
                </c:pt>
                <c:pt idx="16">
                  <c:v>0.7994587280108254</c:v>
                </c:pt>
                <c:pt idx="17">
                  <c:v>0.68137990143561167</c:v>
                </c:pt>
                <c:pt idx="18">
                  <c:v>0.38355780022446684</c:v>
                </c:pt>
                <c:pt idx="19">
                  <c:v>0.35517353227375925</c:v>
                </c:pt>
                <c:pt idx="20">
                  <c:v>0.33989390890799331</c:v>
                </c:pt>
                <c:pt idx="21">
                  <c:v>0.22295081967213104</c:v>
                </c:pt>
                <c:pt idx="22">
                  <c:v>0.21624649859943967</c:v>
                </c:pt>
                <c:pt idx="23">
                  <c:v>0.18917508966416685</c:v>
                </c:pt>
                <c:pt idx="24">
                  <c:v>0.12362204724409454</c:v>
                </c:pt>
                <c:pt idx="25">
                  <c:v>0.11305048335123513</c:v>
                </c:pt>
                <c:pt idx="26">
                  <c:v>0.10826706428098087</c:v>
                </c:pt>
                <c:pt idx="27">
                  <c:v>8.8362068965517349E-2</c:v>
                </c:pt>
                <c:pt idx="28">
                  <c:v>2.2210329141022278E-2</c:v>
                </c:pt>
                <c:pt idx="29">
                  <c:v>-3.7689625930459325E-4</c:v>
                </c:pt>
                <c:pt idx="30">
                  <c:v>-0.10134457154324705</c:v>
                </c:pt>
                <c:pt idx="31">
                  <c:v>-0.15758276709556163</c:v>
                </c:pt>
              </c:numCache>
            </c:numRef>
          </c:val>
        </c:ser>
        <c:dLbls>
          <c:showLegendKey val="0"/>
          <c:showVal val="0"/>
          <c:showCatName val="0"/>
          <c:showSerName val="0"/>
          <c:showPercent val="0"/>
          <c:showBubbleSize val="0"/>
        </c:dLbls>
        <c:gapWidth val="74"/>
        <c:axId val="333579264"/>
        <c:axId val="330901184"/>
      </c:barChart>
      <c:catAx>
        <c:axId val="333579264"/>
        <c:scaling>
          <c:orientation val="minMax"/>
        </c:scaling>
        <c:delete val="0"/>
        <c:axPos val="b"/>
        <c:numFmt formatCode="General" sourceLinked="1"/>
        <c:majorTickMark val="out"/>
        <c:minorTickMark val="none"/>
        <c:tickLblPos val="nextTo"/>
        <c:txPr>
          <a:bodyPr rot="-2700000" vert="horz"/>
          <a:lstStyle/>
          <a:p>
            <a:pPr>
              <a:defRPr lang="es-MX" sz="500" b="0" i="0" u="none" strike="noStrike" baseline="0">
                <a:solidFill>
                  <a:srgbClr val="000000"/>
                </a:solidFill>
                <a:latin typeface="Arial"/>
                <a:ea typeface="Arial"/>
                <a:cs typeface="Arial"/>
              </a:defRPr>
            </a:pPr>
            <a:endParaRPr lang="es-MX"/>
          </a:p>
        </c:txPr>
        <c:crossAx val="330901184"/>
        <c:crosses val="autoZero"/>
        <c:auto val="1"/>
        <c:lblAlgn val="ctr"/>
        <c:lblOffset val="100"/>
        <c:noMultiLvlLbl val="0"/>
      </c:catAx>
      <c:valAx>
        <c:axId val="330901184"/>
        <c:scaling>
          <c:orientation val="minMax"/>
        </c:scaling>
        <c:delete val="0"/>
        <c:axPos val="l"/>
        <c:numFmt formatCode="0.0%" sourceLinked="1"/>
        <c:majorTickMark val="out"/>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3335792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88" l="0.70000000000000062" r="0.70000000000000062" t="0.7500000000000058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bar3DChart>
        <c:barDir val="col"/>
        <c:grouping val="clustered"/>
        <c:varyColors val="0"/>
        <c:ser>
          <c:idx val="1"/>
          <c:order val="0"/>
          <c:tx>
            <c:strRef>
              <c:f>'Becados-externos'!$A$8</c:f>
              <c:strCache>
                <c:ptCount val="1"/>
                <c:pt idx="0">
                  <c:v>COBERTURA DE BECADOS EXTERNOS</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numRef>
              <c:f>'Becados-externos'!$B$12:$B$16</c:f>
              <c:numCache>
                <c:formatCode>General</c:formatCode>
                <c:ptCount val="5"/>
                <c:pt idx="0">
                  <c:v>2007</c:v>
                </c:pt>
                <c:pt idx="1">
                  <c:v>2008</c:v>
                </c:pt>
                <c:pt idx="2">
                  <c:v>2009</c:v>
                </c:pt>
                <c:pt idx="3">
                  <c:v>2010</c:v>
                </c:pt>
                <c:pt idx="4">
                  <c:v>2011</c:v>
                </c:pt>
              </c:numCache>
            </c:numRef>
          </c:cat>
          <c:val>
            <c:numRef>
              <c:f>'Becados-externos'!$C$12:$C$16</c:f>
              <c:numCache>
                <c:formatCode>0.0</c:formatCode>
                <c:ptCount val="5"/>
                <c:pt idx="0">
                  <c:v>3.4187541104662564</c:v>
                </c:pt>
                <c:pt idx="1">
                  <c:v>2.7</c:v>
                </c:pt>
                <c:pt idx="2">
                  <c:v>3.4332455916900173</c:v>
                </c:pt>
                <c:pt idx="3">
                  <c:v>2.9530423280423284</c:v>
                </c:pt>
                <c:pt idx="4">
                  <c:v>5.6593074878171628</c:v>
                </c:pt>
              </c:numCache>
            </c:numRef>
          </c:val>
        </c:ser>
        <c:dLbls>
          <c:showLegendKey val="0"/>
          <c:showVal val="0"/>
          <c:showCatName val="0"/>
          <c:showSerName val="0"/>
          <c:showPercent val="0"/>
          <c:showBubbleSize val="0"/>
        </c:dLbls>
        <c:gapWidth val="150"/>
        <c:shape val="box"/>
        <c:axId val="331710976"/>
        <c:axId val="330906368"/>
        <c:axId val="0"/>
      </c:bar3DChart>
      <c:catAx>
        <c:axId val="331710976"/>
        <c:scaling>
          <c:orientation val="minMax"/>
        </c:scaling>
        <c:delete val="0"/>
        <c:axPos val="b"/>
        <c:numFmt formatCode="General"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330906368"/>
        <c:crosses val="autoZero"/>
        <c:auto val="1"/>
        <c:lblAlgn val="ctr"/>
        <c:lblOffset val="100"/>
        <c:noMultiLvlLbl val="0"/>
      </c:catAx>
      <c:valAx>
        <c:axId val="330906368"/>
        <c:scaling>
          <c:orientation val="minMax"/>
        </c:scaling>
        <c:delete val="0"/>
        <c:axPos val="l"/>
        <c:numFmt formatCode="0.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331710976"/>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644" l="0.70000000000000062" r="0.70000000000000062" t="0.75000000000000644" header="0.30000000000000032" footer="0.30000000000000032"/>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en-US" sz="1000"/>
          </a:pPr>
          <a:endParaRPr lang="es-MX"/>
        </a:p>
      </c:txPr>
    </c:title>
    <c:autoTitleDeleted val="0"/>
    <c:plotArea>
      <c:layout>
        <c:manualLayout>
          <c:layoutTarget val="inner"/>
          <c:xMode val="edge"/>
          <c:yMode val="edge"/>
          <c:x val="6.2474683823424519E-2"/>
          <c:y val="3.0096801503892146E-2"/>
          <c:w val="0.92708784398251076"/>
          <c:h val="0.89897095265326565"/>
        </c:manualLayout>
      </c:layout>
      <c:barChart>
        <c:barDir val="col"/>
        <c:grouping val="clustered"/>
        <c:varyColors val="1"/>
        <c:ser>
          <c:idx val="0"/>
          <c:order val="0"/>
          <c:tx>
            <c:strRef>
              <c:f>'Becados-externos'!$H$19</c:f>
              <c:strCache>
                <c:ptCount val="1"/>
                <c:pt idx="0">
                  <c:v>Var.
 2010-2011</c:v>
                </c:pt>
              </c:strCache>
            </c:strRef>
          </c:tx>
          <c:invertIfNegative val="0"/>
          <c:cat>
            <c:strRef>
              <c:f>'Becados-externos'!$B$20:$B$51</c:f>
              <c:strCache>
                <c:ptCount val="32"/>
                <c:pt idx="0">
                  <c:v>Zacatecas</c:v>
                </c:pt>
                <c:pt idx="1">
                  <c:v>Distrito Federal</c:v>
                </c:pt>
                <c:pt idx="2">
                  <c:v>Morelos</c:v>
                </c:pt>
                <c:pt idx="3">
                  <c:v>Campeche</c:v>
                </c:pt>
                <c:pt idx="4">
                  <c:v>Chihuahua</c:v>
                </c:pt>
                <c:pt idx="5">
                  <c:v>Colima</c:v>
                </c:pt>
                <c:pt idx="6">
                  <c:v>Hidalgo</c:v>
                </c:pt>
                <c:pt idx="7">
                  <c:v>Baja California Sur</c:v>
                </c:pt>
                <c:pt idx="8">
                  <c:v>Nuevo León</c:v>
                </c:pt>
                <c:pt idx="9">
                  <c:v>Jalisco</c:v>
                </c:pt>
                <c:pt idx="10">
                  <c:v>Durango</c:v>
                </c:pt>
                <c:pt idx="11">
                  <c:v>Guerrero</c:v>
                </c:pt>
                <c:pt idx="12">
                  <c:v>Yucatán</c:v>
                </c:pt>
                <c:pt idx="13">
                  <c:v>San Luis Potosí</c:v>
                </c:pt>
                <c:pt idx="14">
                  <c:v>Tamaulipas</c:v>
                </c:pt>
                <c:pt idx="15">
                  <c:v>Aguascalientes</c:v>
                </c:pt>
                <c:pt idx="16">
                  <c:v>Sonora</c:v>
                </c:pt>
                <c:pt idx="17">
                  <c:v>Michoacán</c:v>
                </c:pt>
                <c:pt idx="18">
                  <c:v>Baja California</c:v>
                </c:pt>
                <c:pt idx="19">
                  <c:v>Veracruz</c:v>
                </c:pt>
                <c:pt idx="20">
                  <c:v>México</c:v>
                </c:pt>
                <c:pt idx="21">
                  <c:v>Guanajuato</c:v>
                </c:pt>
                <c:pt idx="22">
                  <c:v>Sinaloa</c:v>
                </c:pt>
                <c:pt idx="23">
                  <c:v>Quintana Roo</c:v>
                </c:pt>
                <c:pt idx="24">
                  <c:v>Querétaro</c:v>
                </c:pt>
                <c:pt idx="25">
                  <c:v>Puebla</c:v>
                </c:pt>
                <c:pt idx="26">
                  <c:v>Nayarit</c:v>
                </c:pt>
                <c:pt idx="27">
                  <c:v>Coahuila</c:v>
                </c:pt>
                <c:pt idx="28">
                  <c:v>Tabasco</c:v>
                </c:pt>
                <c:pt idx="29">
                  <c:v>Tlaxcala</c:v>
                </c:pt>
                <c:pt idx="30">
                  <c:v>Oaxaca</c:v>
                </c:pt>
                <c:pt idx="31">
                  <c:v>Chiapas</c:v>
                </c:pt>
              </c:strCache>
            </c:strRef>
          </c:cat>
          <c:val>
            <c:numRef>
              <c:f>'Becados-externos'!$H$20:$H$51</c:f>
              <c:numCache>
                <c:formatCode>#,##0.0</c:formatCode>
                <c:ptCount val="32"/>
                <c:pt idx="0">
                  <c:v>16.653540588355224</c:v>
                </c:pt>
                <c:pt idx="1">
                  <c:v>15.151146213211131</c:v>
                </c:pt>
                <c:pt idx="2">
                  <c:v>4.7270061506470498</c:v>
                </c:pt>
                <c:pt idx="3">
                  <c:v>-2.5421321191307324</c:v>
                </c:pt>
                <c:pt idx="4">
                  <c:v>-0.69232513522223194</c:v>
                </c:pt>
                <c:pt idx="5">
                  <c:v>-3.2466317028483385</c:v>
                </c:pt>
                <c:pt idx="6">
                  <c:v>-2.4989012759041707</c:v>
                </c:pt>
                <c:pt idx="7">
                  <c:v>3.0948211909689958</c:v>
                </c:pt>
                <c:pt idx="8">
                  <c:v>6.0196423507748253</c:v>
                </c:pt>
                <c:pt idx="9">
                  <c:v>1.0806753336298556</c:v>
                </c:pt>
                <c:pt idx="10">
                  <c:v>0.57429695967143957</c:v>
                </c:pt>
                <c:pt idx="11">
                  <c:v>0.52046599901064816</c:v>
                </c:pt>
                <c:pt idx="12">
                  <c:v>1.2446015786519773</c:v>
                </c:pt>
                <c:pt idx="13">
                  <c:v>1.7342393564161029</c:v>
                </c:pt>
                <c:pt idx="14">
                  <c:v>0.62524002389026556</c:v>
                </c:pt>
                <c:pt idx="15">
                  <c:v>1.2842797126379704</c:v>
                </c:pt>
                <c:pt idx="16">
                  <c:v>0.51390780612013298</c:v>
                </c:pt>
                <c:pt idx="17">
                  <c:v>-0.4126850235211208</c:v>
                </c:pt>
                <c:pt idx="18">
                  <c:v>-8.6150449929359052</c:v>
                </c:pt>
                <c:pt idx="19">
                  <c:v>-1.2599799981353823</c:v>
                </c:pt>
                <c:pt idx="20">
                  <c:v>1.3515662854225721</c:v>
                </c:pt>
                <c:pt idx="21">
                  <c:v>-0.75277977533364449</c:v>
                </c:pt>
                <c:pt idx="22">
                  <c:v>-1.1435926501632467</c:v>
                </c:pt>
                <c:pt idx="23">
                  <c:v>0.92172400647404618</c:v>
                </c:pt>
                <c:pt idx="24">
                  <c:v>-0.75526001715596291</c:v>
                </c:pt>
                <c:pt idx="25">
                  <c:v>0.65622682734556825</c:v>
                </c:pt>
                <c:pt idx="26">
                  <c:v>0.11604234905278932</c:v>
                </c:pt>
                <c:pt idx="27">
                  <c:v>-0.48219720740787531</c:v>
                </c:pt>
                <c:pt idx="28">
                  <c:v>0.10166959007341</c:v>
                </c:pt>
                <c:pt idx="29">
                  <c:v>0.13264372820293807</c:v>
                </c:pt>
                <c:pt idx="30">
                  <c:v>-2.6306013071715504</c:v>
                </c:pt>
                <c:pt idx="31">
                  <c:v>2.7300027300027303E-2</c:v>
                </c:pt>
              </c:numCache>
            </c:numRef>
          </c:val>
        </c:ser>
        <c:dLbls>
          <c:showLegendKey val="0"/>
          <c:showVal val="0"/>
          <c:showCatName val="0"/>
          <c:showSerName val="0"/>
          <c:showPercent val="0"/>
          <c:showBubbleSize val="0"/>
        </c:dLbls>
        <c:gapWidth val="74"/>
        <c:axId val="333421056"/>
        <c:axId val="332726848"/>
      </c:barChart>
      <c:catAx>
        <c:axId val="333421056"/>
        <c:scaling>
          <c:orientation val="minMax"/>
        </c:scaling>
        <c:delete val="0"/>
        <c:axPos val="b"/>
        <c:numFmt formatCode="General" sourceLinked="1"/>
        <c:majorTickMark val="out"/>
        <c:minorTickMark val="none"/>
        <c:tickLblPos val="nextTo"/>
        <c:txPr>
          <a:bodyPr rot="-2700000" vert="horz"/>
          <a:lstStyle/>
          <a:p>
            <a:pPr>
              <a:defRPr lang="es-MX" sz="500" b="0" i="0" u="none" strike="noStrike" baseline="0">
                <a:solidFill>
                  <a:srgbClr val="000000"/>
                </a:solidFill>
                <a:latin typeface="Arial"/>
                <a:ea typeface="Arial"/>
                <a:cs typeface="Arial"/>
              </a:defRPr>
            </a:pPr>
            <a:endParaRPr lang="es-MX"/>
          </a:p>
        </c:txPr>
        <c:crossAx val="332726848"/>
        <c:crosses val="autoZero"/>
        <c:auto val="1"/>
        <c:lblAlgn val="ctr"/>
        <c:lblOffset val="100"/>
        <c:noMultiLvlLbl val="0"/>
      </c:catAx>
      <c:valAx>
        <c:axId val="332726848"/>
        <c:scaling>
          <c:orientation val="minMax"/>
        </c:scaling>
        <c:delete val="0"/>
        <c:axPos val="l"/>
        <c:numFmt formatCode="#,##0.0" sourceLinked="1"/>
        <c:majorTickMark val="out"/>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3334210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644" l="0.70000000000000062" r="0.70000000000000062" t="0.750000000000006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bar3DChart>
        <c:barDir val="col"/>
        <c:grouping val="clustered"/>
        <c:varyColors val="0"/>
        <c:ser>
          <c:idx val="1"/>
          <c:order val="0"/>
          <c:tx>
            <c:strRef>
              <c:f>Calidad!$A$8</c:f>
              <c:strCache>
                <c:ptCount val="1"/>
                <c:pt idx="0">
                  <c:v>ALUMNOS EN PROGRAMAS DE CALIDAD</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numRef>
              <c:f>Calidad!$B$12:$B$16</c:f>
              <c:numCache>
                <c:formatCode>General</c:formatCode>
                <c:ptCount val="5"/>
                <c:pt idx="0">
                  <c:v>2007</c:v>
                </c:pt>
                <c:pt idx="1">
                  <c:v>2008</c:v>
                </c:pt>
                <c:pt idx="2">
                  <c:v>2009</c:v>
                </c:pt>
                <c:pt idx="3">
                  <c:v>2010</c:v>
                </c:pt>
                <c:pt idx="4">
                  <c:v>2011</c:v>
                </c:pt>
              </c:numCache>
            </c:numRef>
          </c:cat>
          <c:val>
            <c:numRef>
              <c:f>Calidad!$C$12:$C$16</c:f>
              <c:numCache>
                <c:formatCode>0.00</c:formatCode>
                <c:ptCount val="5"/>
                <c:pt idx="0">
                  <c:v>61.4</c:v>
                </c:pt>
                <c:pt idx="1">
                  <c:v>68.599999999999994</c:v>
                </c:pt>
                <c:pt idx="2">
                  <c:v>63.454897964959954</c:v>
                </c:pt>
                <c:pt idx="3">
                  <c:v>76.097766364278527</c:v>
                </c:pt>
                <c:pt idx="4">
                  <c:v>76.527899615419244</c:v>
                </c:pt>
              </c:numCache>
            </c:numRef>
          </c:val>
        </c:ser>
        <c:dLbls>
          <c:showLegendKey val="0"/>
          <c:showVal val="0"/>
          <c:showCatName val="0"/>
          <c:showSerName val="0"/>
          <c:showPercent val="0"/>
          <c:showBubbleSize val="0"/>
        </c:dLbls>
        <c:gapWidth val="150"/>
        <c:shape val="box"/>
        <c:axId val="333766656"/>
        <c:axId val="332729728"/>
        <c:axId val="0"/>
      </c:bar3DChart>
      <c:catAx>
        <c:axId val="333766656"/>
        <c:scaling>
          <c:orientation val="minMax"/>
        </c:scaling>
        <c:delete val="0"/>
        <c:axPos val="b"/>
        <c:numFmt formatCode="General"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332729728"/>
        <c:crosses val="autoZero"/>
        <c:auto val="1"/>
        <c:lblAlgn val="ctr"/>
        <c:lblOffset val="100"/>
        <c:noMultiLvlLbl val="0"/>
      </c:catAx>
      <c:valAx>
        <c:axId val="332729728"/>
        <c:scaling>
          <c:orientation val="minMax"/>
        </c:scaling>
        <c:delete val="0"/>
        <c:axPos val="l"/>
        <c:numFmt formatCode="0.0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333766656"/>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11" l="0.70000000000000062" r="0.70000000000000062" t="0.75000000000000511" header="0.30000000000000032" footer="0.30000000000000032"/>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a:pPr>
            <a:r>
              <a:rPr lang="en-US" sz="800"/>
              <a:t>2010</a:t>
            </a:r>
          </a:p>
        </c:rich>
      </c:tx>
      <c:layout/>
      <c:overlay val="0"/>
      <c:spPr>
        <a:noFill/>
        <a:ln w="25400">
          <a:noFill/>
        </a:ln>
      </c:spPr>
    </c:title>
    <c:autoTitleDeleted val="0"/>
    <c:plotArea>
      <c:layout>
        <c:manualLayout>
          <c:layoutTarget val="inner"/>
          <c:xMode val="edge"/>
          <c:yMode val="edge"/>
          <c:x val="6.2474683823424339E-2"/>
          <c:y val="3.0096801503892146E-2"/>
          <c:w val="0.92708784398251076"/>
          <c:h val="0.62336573850056465"/>
        </c:manualLayout>
      </c:layout>
      <c:barChart>
        <c:barDir val="col"/>
        <c:grouping val="clustered"/>
        <c:varyColors val="1"/>
        <c:ser>
          <c:idx val="0"/>
          <c:order val="0"/>
          <c:tx>
            <c:strRef>
              <c:f>Calidad!$G$19</c:f>
              <c:strCache>
                <c:ptCount val="1"/>
                <c:pt idx="0">
                  <c:v>2011</c:v>
                </c:pt>
              </c:strCache>
            </c:strRef>
          </c:tx>
          <c:invertIfNegative val="0"/>
          <c:cat>
            <c:strRef>
              <c:f>Calidad!$B$20:$B$51</c:f>
              <c:strCache>
                <c:ptCount val="32"/>
                <c:pt idx="0">
                  <c:v>Quintana Roo</c:v>
                </c:pt>
                <c:pt idx="1">
                  <c:v>Michoacán</c:v>
                </c:pt>
                <c:pt idx="2">
                  <c:v>San Luis Potosí</c:v>
                </c:pt>
                <c:pt idx="3">
                  <c:v>Baja California Sur</c:v>
                </c:pt>
                <c:pt idx="4">
                  <c:v>Guerrero</c:v>
                </c:pt>
                <c:pt idx="5">
                  <c:v>Puebla</c:v>
                </c:pt>
                <c:pt idx="6">
                  <c:v>Tabasco</c:v>
                </c:pt>
                <c:pt idx="7">
                  <c:v>Tlaxcala</c:v>
                </c:pt>
                <c:pt idx="8">
                  <c:v>México</c:v>
                </c:pt>
                <c:pt idx="9">
                  <c:v>Veracruz</c:v>
                </c:pt>
                <c:pt idx="10">
                  <c:v>Jalisco</c:v>
                </c:pt>
                <c:pt idx="11">
                  <c:v>Zacatecas</c:v>
                </c:pt>
                <c:pt idx="12">
                  <c:v>Coahuila</c:v>
                </c:pt>
                <c:pt idx="13">
                  <c:v>Guanajuato</c:v>
                </c:pt>
                <c:pt idx="14">
                  <c:v>Chihuahua</c:v>
                </c:pt>
                <c:pt idx="15">
                  <c:v>Chiapas</c:v>
                </c:pt>
                <c:pt idx="16">
                  <c:v>Sinaloa</c:v>
                </c:pt>
                <c:pt idx="17">
                  <c:v>Aguascalientes</c:v>
                </c:pt>
                <c:pt idx="18">
                  <c:v>Morelos</c:v>
                </c:pt>
                <c:pt idx="19">
                  <c:v>Nayarit</c:v>
                </c:pt>
                <c:pt idx="20">
                  <c:v>Colima</c:v>
                </c:pt>
                <c:pt idx="21">
                  <c:v>Tamaulipas</c:v>
                </c:pt>
                <c:pt idx="22">
                  <c:v>Distrito Federal</c:v>
                </c:pt>
                <c:pt idx="23">
                  <c:v>Querétaro</c:v>
                </c:pt>
                <c:pt idx="24">
                  <c:v>Hidalgo</c:v>
                </c:pt>
                <c:pt idx="25">
                  <c:v>Baja California</c:v>
                </c:pt>
                <c:pt idx="26">
                  <c:v>Campeche</c:v>
                </c:pt>
                <c:pt idx="27">
                  <c:v>Yucatán</c:v>
                </c:pt>
                <c:pt idx="28">
                  <c:v>Oaxaca</c:v>
                </c:pt>
                <c:pt idx="29">
                  <c:v>Sonora</c:v>
                </c:pt>
                <c:pt idx="30">
                  <c:v>Durango</c:v>
                </c:pt>
                <c:pt idx="31">
                  <c:v>Nuevo León</c:v>
                </c:pt>
              </c:strCache>
            </c:strRef>
          </c:cat>
          <c:val>
            <c:numRef>
              <c:f>Calidad!$G$20:$G$51</c:f>
              <c:numCache>
                <c:formatCode>#,##0.0</c:formatCode>
                <c:ptCount val="32"/>
                <c:pt idx="0">
                  <c:v>100</c:v>
                </c:pt>
                <c:pt idx="1">
                  <c:v>100</c:v>
                </c:pt>
                <c:pt idx="2">
                  <c:v>100</c:v>
                </c:pt>
                <c:pt idx="3">
                  <c:v>100</c:v>
                </c:pt>
                <c:pt idx="4">
                  <c:v>100</c:v>
                </c:pt>
                <c:pt idx="5">
                  <c:v>100</c:v>
                </c:pt>
                <c:pt idx="6">
                  <c:v>100</c:v>
                </c:pt>
                <c:pt idx="7">
                  <c:v>100</c:v>
                </c:pt>
                <c:pt idx="8">
                  <c:v>99.993822711829509</c:v>
                </c:pt>
                <c:pt idx="9">
                  <c:v>99.891973641568541</c:v>
                </c:pt>
                <c:pt idx="10">
                  <c:v>95.229333683795502</c:v>
                </c:pt>
                <c:pt idx="11">
                  <c:v>95.088161209068005</c:v>
                </c:pt>
                <c:pt idx="12">
                  <c:v>94.311717861205906</c:v>
                </c:pt>
                <c:pt idx="13">
                  <c:v>93.383873190902818</c:v>
                </c:pt>
                <c:pt idx="14">
                  <c:v>92.714385312572617</c:v>
                </c:pt>
                <c:pt idx="15">
                  <c:v>90.581490581490584</c:v>
                </c:pt>
                <c:pt idx="16">
                  <c:v>89.878854625550659</c:v>
                </c:pt>
                <c:pt idx="17">
                  <c:v>87.728130899937057</c:v>
                </c:pt>
                <c:pt idx="18">
                  <c:v>86.104513064133016</c:v>
                </c:pt>
                <c:pt idx="19">
                  <c:v>78.111587982832617</c:v>
                </c:pt>
                <c:pt idx="20">
                  <c:v>72.861189801699723</c:v>
                </c:pt>
                <c:pt idx="21">
                  <c:v>61.428396722514364</c:v>
                </c:pt>
                <c:pt idx="22">
                  <c:v>58.132469563274881</c:v>
                </c:pt>
                <c:pt idx="23">
                  <c:v>51.441317776252568</c:v>
                </c:pt>
                <c:pt idx="24">
                  <c:v>49.891716296697346</c:v>
                </c:pt>
                <c:pt idx="25">
                  <c:v>43.678985767252719</c:v>
                </c:pt>
                <c:pt idx="26">
                  <c:v>42.58319232938522</c:v>
                </c:pt>
                <c:pt idx="27">
                  <c:v>36.714255273812064</c:v>
                </c:pt>
                <c:pt idx="28">
                  <c:v>32.470334412081989</c:v>
                </c:pt>
                <c:pt idx="29">
                  <c:v>26.765686571688391</c:v>
                </c:pt>
                <c:pt idx="30">
                  <c:v>16.893617021276597</c:v>
                </c:pt>
                <c:pt idx="31">
                  <c:v>11.814566082023864</c:v>
                </c:pt>
              </c:numCache>
            </c:numRef>
          </c:val>
        </c:ser>
        <c:dLbls>
          <c:showLegendKey val="0"/>
          <c:showVal val="0"/>
          <c:showCatName val="0"/>
          <c:showSerName val="0"/>
          <c:showPercent val="0"/>
          <c:showBubbleSize val="0"/>
        </c:dLbls>
        <c:gapWidth val="74"/>
        <c:axId val="335188480"/>
        <c:axId val="332733760"/>
      </c:barChart>
      <c:catAx>
        <c:axId val="335188480"/>
        <c:scaling>
          <c:orientation val="minMax"/>
        </c:scaling>
        <c:delete val="0"/>
        <c:axPos val="b"/>
        <c:numFmt formatCode="General" sourceLinked="1"/>
        <c:majorTickMark val="out"/>
        <c:minorTickMark val="none"/>
        <c:tickLblPos val="nextTo"/>
        <c:txPr>
          <a:bodyPr rot="-2700000" vert="horz"/>
          <a:lstStyle/>
          <a:p>
            <a:pPr>
              <a:defRPr lang="es-MX" sz="500" b="0" i="0" u="none" strike="noStrike" baseline="0">
                <a:solidFill>
                  <a:srgbClr val="000000"/>
                </a:solidFill>
                <a:latin typeface="Arial"/>
                <a:ea typeface="Arial"/>
                <a:cs typeface="Arial"/>
              </a:defRPr>
            </a:pPr>
            <a:endParaRPr lang="es-MX"/>
          </a:p>
        </c:txPr>
        <c:crossAx val="332733760"/>
        <c:crosses val="autoZero"/>
        <c:auto val="1"/>
        <c:lblAlgn val="ctr"/>
        <c:lblOffset val="100"/>
        <c:noMultiLvlLbl val="0"/>
      </c:catAx>
      <c:valAx>
        <c:axId val="332733760"/>
        <c:scaling>
          <c:orientation val="minMax"/>
        </c:scaling>
        <c:delete val="0"/>
        <c:axPos val="l"/>
        <c:numFmt formatCode="#,##0.0" sourceLinked="1"/>
        <c:majorTickMark val="out"/>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3351884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11" l="0.70000000000000062" r="0.70000000000000062" t="0.750000000000005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246458923512912"/>
          <c:y val="0.25146270634225365"/>
          <c:w val="0.67988668555240794"/>
          <c:h val="0.63158075081309062"/>
        </c:manualLayout>
      </c:layout>
      <c:barChart>
        <c:barDir val="col"/>
        <c:grouping val="clustered"/>
        <c:varyColors val="0"/>
        <c:ser>
          <c:idx val="0"/>
          <c:order val="0"/>
          <c:tx>
            <c:strRef>
              <c:f>'C-PSP'!$A$14</c:f>
              <c:strCache>
                <c:ptCount val="1"/>
                <c:pt idx="0">
                  <c:v>Gasto total ejercido</c:v>
                </c:pt>
              </c:strCache>
            </c:strRef>
          </c:tx>
          <c:invertIfNegative val="0"/>
          <c:cat>
            <c:strRef>
              <c:f>'C-PSP'!$C$11:$F$12</c:f>
              <c:strCache>
                <c:ptCount val="4"/>
                <c:pt idx="0">
                  <c:v>2008</c:v>
                </c:pt>
                <c:pt idx="1">
                  <c:v>2009</c:v>
                </c:pt>
                <c:pt idx="2">
                  <c:v>2010</c:v>
                </c:pt>
                <c:pt idx="3">
                  <c:v>2011</c:v>
                </c:pt>
              </c:strCache>
            </c:strRef>
          </c:cat>
          <c:val>
            <c:numRef>
              <c:f>'C-PSP'!$C$14:$F$14</c:f>
              <c:numCache>
                <c:formatCode>#,##0</c:formatCode>
                <c:ptCount val="4"/>
                <c:pt idx="0">
                  <c:v>1172131</c:v>
                </c:pt>
                <c:pt idx="1">
                  <c:v>1214312</c:v>
                </c:pt>
                <c:pt idx="2">
                  <c:v>1242620.47</c:v>
                </c:pt>
                <c:pt idx="3">
                  <c:v>1283563.8</c:v>
                </c:pt>
              </c:numCache>
            </c:numRef>
          </c:val>
        </c:ser>
        <c:ser>
          <c:idx val="1"/>
          <c:order val="1"/>
          <c:tx>
            <c:strRef>
              <c:f>'C-PSP'!$A$13</c:f>
              <c:strCache>
                <c:ptCount val="1"/>
                <c:pt idx="0">
                  <c:v>Gasto ejercido en PSP</c:v>
                </c:pt>
              </c:strCache>
            </c:strRef>
          </c:tx>
          <c:invertIfNegative val="0"/>
          <c:cat>
            <c:strRef>
              <c:f>'C-PSP'!$C$11:$F$12</c:f>
              <c:strCache>
                <c:ptCount val="4"/>
                <c:pt idx="0">
                  <c:v>2008</c:v>
                </c:pt>
                <c:pt idx="1">
                  <c:v>2009</c:v>
                </c:pt>
                <c:pt idx="2">
                  <c:v>2010</c:v>
                </c:pt>
                <c:pt idx="3">
                  <c:v>2011</c:v>
                </c:pt>
              </c:strCache>
            </c:strRef>
          </c:cat>
          <c:val>
            <c:numRef>
              <c:f>'C-PSP'!$C$13:$F$13</c:f>
              <c:numCache>
                <c:formatCode>#,##0</c:formatCode>
                <c:ptCount val="4"/>
                <c:pt idx="0">
                  <c:v>168250</c:v>
                </c:pt>
                <c:pt idx="1">
                  <c:v>188973</c:v>
                </c:pt>
                <c:pt idx="2">
                  <c:v>207795.8</c:v>
                </c:pt>
                <c:pt idx="3">
                  <c:v>215200</c:v>
                </c:pt>
              </c:numCache>
            </c:numRef>
          </c:val>
        </c:ser>
        <c:dLbls>
          <c:showLegendKey val="0"/>
          <c:showVal val="0"/>
          <c:showCatName val="0"/>
          <c:showSerName val="0"/>
          <c:showPercent val="0"/>
          <c:showBubbleSize val="0"/>
        </c:dLbls>
        <c:gapWidth val="150"/>
        <c:overlap val="-10"/>
        <c:axId val="334784512"/>
        <c:axId val="334825152"/>
      </c:barChart>
      <c:lineChart>
        <c:grouping val="stacked"/>
        <c:varyColors val="0"/>
        <c:ser>
          <c:idx val="2"/>
          <c:order val="2"/>
          <c:tx>
            <c:strRef>
              <c:f>'C-PSP'!$A$15</c:f>
              <c:strCache>
                <c:ptCount val="1"/>
                <c:pt idx="0">
                  <c:v>Relación costo PSP gasto total (%)</c:v>
                </c:pt>
              </c:strCache>
            </c:strRef>
          </c:tx>
          <c:spPr>
            <a:ln w="25400"/>
          </c:spPr>
          <c:marker>
            <c:symbol val="diamond"/>
            <c:size val="4"/>
          </c:marker>
          <c:cat>
            <c:numRef>
              <c:f>'C-PSP'!$C$12:$F$12</c:f>
              <c:numCache>
                <c:formatCode>0</c:formatCode>
                <c:ptCount val="4"/>
              </c:numCache>
            </c:numRef>
          </c:cat>
          <c:val>
            <c:numRef>
              <c:f>'C-PSP'!$C$15:$F$15</c:f>
              <c:numCache>
                <c:formatCode>0.0</c:formatCode>
                <c:ptCount val="4"/>
                <c:pt idx="0">
                  <c:v>14.354197611017879</c:v>
                </c:pt>
                <c:pt idx="1">
                  <c:v>15.562145478262588</c:v>
                </c:pt>
                <c:pt idx="2">
                  <c:v>16.722386683361172</c:v>
                </c:pt>
                <c:pt idx="3">
                  <c:v>16.765820288792813</c:v>
                </c:pt>
              </c:numCache>
            </c:numRef>
          </c:val>
          <c:smooth val="1"/>
        </c:ser>
        <c:dLbls>
          <c:showLegendKey val="0"/>
          <c:showVal val="0"/>
          <c:showCatName val="0"/>
          <c:showSerName val="0"/>
          <c:showPercent val="0"/>
          <c:showBubbleSize val="0"/>
        </c:dLbls>
        <c:marker val="1"/>
        <c:smooth val="0"/>
        <c:axId val="334786048"/>
        <c:axId val="334826304"/>
      </c:lineChart>
      <c:catAx>
        <c:axId val="334784512"/>
        <c:scaling>
          <c:orientation val="minMax"/>
        </c:scaling>
        <c:delete val="0"/>
        <c:axPos val="b"/>
        <c:numFmt formatCode="0" sourceLinked="1"/>
        <c:majorTickMark val="out"/>
        <c:minorTickMark val="none"/>
        <c:tickLblPos val="nextTo"/>
        <c:txPr>
          <a:bodyPr rot="0" vert="horz"/>
          <a:lstStyle/>
          <a:p>
            <a:pPr>
              <a:defRPr lang="en-US"/>
            </a:pPr>
            <a:endParaRPr lang="es-MX"/>
          </a:p>
        </c:txPr>
        <c:crossAx val="334825152"/>
        <c:crosses val="autoZero"/>
        <c:auto val="1"/>
        <c:lblAlgn val="ctr"/>
        <c:lblOffset val="100"/>
        <c:tickLblSkip val="1"/>
        <c:tickMarkSkip val="1"/>
        <c:noMultiLvlLbl val="0"/>
      </c:catAx>
      <c:valAx>
        <c:axId val="334825152"/>
        <c:scaling>
          <c:orientation val="minMax"/>
        </c:scaling>
        <c:delete val="0"/>
        <c:axPos val="l"/>
        <c:title>
          <c:tx>
            <c:rich>
              <a:bodyPr/>
              <a:lstStyle/>
              <a:p>
                <a:pPr>
                  <a:defRPr lang="en-US"/>
                </a:pPr>
                <a:r>
                  <a:rPr lang="es-ES"/>
                  <a:t>Miles de pesos</a:t>
                </a:r>
              </a:p>
            </c:rich>
          </c:tx>
          <c:layout>
            <c:manualLayout>
              <c:xMode val="edge"/>
              <c:yMode val="edge"/>
              <c:x val="1.8941644270514188E-3"/>
              <c:y val="0.44736962839430638"/>
            </c:manualLayout>
          </c:layout>
          <c:overlay val="0"/>
          <c:spPr>
            <a:noFill/>
            <a:ln w="25400">
              <a:noFill/>
            </a:ln>
          </c:spPr>
        </c:title>
        <c:numFmt formatCode="#,##0" sourceLinked="1"/>
        <c:majorTickMark val="out"/>
        <c:minorTickMark val="none"/>
        <c:tickLblPos val="nextTo"/>
        <c:txPr>
          <a:bodyPr rot="0" vert="horz"/>
          <a:lstStyle/>
          <a:p>
            <a:pPr>
              <a:defRPr lang="en-US"/>
            </a:pPr>
            <a:endParaRPr lang="es-MX"/>
          </a:p>
        </c:txPr>
        <c:crossAx val="334784512"/>
        <c:crosses val="autoZero"/>
        <c:crossBetween val="between"/>
      </c:valAx>
      <c:catAx>
        <c:axId val="334786048"/>
        <c:scaling>
          <c:orientation val="minMax"/>
        </c:scaling>
        <c:delete val="1"/>
        <c:axPos val="b"/>
        <c:numFmt formatCode="0" sourceLinked="1"/>
        <c:majorTickMark val="out"/>
        <c:minorTickMark val="none"/>
        <c:tickLblPos val="none"/>
        <c:crossAx val="334826304"/>
        <c:crossesAt val="11"/>
        <c:auto val="1"/>
        <c:lblAlgn val="ctr"/>
        <c:lblOffset val="100"/>
        <c:noMultiLvlLbl val="0"/>
      </c:catAx>
      <c:valAx>
        <c:axId val="334826304"/>
        <c:scaling>
          <c:orientation val="minMax"/>
          <c:min val="0"/>
        </c:scaling>
        <c:delete val="0"/>
        <c:axPos val="r"/>
        <c:title>
          <c:tx>
            <c:rich>
              <a:bodyPr rot="0" vert="horz"/>
              <a:lstStyle/>
              <a:p>
                <a:pPr>
                  <a:defRPr lang="en-US"/>
                </a:pPr>
                <a:r>
                  <a:rPr lang="es-ES"/>
                  <a:t>%</a:t>
                </a:r>
              </a:p>
            </c:rich>
          </c:tx>
          <c:layout>
            <c:manualLayout>
              <c:xMode val="edge"/>
              <c:yMode val="edge"/>
              <c:x val="0.94694610778443111"/>
              <c:y val="0.56660995123599056"/>
            </c:manualLayout>
          </c:layout>
          <c:overlay val="0"/>
          <c:spPr>
            <a:noFill/>
            <a:ln w="25400">
              <a:noFill/>
            </a:ln>
          </c:spPr>
        </c:title>
        <c:numFmt formatCode="0" sourceLinked="0"/>
        <c:majorTickMark val="out"/>
        <c:minorTickMark val="none"/>
        <c:tickLblPos val="nextTo"/>
        <c:txPr>
          <a:bodyPr rot="0" vert="horz"/>
          <a:lstStyle/>
          <a:p>
            <a:pPr>
              <a:defRPr lang="en-US"/>
            </a:pPr>
            <a:endParaRPr lang="es-MX"/>
          </a:p>
        </c:txPr>
        <c:crossAx val="334786048"/>
        <c:crosses val="max"/>
        <c:crossBetween val="between"/>
      </c:valAx>
    </c:plotArea>
    <c:legend>
      <c:legendPos val="r"/>
      <c:layout>
        <c:manualLayout>
          <c:xMode val="edge"/>
          <c:yMode val="edge"/>
          <c:x val="1.319251261257014E-2"/>
          <c:y val="4.3988375447707097E-2"/>
          <c:w val="0.68601662816100051"/>
          <c:h val="0.16422283675666571"/>
        </c:manualLayout>
      </c:layout>
      <c:overlay val="0"/>
      <c:txPr>
        <a:bodyPr/>
        <a:lstStyle/>
        <a:p>
          <a:pPr>
            <a:defRPr lang="en-US"/>
          </a:pPr>
          <a:endParaRPr lang="es-MX"/>
        </a:p>
      </c:txPr>
    </c:legend>
    <c:plotVisOnly val="1"/>
    <c:dispBlanksAs val="zero"/>
    <c:showDLblsOverMax val="0"/>
  </c:chart>
  <c:printSettings>
    <c:headerFooter alignWithMargins="0"/>
    <c:pageMargins b="1" l="0.75000000000000533" r="0.75000000000000533" t="1" header="0" footer="0"/>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0430154931480687"/>
          <c:y val="0.29897464411482016"/>
          <c:w val="0.65993777463210834"/>
          <c:h val="0.48904250294453538"/>
        </c:manualLayout>
      </c:layout>
      <c:barChart>
        <c:barDir val="col"/>
        <c:grouping val="clustered"/>
        <c:varyColors val="0"/>
        <c:ser>
          <c:idx val="0"/>
          <c:order val="0"/>
          <c:tx>
            <c:strRef>
              <c:f>EPRT!$A$15</c:f>
              <c:strCache>
                <c:ptCount val="1"/>
                <c:pt idx="0">
                  <c:v>Presupuesto reprogramado total</c:v>
                </c:pt>
              </c:strCache>
            </c:strRef>
          </c:tx>
          <c:invertIfNegative val="0"/>
          <c:cat>
            <c:strRef>
              <c:f>EPRT!$B$12:$F$13</c:f>
              <c:strCache>
                <c:ptCount val="5"/>
                <c:pt idx="0">
                  <c:v>2007</c:v>
                </c:pt>
                <c:pt idx="1">
                  <c:v>2008</c:v>
                </c:pt>
                <c:pt idx="2">
                  <c:v>2009</c:v>
                </c:pt>
                <c:pt idx="3">
                  <c:v>2010</c:v>
                </c:pt>
                <c:pt idx="4">
                  <c:v>2011</c:v>
                </c:pt>
              </c:strCache>
            </c:strRef>
          </c:cat>
          <c:val>
            <c:numRef>
              <c:f>EPRT!$B$15:$F$15</c:f>
              <c:numCache>
                <c:formatCode>#,##0</c:formatCode>
                <c:ptCount val="5"/>
                <c:pt idx="0">
                  <c:v>1158493</c:v>
                </c:pt>
                <c:pt idx="1">
                  <c:v>1213247</c:v>
                </c:pt>
                <c:pt idx="2">
                  <c:v>1249220</c:v>
                </c:pt>
                <c:pt idx="3">
                  <c:v>1271711.48</c:v>
                </c:pt>
                <c:pt idx="4">
                  <c:v>1336369.3999999999</c:v>
                </c:pt>
              </c:numCache>
            </c:numRef>
          </c:val>
        </c:ser>
        <c:ser>
          <c:idx val="1"/>
          <c:order val="1"/>
          <c:tx>
            <c:strRef>
              <c:f>EPRT!$A$14</c:f>
              <c:strCache>
                <c:ptCount val="1"/>
                <c:pt idx="0">
                  <c:v>Presupuesto ejercido total</c:v>
                </c:pt>
              </c:strCache>
            </c:strRef>
          </c:tx>
          <c:invertIfNegative val="0"/>
          <c:cat>
            <c:strRef>
              <c:f>EPRT!$B$12:$F$13</c:f>
              <c:strCache>
                <c:ptCount val="5"/>
                <c:pt idx="0">
                  <c:v>2007</c:v>
                </c:pt>
                <c:pt idx="1">
                  <c:v>2008</c:v>
                </c:pt>
                <c:pt idx="2">
                  <c:v>2009</c:v>
                </c:pt>
                <c:pt idx="3">
                  <c:v>2010</c:v>
                </c:pt>
                <c:pt idx="4">
                  <c:v>2011</c:v>
                </c:pt>
              </c:strCache>
            </c:strRef>
          </c:cat>
          <c:val>
            <c:numRef>
              <c:f>EPRT!$B$14:$F$14</c:f>
              <c:numCache>
                <c:formatCode>#,##0</c:formatCode>
                <c:ptCount val="5"/>
                <c:pt idx="0">
                  <c:v>1135618</c:v>
                </c:pt>
                <c:pt idx="1">
                  <c:v>1172131</c:v>
                </c:pt>
                <c:pt idx="2">
                  <c:v>1214312</c:v>
                </c:pt>
                <c:pt idx="3">
                  <c:v>1242620.47</c:v>
                </c:pt>
                <c:pt idx="4">
                  <c:v>1283563.8</c:v>
                </c:pt>
              </c:numCache>
            </c:numRef>
          </c:val>
        </c:ser>
        <c:dLbls>
          <c:showLegendKey val="0"/>
          <c:showVal val="0"/>
          <c:showCatName val="0"/>
          <c:showSerName val="0"/>
          <c:showPercent val="0"/>
          <c:showBubbleSize val="0"/>
        </c:dLbls>
        <c:gapWidth val="150"/>
        <c:overlap val="-10"/>
        <c:axId val="335675392"/>
        <c:axId val="334829184"/>
      </c:barChart>
      <c:lineChart>
        <c:grouping val="stacked"/>
        <c:varyColors val="0"/>
        <c:ser>
          <c:idx val="2"/>
          <c:order val="2"/>
          <c:tx>
            <c:strRef>
              <c:f>EPRT!$A$16</c:f>
              <c:strCache>
                <c:ptCount val="1"/>
                <c:pt idx="0">
                  <c:v>Evolución del presupuesto reprogramado total (%)</c:v>
                </c:pt>
              </c:strCache>
            </c:strRef>
          </c:tx>
          <c:spPr>
            <a:ln w="25400"/>
          </c:spPr>
          <c:marker>
            <c:symbol val="diamond"/>
            <c:size val="4"/>
          </c:marker>
          <c:cat>
            <c:numRef>
              <c:f>EPRT!$B$13:$E$13</c:f>
              <c:numCache>
                <c:formatCode>General</c:formatCode>
                <c:ptCount val="4"/>
              </c:numCache>
            </c:numRef>
          </c:cat>
          <c:val>
            <c:numRef>
              <c:f>EPRT!$B$16:$F$16</c:f>
              <c:numCache>
                <c:formatCode>0.0</c:formatCode>
                <c:ptCount val="5"/>
                <c:pt idx="0">
                  <c:v>98.025452031216417</c:v>
                </c:pt>
                <c:pt idx="1">
                  <c:v>96.611077546451796</c:v>
                </c:pt>
                <c:pt idx="2">
                  <c:v>97.20561630457405</c:v>
                </c:pt>
                <c:pt idx="3">
                  <c:v>97.712452041401718</c:v>
                </c:pt>
                <c:pt idx="4">
                  <c:v>96.048577586406878</c:v>
                </c:pt>
              </c:numCache>
            </c:numRef>
          </c:val>
          <c:smooth val="0"/>
        </c:ser>
        <c:dLbls>
          <c:showLegendKey val="0"/>
          <c:showVal val="0"/>
          <c:showCatName val="0"/>
          <c:showSerName val="0"/>
          <c:showPercent val="0"/>
          <c:showBubbleSize val="0"/>
        </c:dLbls>
        <c:marker val="1"/>
        <c:smooth val="0"/>
        <c:axId val="335676416"/>
        <c:axId val="334828608"/>
      </c:lineChart>
      <c:catAx>
        <c:axId val="335675392"/>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334829184"/>
        <c:crosses val="autoZero"/>
        <c:auto val="1"/>
        <c:lblAlgn val="ctr"/>
        <c:lblOffset val="100"/>
        <c:tickLblSkip val="1"/>
        <c:tickMarkSkip val="1"/>
        <c:noMultiLvlLbl val="0"/>
      </c:catAx>
      <c:valAx>
        <c:axId val="334829184"/>
        <c:scaling>
          <c:orientation val="minMax"/>
        </c:scaling>
        <c:delete val="0"/>
        <c:axPos val="l"/>
        <c:numFmt formatCode="#,##0" sourceLinked="1"/>
        <c:majorTickMark val="out"/>
        <c:minorTickMark val="none"/>
        <c:tickLblPos val="nextTo"/>
        <c:txPr>
          <a:bodyPr rot="0" vert="horz"/>
          <a:lstStyle/>
          <a:p>
            <a:pPr>
              <a:defRPr lang="en-US"/>
            </a:pPr>
            <a:endParaRPr lang="es-MX"/>
          </a:p>
        </c:txPr>
        <c:crossAx val="335675392"/>
        <c:crosses val="autoZero"/>
        <c:crossBetween val="between"/>
      </c:valAx>
      <c:valAx>
        <c:axId val="334828608"/>
        <c:scaling>
          <c:orientation val="minMax"/>
          <c:max val="98.5"/>
          <c:min val="90"/>
        </c:scaling>
        <c:delete val="0"/>
        <c:axPos val="r"/>
        <c:numFmt formatCode="0.0" sourceLinked="1"/>
        <c:majorTickMark val="out"/>
        <c:minorTickMark val="none"/>
        <c:tickLblPos val="nextTo"/>
        <c:crossAx val="335676416"/>
        <c:crosses val="max"/>
        <c:crossBetween val="between"/>
      </c:valAx>
      <c:catAx>
        <c:axId val="335676416"/>
        <c:scaling>
          <c:orientation val="minMax"/>
        </c:scaling>
        <c:delete val="1"/>
        <c:axPos val="b"/>
        <c:numFmt formatCode="General" sourceLinked="1"/>
        <c:majorTickMark val="out"/>
        <c:minorTickMark val="none"/>
        <c:tickLblPos val="nextTo"/>
        <c:crossAx val="334828608"/>
        <c:crosses val="autoZero"/>
        <c:auto val="1"/>
        <c:lblAlgn val="ctr"/>
        <c:lblOffset val="100"/>
        <c:noMultiLvlLbl val="0"/>
      </c:catAx>
    </c:plotArea>
    <c:legend>
      <c:legendPos val="r"/>
      <c:layout>
        <c:manualLayout>
          <c:xMode val="edge"/>
          <c:yMode val="edge"/>
          <c:x val="1.1961721077000328E-2"/>
          <c:y val="2.2779043280182251E-2"/>
          <c:w val="0.65311067858090865"/>
          <c:h val="0.14578611614322792"/>
        </c:manualLayout>
      </c:layout>
      <c:overlay val="0"/>
      <c:txPr>
        <a:bodyPr/>
        <a:lstStyle/>
        <a:p>
          <a:pPr>
            <a:defRPr lang="en-US"/>
          </a:pPr>
          <a:endParaRPr lang="es-MX"/>
        </a:p>
      </c:txPr>
    </c:legend>
    <c:plotVisOnly val="1"/>
    <c:dispBlanksAs val="zero"/>
    <c:showDLblsOverMax val="0"/>
  </c:chart>
  <c:printSettings>
    <c:headerFooter alignWithMargins="0"/>
    <c:pageMargins b="1" l="0.75000000000000511" r="0.75000000000000511" t="1" header="0" footer="0"/>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13564916513959"/>
          <c:y val="0.29897007547410737"/>
          <c:w val="0.69697128353385041"/>
          <c:h val="0.5841944003516979"/>
        </c:manualLayout>
      </c:layout>
      <c:barChart>
        <c:barDir val="col"/>
        <c:grouping val="clustered"/>
        <c:varyColors val="0"/>
        <c:ser>
          <c:idx val="0"/>
          <c:order val="0"/>
          <c:tx>
            <c:strRef>
              <c:f>EPR!$A$13</c:f>
              <c:strCache>
                <c:ptCount val="1"/>
                <c:pt idx="0">
                  <c:v>Presupuesto reprogramado (Recursos fiscales)</c:v>
                </c:pt>
              </c:strCache>
            </c:strRef>
          </c:tx>
          <c:invertIfNegative val="0"/>
          <c:cat>
            <c:strRef>
              <c:f>EPR!$B$10:$F$11</c:f>
              <c:strCache>
                <c:ptCount val="5"/>
                <c:pt idx="0">
                  <c:v>2007</c:v>
                </c:pt>
                <c:pt idx="1">
                  <c:v>2008</c:v>
                </c:pt>
                <c:pt idx="2">
                  <c:v>2009</c:v>
                </c:pt>
                <c:pt idx="3">
                  <c:v>2010</c:v>
                </c:pt>
                <c:pt idx="4">
                  <c:v>2011</c:v>
                </c:pt>
              </c:strCache>
            </c:strRef>
          </c:cat>
          <c:val>
            <c:numRef>
              <c:f>EPR!$B$13:$F$13</c:f>
              <c:numCache>
                <c:formatCode>#,##0</c:formatCode>
                <c:ptCount val="5"/>
                <c:pt idx="0">
                  <c:v>1030993</c:v>
                </c:pt>
                <c:pt idx="1">
                  <c:v>1048612</c:v>
                </c:pt>
                <c:pt idx="2">
                  <c:v>1038905</c:v>
                </c:pt>
                <c:pt idx="3">
                  <c:v>1038922.2</c:v>
                </c:pt>
                <c:pt idx="4">
                  <c:v>1187347.3999999999</c:v>
                </c:pt>
              </c:numCache>
            </c:numRef>
          </c:val>
        </c:ser>
        <c:ser>
          <c:idx val="1"/>
          <c:order val="1"/>
          <c:tx>
            <c:strRef>
              <c:f>EPR!$A$12</c:f>
              <c:strCache>
                <c:ptCount val="1"/>
                <c:pt idx="0">
                  <c:v>Presupuesto ejercido (Recursos fiscales) </c:v>
                </c:pt>
              </c:strCache>
            </c:strRef>
          </c:tx>
          <c:invertIfNegative val="0"/>
          <c:cat>
            <c:strRef>
              <c:f>EPR!$B$10:$F$11</c:f>
              <c:strCache>
                <c:ptCount val="5"/>
                <c:pt idx="0">
                  <c:v>2007</c:v>
                </c:pt>
                <c:pt idx="1">
                  <c:v>2008</c:v>
                </c:pt>
                <c:pt idx="2">
                  <c:v>2009</c:v>
                </c:pt>
                <c:pt idx="3">
                  <c:v>2010</c:v>
                </c:pt>
                <c:pt idx="4">
                  <c:v>2011</c:v>
                </c:pt>
              </c:strCache>
            </c:strRef>
          </c:cat>
          <c:val>
            <c:numRef>
              <c:f>EPR!$B$12:$F$12</c:f>
              <c:numCache>
                <c:formatCode>#,##0</c:formatCode>
                <c:ptCount val="5"/>
                <c:pt idx="0">
                  <c:v>1025505</c:v>
                </c:pt>
                <c:pt idx="1">
                  <c:v>1048612</c:v>
                </c:pt>
                <c:pt idx="2">
                  <c:v>1038905</c:v>
                </c:pt>
                <c:pt idx="3">
                  <c:v>1038786.1</c:v>
                </c:pt>
                <c:pt idx="4">
                  <c:v>1187347.3999999999</c:v>
                </c:pt>
              </c:numCache>
            </c:numRef>
          </c:val>
        </c:ser>
        <c:dLbls>
          <c:showLegendKey val="0"/>
          <c:showVal val="0"/>
          <c:showCatName val="0"/>
          <c:showSerName val="0"/>
          <c:showPercent val="0"/>
          <c:showBubbleSize val="0"/>
        </c:dLbls>
        <c:gapWidth val="150"/>
        <c:overlap val="-10"/>
        <c:axId val="335437824"/>
        <c:axId val="335866112"/>
      </c:barChart>
      <c:lineChart>
        <c:grouping val="stacked"/>
        <c:varyColors val="0"/>
        <c:ser>
          <c:idx val="2"/>
          <c:order val="2"/>
          <c:tx>
            <c:strRef>
              <c:f>EPR!$A$14</c:f>
              <c:strCache>
                <c:ptCount val="1"/>
                <c:pt idx="0">
                  <c:v>Evolución del presupuesto reprogramado (Recursos  Fiscales) (%)</c:v>
                </c:pt>
              </c:strCache>
            </c:strRef>
          </c:tx>
          <c:spPr>
            <a:ln w="25400"/>
          </c:spPr>
          <c:marker>
            <c:symbol val="diamond"/>
            <c:size val="4"/>
          </c:marker>
          <c:cat>
            <c:numRef>
              <c:f>EPR!$B$11:$F$11</c:f>
              <c:numCache>
                <c:formatCode>General</c:formatCode>
                <c:ptCount val="5"/>
              </c:numCache>
            </c:numRef>
          </c:cat>
          <c:val>
            <c:numRef>
              <c:f>EPR!$B$14:$F$14</c:f>
              <c:numCache>
                <c:formatCode>0.0</c:formatCode>
                <c:ptCount val="5"/>
                <c:pt idx="0">
                  <c:v>99.467697646831738</c:v>
                </c:pt>
                <c:pt idx="1">
                  <c:v>100</c:v>
                </c:pt>
                <c:pt idx="2">
                  <c:v>100</c:v>
                </c:pt>
                <c:pt idx="3">
                  <c:v>99.98689988528497</c:v>
                </c:pt>
                <c:pt idx="4">
                  <c:v>100</c:v>
                </c:pt>
              </c:numCache>
            </c:numRef>
          </c:val>
          <c:smooth val="0"/>
        </c:ser>
        <c:dLbls>
          <c:showLegendKey val="0"/>
          <c:showVal val="0"/>
          <c:showCatName val="0"/>
          <c:showSerName val="0"/>
          <c:showPercent val="0"/>
          <c:showBubbleSize val="0"/>
        </c:dLbls>
        <c:marker val="1"/>
        <c:smooth val="0"/>
        <c:axId val="335438848"/>
        <c:axId val="335148672"/>
      </c:lineChart>
      <c:catAx>
        <c:axId val="335437824"/>
        <c:scaling>
          <c:orientation val="minMax"/>
        </c:scaling>
        <c:delete val="0"/>
        <c:axPos val="b"/>
        <c:numFmt formatCode="General" sourceLinked="1"/>
        <c:majorTickMark val="out"/>
        <c:minorTickMark val="none"/>
        <c:tickLblPos val="nextTo"/>
        <c:txPr>
          <a:bodyPr rot="0" vert="horz"/>
          <a:lstStyle/>
          <a:p>
            <a:pPr>
              <a:defRPr lang="es-MX" sz="800" b="0" i="0" u="none" strike="noStrike" baseline="0">
                <a:solidFill>
                  <a:srgbClr val="000000"/>
                </a:solidFill>
                <a:latin typeface="Arial"/>
                <a:ea typeface="Arial"/>
                <a:cs typeface="Arial"/>
              </a:defRPr>
            </a:pPr>
            <a:endParaRPr lang="es-MX"/>
          </a:p>
        </c:txPr>
        <c:crossAx val="335866112"/>
        <c:crosses val="autoZero"/>
        <c:auto val="1"/>
        <c:lblAlgn val="ctr"/>
        <c:lblOffset val="100"/>
        <c:tickLblSkip val="1"/>
        <c:tickMarkSkip val="1"/>
        <c:noMultiLvlLbl val="0"/>
      </c:catAx>
      <c:valAx>
        <c:axId val="335866112"/>
        <c:scaling>
          <c:orientation val="minMax"/>
        </c:scaling>
        <c:delete val="0"/>
        <c:axPos val="l"/>
        <c:numFmt formatCode="#,##0" sourceLinked="1"/>
        <c:majorTickMark val="out"/>
        <c:minorTickMark val="none"/>
        <c:tickLblPos val="nextTo"/>
        <c:txPr>
          <a:bodyPr rot="0" vert="horz"/>
          <a:lstStyle/>
          <a:p>
            <a:pPr>
              <a:defRPr lang="es-MX" sz="800" b="0" i="0" u="none" strike="noStrike" baseline="0">
                <a:solidFill>
                  <a:srgbClr val="000000"/>
                </a:solidFill>
                <a:latin typeface="Arial"/>
                <a:ea typeface="Arial"/>
                <a:cs typeface="Arial"/>
              </a:defRPr>
            </a:pPr>
            <a:endParaRPr lang="es-MX"/>
          </a:p>
        </c:txPr>
        <c:crossAx val="335437824"/>
        <c:crosses val="autoZero"/>
        <c:crossBetween val="between"/>
      </c:valAx>
      <c:catAx>
        <c:axId val="335438848"/>
        <c:scaling>
          <c:orientation val="minMax"/>
        </c:scaling>
        <c:delete val="1"/>
        <c:axPos val="b"/>
        <c:numFmt formatCode="General" sourceLinked="1"/>
        <c:majorTickMark val="out"/>
        <c:minorTickMark val="none"/>
        <c:tickLblPos val="none"/>
        <c:crossAx val="335148672"/>
        <c:crosses val="autoZero"/>
        <c:auto val="1"/>
        <c:lblAlgn val="ctr"/>
        <c:lblOffset val="100"/>
        <c:noMultiLvlLbl val="0"/>
      </c:catAx>
      <c:valAx>
        <c:axId val="335148672"/>
        <c:scaling>
          <c:orientation val="minMax"/>
        </c:scaling>
        <c:delete val="0"/>
        <c:axPos val="r"/>
        <c:numFmt formatCode="0" sourceLinked="0"/>
        <c:majorTickMark val="out"/>
        <c:minorTickMark val="none"/>
        <c:tickLblPos val="nextTo"/>
        <c:txPr>
          <a:bodyPr rot="0" vert="horz"/>
          <a:lstStyle/>
          <a:p>
            <a:pPr>
              <a:defRPr lang="es-MX" sz="700" b="0" i="0" u="none" strike="noStrike" baseline="0">
                <a:solidFill>
                  <a:srgbClr val="000000"/>
                </a:solidFill>
                <a:latin typeface="Arial"/>
                <a:ea typeface="Arial"/>
                <a:cs typeface="Arial"/>
              </a:defRPr>
            </a:pPr>
            <a:endParaRPr lang="es-MX"/>
          </a:p>
        </c:txPr>
        <c:crossAx val="335438848"/>
        <c:crosses val="max"/>
        <c:crossBetween val="between"/>
      </c:valAx>
    </c:plotArea>
    <c:legend>
      <c:legendPos val="r"/>
      <c:layout>
        <c:manualLayout>
          <c:xMode val="edge"/>
          <c:yMode val="edge"/>
          <c:x val="1.1655256379665829E-2"/>
          <c:y val="2.0618556701030927E-2"/>
          <c:w val="0.96969917221886437"/>
          <c:h val="0.18556773186856892"/>
        </c:manualLayout>
      </c:layout>
      <c:overlay val="0"/>
      <c:txPr>
        <a:bodyPr/>
        <a:lstStyle/>
        <a:p>
          <a:pPr>
            <a:defRPr lang="en-US" sz="735" b="0" i="0" u="none" strike="noStrike" baseline="0">
              <a:solidFill>
                <a:srgbClr val="000000"/>
              </a:solidFill>
              <a:latin typeface="Arial"/>
              <a:ea typeface="Arial"/>
              <a:cs typeface="Arial"/>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511" r="0.75000000000000511"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4956776842114924"/>
          <c:y val="3.5715087965856172E-2"/>
          <c:w val="0.82594469238614565"/>
          <c:h val="0.7051852193170659"/>
        </c:manualLayout>
      </c:layout>
      <c:bar3DChart>
        <c:barDir val="col"/>
        <c:grouping val="clustered"/>
        <c:varyColors val="0"/>
        <c:ser>
          <c:idx val="1"/>
          <c:order val="0"/>
          <c:tx>
            <c:strRef>
              <c:f>Matricula!$A$8</c:f>
              <c:strCache>
                <c:ptCount val="1"/>
                <c:pt idx="0">
                  <c:v>ALUMNO ATENDIDO (MATRÍCULA)</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strRef>
              <c:f>Matricula!$B$12:$B$16</c:f>
              <c:strCache>
                <c:ptCount val="5"/>
                <c:pt idx="0">
                  <c:v>2007-2008</c:v>
                </c:pt>
                <c:pt idx="1">
                  <c:v>2008-2009</c:v>
                </c:pt>
                <c:pt idx="2">
                  <c:v>2009-2010</c:v>
                </c:pt>
                <c:pt idx="3">
                  <c:v>2010-2011</c:v>
                </c:pt>
                <c:pt idx="4">
                  <c:v>2011-2012</c:v>
                </c:pt>
              </c:strCache>
            </c:strRef>
          </c:cat>
          <c:val>
            <c:numRef>
              <c:f>Matricula!$C$12:$C$16</c:f>
              <c:numCache>
                <c:formatCode>#,##0</c:formatCode>
                <c:ptCount val="5"/>
                <c:pt idx="0">
                  <c:v>260007</c:v>
                </c:pt>
                <c:pt idx="1">
                  <c:v>273602</c:v>
                </c:pt>
                <c:pt idx="2">
                  <c:v>282648</c:v>
                </c:pt>
                <c:pt idx="3">
                  <c:v>287379</c:v>
                </c:pt>
                <c:pt idx="4">
                  <c:v>299807</c:v>
                </c:pt>
              </c:numCache>
            </c:numRef>
          </c:val>
        </c:ser>
        <c:dLbls>
          <c:showLegendKey val="0"/>
          <c:showVal val="0"/>
          <c:showCatName val="0"/>
          <c:showSerName val="0"/>
          <c:showPercent val="0"/>
          <c:showBubbleSize val="0"/>
        </c:dLbls>
        <c:gapWidth val="150"/>
        <c:shape val="box"/>
        <c:axId val="269303808"/>
        <c:axId val="269153344"/>
        <c:axId val="0"/>
      </c:bar3DChart>
      <c:catAx>
        <c:axId val="269303808"/>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269153344"/>
        <c:crosses val="autoZero"/>
        <c:auto val="1"/>
        <c:lblAlgn val="ctr"/>
        <c:lblOffset val="100"/>
        <c:noMultiLvlLbl val="0"/>
      </c:catAx>
      <c:valAx>
        <c:axId val="269153344"/>
        <c:scaling>
          <c:orientation val="minMax"/>
        </c:scaling>
        <c:delete val="0"/>
        <c:axPos val="l"/>
        <c:numFmt formatCode="#,##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269303808"/>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611" l="0.70000000000000062" r="0.70000000000000062" t="0.75000000000000611" header="0.30000000000000032" footer="0.30000000000000032"/>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246458923512906"/>
          <c:y val="0.28523536669490401"/>
          <c:w val="0.66288951841360855"/>
          <c:h val="0.58389357417545051"/>
        </c:manualLayout>
      </c:layout>
      <c:barChart>
        <c:barDir val="col"/>
        <c:grouping val="clustered"/>
        <c:varyColors val="0"/>
        <c:ser>
          <c:idx val="0"/>
          <c:order val="0"/>
          <c:tx>
            <c:strRef>
              <c:f>EGC!$A$14</c:f>
              <c:strCache>
                <c:ptCount val="1"/>
                <c:pt idx="0">
                  <c:v>Presupuesto reprogramado (gasto corriente)</c:v>
                </c:pt>
              </c:strCache>
            </c:strRef>
          </c:tx>
          <c:invertIfNegative val="0"/>
          <c:cat>
            <c:strRef>
              <c:f>EGC!$B$11:$F$12</c:f>
              <c:strCache>
                <c:ptCount val="5"/>
                <c:pt idx="0">
                  <c:v>2007</c:v>
                </c:pt>
                <c:pt idx="1">
                  <c:v>2008</c:v>
                </c:pt>
                <c:pt idx="2">
                  <c:v>2009</c:v>
                </c:pt>
                <c:pt idx="3">
                  <c:v>2010</c:v>
                </c:pt>
                <c:pt idx="4">
                  <c:v>2011</c:v>
                </c:pt>
              </c:strCache>
            </c:strRef>
          </c:cat>
          <c:val>
            <c:numRef>
              <c:f>EGC!$B$14:$F$14</c:f>
              <c:numCache>
                <c:formatCode>#,##0</c:formatCode>
                <c:ptCount val="5"/>
                <c:pt idx="0">
                  <c:v>1091239</c:v>
                </c:pt>
                <c:pt idx="1">
                  <c:v>1137935.8999999999</c:v>
                </c:pt>
                <c:pt idx="2">
                  <c:v>1148009</c:v>
                </c:pt>
                <c:pt idx="3">
                  <c:v>1174208</c:v>
                </c:pt>
                <c:pt idx="4">
                  <c:v>1298971.1000000001</c:v>
                </c:pt>
              </c:numCache>
            </c:numRef>
          </c:val>
        </c:ser>
        <c:ser>
          <c:idx val="1"/>
          <c:order val="1"/>
          <c:tx>
            <c:strRef>
              <c:f>EGC!$A$13</c:f>
              <c:strCache>
                <c:ptCount val="1"/>
                <c:pt idx="0">
                  <c:v>Gasto corriente ejercido</c:v>
                </c:pt>
              </c:strCache>
            </c:strRef>
          </c:tx>
          <c:invertIfNegative val="0"/>
          <c:cat>
            <c:strRef>
              <c:f>EGC!$B$11:$F$12</c:f>
              <c:strCache>
                <c:ptCount val="5"/>
                <c:pt idx="0">
                  <c:v>2007</c:v>
                </c:pt>
                <c:pt idx="1">
                  <c:v>2008</c:v>
                </c:pt>
                <c:pt idx="2">
                  <c:v>2009</c:v>
                </c:pt>
                <c:pt idx="3">
                  <c:v>2010</c:v>
                </c:pt>
                <c:pt idx="4">
                  <c:v>2011</c:v>
                </c:pt>
              </c:strCache>
            </c:strRef>
          </c:cat>
          <c:val>
            <c:numRef>
              <c:f>EGC!$B$13:$F$13</c:f>
              <c:numCache>
                <c:formatCode>#,##0</c:formatCode>
                <c:ptCount val="5"/>
                <c:pt idx="0">
                  <c:v>1075414</c:v>
                </c:pt>
                <c:pt idx="1">
                  <c:v>1109495</c:v>
                </c:pt>
                <c:pt idx="2">
                  <c:v>1146665</c:v>
                </c:pt>
                <c:pt idx="3">
                  <c:v>1152188.8999999999</c:v>
                </c:pt>
                <c:pt idx="4">
                  <c:v>1246165.5</c:v>
                </c:pt>
              </c:numCache>
            </c:numRef>
          </c:val>
        </c:ser>
        <c:dLbls>
          <c:showLegendKey val="0"/>
          <c:showVal val="0"/>
          <c:showCatName val="0"/>
          <c:showSerName val="0"/>
          <c:showPercent val="0"/>
          <c:showBubbleSize val="0"/>
        </c:dLbls>
        <c:gapWidth val="150"/>
        <c:overlap val="-10"/>
        <c:axId val="338351104"/>
        <c:axId val="335863808"/>
      </c:barChart>
      <c:lineChart>
        <c:grouping val="stacked"/>
        <c:varyColors val="0"/>
        <c:ser>
          <c:idx val="2"/>
          <c:order val="2"/>
          <c:tx>
            <c:strRef>
              <c:f>EGC!$A$15</c:f>
              <c:strCache>
                <c:ptCount val="1"/>
                <c:pt idx="0">
                  <c:v>Evolución del gasto corriente (%)</c:v>
                </c:pt>
              </c:strCache>
            </c:strRef>
          </c:tx>
          <c:spPr>
            <a:ln w="25400"/>
          </c:spPr>
          <c:marker>
            <c:symbol val="square"/>
            <c:size val="4"/>
          </c:marker>
          <c:cat>
            <c:numRef>
              <c:f>EGC!$B$12:$F$12</c:f>
              <c:numCache>
                <c:formatCode>General</c:formatCode>
                <c:ptCount val="5"/>
              </c:numCache>
            </c:numRef>
          </c:cat>
          <c:val>
            <c:numRef>
              <c:f>EGC!$B$15:$F$15</c:f>
              <c:numCache>
                <c:formatCode>0.0</c:formatCode>
                <c:ptCount val="5"/>
                <c:pt idx="0">
                  <c:v>98.549813560549055</c:v>
                </c:pt>
                <c:pt idx="1">
                  <c:v>97.500658868394964</c:v>
                </c:pt>
                <c:pt idx="2">
                  <c:v>99.882927747082121</c:v>
                </c:pt>
                <c:pt idx="3">
                  <c:v>98.124770057775095</c:v>
                </c:pt>
                <c:pt idx="4">
                  <c:v>95.934813330335061</c:v>
                </c:pt>
              </c:numCache>
            </c:numRef>
          </c:val>
          <c:smooth val="0"/>
        </c:ser>
        <c:dLbls>
          <c:showLegendKey val="0"/>
          <c:showVal val="0"/>
          <c:showCatName val="0"/>
          <c:showSerName val="0"/>
          <c:showPercent val="0"/>
          <c:showBubbleSize val="0"/>
        </c:dLbls>
        <c:marker val="1"/>
        <c:smooth val="0"/>
        <c:axId val="338238976"/>
        <c:axId val="335864384"/>
      </c:lineChart>
      <c:catAx>
        <c:axId val="338351104"/>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335863808"/>
        <c:crosses val="autoZero"/>
        <c:auto val="1"/>
        <c:lblAlgn val="ctr"/>
        <c:lblOffset val="100"/>
        <c:tickLblSkip val="1"/>
        <c:tickMarkSkip val="1"/>
        <c:noMultiLvlLbl val="0"/>
      </c:catAx>
      <c:valAx>
        <c:axId val="335863808"/>
        <c:scaling>
          <c:orientation val="minMax"/>
        </c:scaling>
        <c:delete val="0"/>
        <c:axPos val="l"/>
        <c:numFmt formatCode="#,##0" sourceLinked="1"/>
        <c:majorTickMark val="out"/>
        <c:minorTickMark val="none"/>
        <c:tickLblPos val="nextTo"/>
        <c:txPr>
          <a:bodyPr rot="0" vert="horz"/>
          <a:lstStyle/>
          <a:p>
            <a:pPr>
              <a:defRPr lang="en-US"/>
            </a:pPr>
            <a:endParaRPr lang="es-MX"/>
          </a:p>
        </c:txPr>
        <c:crossAx val="338351104"/>
        <c:crosses val="autoZero"/>
        <c:crossBetween val="between"/>
      </c:valAx>
      <c:catAx>
        <c:axId val="338238976"/>
        <c:scaling>
          <c:orientation val="minMax"/>
        </c:scaling>
        <c:delete val="1"/>
        <c:axPos val="b"/>
        <c:numFmt formatCode="General" sourceLinked="1"/>
        <c:majorTickMark val="out"/>
        <c:minorTickMark val="none"/>
        <c:tickLblPos val="none"/>
        <c:crossAx val="335864384"/>
        <c:crosses val="autoZero"/>
        <c:auto val="1"/>
        <c:lblAlgn val="ctr"/>
        <c:lblOffset val="100"/>
        <c:noMultiLvlLbl val="0"/>
      </c:catAx>
      <c:valAx>
        <c:axId val="335864384"/>
        <c:scaling>
          <c:orientation val="minMax"/>
          <c:min val="90"/>
        </c:scaling>
        <c:delete val="0"/>
        <c:axPos val="r"/>
        <c:numFmt formatCode="0" sourceLinked="0"/>
        <c:majorTickMark val="out"/>
        <c:minorTickMark val="none"/>
        <c:tickLblPos val="nextTo"/>
        <c:txPr>
          <a:bodyPr rot="0" vert="horz"/>
          <a:lstStyle/>
          <a:p>
            <a:pPr>
              <a:defRPr lang="en-US"/>
            </a:pPr>
            <a:endParaRPr lang="es-MX"/>
          </a:p>
        </c:txPr>
        <c:crossAx val="338238976"/>
        <c:crosses val="max"/>
        <c:crossBetween val="between"/>
      </c:valAx>
    </c:plotArea>
    <c:legend>
      <c:legendPos val="r"/>
      <c:layout>
        <c:manualLayout>
          <c:xMode val="edge"/>
          <c:yMode val="edge"/>
          <c:x val="2.3376086487772601E-2"/>
          <c:y val="9.3700787401574809E-3"/>
          <c:w val="0.81249879175867912"/>
          <c:h val="0.23021158069527117"/>
        </c:manualLayout>
      </c:layout>
      <c:overlay val="0"/>
      <c:txPr>
        <a:bodyPr/>
        <a:lstStyle/>
        <a:p>
          <a:pPr>
            <a:defRPr lang="en-US" sz="800"/>
          </a:pPr>
          <a:endParaRPr lang="es-MX"/>
        </a:p>
      </c:txPr>
    </c:legend>
    <c:plotVisOnly val="1"/>
    <c:dispBlanksAs val="zero"/>
    <c:showDLblsOverMax val="0"/>
  </c:chart>
  <c:printSettings>
    <c:headerFooter alignWithMargins="0"/>
    <c:pageMargins b="1" l="0.75000000000000511" r="0.75000000000000511" t="1" header="0" footer="0"/>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563739376770707"/>
          <c:y val="0.28523536669490401"/>
          <c:w val="0.69971671388101986"/>
          <c:h val="0.58389357417545051"/>
        </c:manualLayout>
      </c:layout>
      <c:barChart>
        <c:barDir val="col"/>
        <c:grouping val="clustered"/>
        <c:varyColors val="0"/>
        <c:ser>
          <c:idx val="0"/>
          <c:order val="0"/>
          <c:tx>
            <c:strRef>
              <c:f>EGI!$A$14</c:f>
              <c:strCache>
                <c:ptCount val="1"/>
                <c:pt idx="0">
                  <c:v> Presupuesto reprogramado (Gasto de inversión)</c:v>
                </c:pt>
              </c:strCache>
            </c:strRef>
          </c:tx>
          <c:invertIfNegative val="0"/>
          <c:cat>
            <c:strRef>
              <c:f>EGI!$B$11:$F$12</c:f>
              <c:strCache>
                <c:ptCount val="5"/>
                <c:pt idx="0">
                  <c:v>2007</c:v>
                </c:pt>
                <c:pt idx="1">
                  <c:v>2008</c:v>
                </c:pt>
                <c:pt idx="2">
                  <c:v>2009</c:v>
                </c:pt>
                <c:pt idx="3">
                  <c:v>2010</c:v>
                </c:pt>
                <c:pt idx="4">
                  <c:v>2011</c:v>
                </c:pt>
              </c:strCache>
            </c:strRef>
          </c:cat>
          <c:val>
            <c:numRef>
              <c:f>EGI!$B$14:$F$14</c:f>
              <c:numCache>
                <c:formatCode>#,##0</c:formatCode>
                <c:ptCount val="5"/>
                <c:pt idx="0">
                  <c:v>67253</c:v>
                </c:pt>
                <c:pt idx="1">
                  <c:v>75311</c:v>
                </c:pt>
                <c:pt idx="2">
                  <c:v>101210.6</c:v>
                </c:pt>
                <c:pt idx="3">
                  <c:v>97504</c:v>
                </c:pt>
                <c:pt idx="4">
                  <c:v>37398.300000000003</c:v>
                </c:pt>
              </c:numCache>
            </c:numRef>
          </c:val>
        </c:ser>
        <c:ser>
          <c:idx val="1"/>
          <c:order val="1"/>
          <c:tx>
            <c:strRef>
              <c:f>EGI!$A$13</c:f>
              <c:strCache>
                <c:ptCount val="1"/>
                <c:pt idx="0">
                  <c:v>Gasto de inversión ejercido</c:v>
                </c:pt>
              </c:strCache>
            </c:strRef>
          </c:tx>
          <c:invertIfNegative val="0"/>
          <c:cat>
            <c:strRef>
              <c:f>EGI!$B$11:$F$12</c:f>
              <c:strCache>
                <c:ptCount val="5"/>
                <c:pt idx="0">
                  <c:v>2007</c:v>
                </c:pt>
                <c:pt idx="1">
                  <c:v>2008</c:v>
                </c:pt>
                <c:pt idx="2">
                  <c:v>2009</c:v>
                </c:pt>
                <c:pt idx="3">
                  <c:v>2010</c:v>
                </c:pt>
                <c:pt idx="4">
                  <c:v>2011</c:v>
                </c:pt>
              </c:strCache>
            </c:strRef>
          </c:cat>
          <c:val>
            <c:numRef>
              <c:f>EGI!$B$13:$F$13</c:f>
              <c:numCache>
                <c:formatCode>#,##0</c:formatCode>
                <c:ptCount val="5"/>
                <c:pt idx="0">
                  <c:v>60203</c:v>
                </c:pt>
                <c:pt idx="1">
                  <c:v>62636</c:v>
                </c:pt>
                <c:pt idx="2">
                  <c:v>67647</c:v>
                </c:pt>
                <c:pt idx="3">
                  <c:v>90432</c:v>
                </c:pt>
                <c:pt idx="4">
                  <c:v>37398.300000000003</c:v>
                </c:pt>
              </c:numCache>
            </c:numRef>
          </c:val>
        </c:ser>
        <c:dLbls>
          <c:showLegendKey val="0"/>
          <c:showVal val="0"/>
          <c:showCatName val="0"/>
          <c:showSerName val="0"/>
          <c:showPercent val="0"/>
          <c:showBubbleSize val="0"/>
        </c:dLbls>
        <c:gapWidth val="150"/>
        <c:overlap val="-10"/>
        <c:axId val="338461696"/>
        <c:axId val="335113024"/>
      </c:barChart>
      <c:lineChart>
        <c:grouping val="stacked"/>
        <c:varyColors val="0"/>
        <c:ser>
          <c:idx val="2"/>
          <c:order val="2"/>
          <c:tx>
            <c:strRef>
              <c:f>EGI!$A$15</c:f>
              <c:strCache>
                <c:ptCount val="1"/>
                <c:pt idx="0">
                  <c:v>Evolución del gasto de inversión (Recursos Fiscales) (%)</c:v>
                </c:pt>
              </c:strCache>
            </c:strRef>
          </c:tx>
          <c:spPr>
            <a:ln w="25400"/>
          </c:spPr>
          <c:marker>
            <c:symbol val="diamond"/>
            <c:size val="4"/>
          </c:marker>
          <c:cat>
            <c:numRef>
              <c:f>EGI!$B$12:$F$12</c:f>
              <c:numCache>
                <c:formatCode>General</c:formatCode>
                <c:ptCount val="5"/>
              </c:numCache>
            </c:numRef>
          </c:cat>
          <c:val>
            <c:numRef>
              <c:f>EGI!$B$15:$F$15</c:f>
              <c:numCache>
                <c:formatCode>0.0</c:formatCode>
                <c:ptCount val="5"/>
                <c:pt idx="0">
                  <c:v>89.517196258902956</c:v>
                </c:pt>
                <c:pt idx="1">
                  <c:v>99.550984445423424</c:v>
                </c:pt>
                <c:pt idx="2">
                  <c:v>66.837860856471551</c:v>
                </c:pt>
                <c:pt idx="3">
                  <c:v>92.746964227108634</c:v>
                </c:pt>
                <c:pt idx="4">
                  <c:v>100</c:v>
                </c:pt>
              </c:numCache>
            </c:numRef>
          </c:val>
          <c:smooth val="0"/>
        </c:ser>
        <c:dLbls>
          <c:showLegendKey val="0"/>
          <c:showVal val="0"/>
          <c:showCatName val="0"/>
          <c:showSerName val="0"/>
          <c:showPercent val="0"/>
          <c:showBubbleSize val="0"/>
        </c:dLbls>
        <c:marker val="1"/>
        <c:smooth val="0"/>
        <c:axId val="338463232"/>
        <c:axId val="335110144"/>
      </c:lineChart>
      <c:catAx>
        <c:axId val="338461696"/>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335113024"/>
        <c:crosses val="autoZero"/>
        <c:auto val="1"/>
        <c:lblAlgn val="ctr"/>
        <c:lblOffset val="100"/>
        <c:tickLblSkip val="1"/>
        <c:tickMarkSkip val="1"/>
        <c:noMultiLvlLbl val="0"/>
      </c:catAx>
      <c:valAx>
        <c:axId val="335113024"/>
        <c:scaling>
          <c:orientation val="minMax"/>
        </c:scaling>
        <c:delete val="0"/>
        <c:axPos val="l"/>
        <c:title>
          <c:tx>
            <c:rich>
              <a:bodyPr/>
              <a:lstStyle/>
              <a:p>
                <a:pPr>
                  <a:defRPr lang="en-US"/>
                </a:pPr>
                <a:r>
                  <a:rPr lang="es-ES"/>
                  <a:t>Miles de pesos</a:t>
                </a:r>
              </a:p>
            </c:rich>
          </c:tx>
          <c:layout>
            <c:manualLayout>
              <c:xMode val="edge"/>
              <c:yMode val="edge"/>
              <c:x val="1.4164305949008507E-2"/>
              <c:y val="0.44966513414011006"/>
            </c:manualLayout>
          </c:layout>
          <c:overlay val="0"/>
          <c:spPr>
            <a:noFill/>
            <a:ln w="25400">
              <a:noFill/>
            </a:ln>
          </c:spPr>
        </c:title>
        <c:numFmt formatCode="#,##0" sourceLinked="1"/>
        <c:majorTickMark val="out"/>
        <c:minorTickMark val="none"/>
        <c:tickLblPos val="nextTo"/>
        <c:txPr>
          <a:bodyPr rot="0" vert="horz"/>
          <a:lstStyle/>
          <a:p>
            <a:pPr>
              <a:defRPr lang="en-US"/>
            </a:pPr>
            <a:endParaRPr lang="es-MX"/>
          </a:p>
        </c:txPr>
        <c:crossAx val="338461696"/>
        <c:crosses val="autoZero"/>
        <c:crossBetween val="between"/>
      </c:valAx>
      <c:catAx>
        <c:axId val="338463232"/>
        <c:scaling>
          <c:orientation val="minMax"/>
        </c:scaling>
        <c:delete val="1"/>
        <c:axPos val="b"/>
        <c:numFmt formatCode="General" sourceLinked="1"/>
        <c:majorTickMark val="out"/>
        <c:minorTickMark val="none"/>
        <c:tickLblPos val="none"/>
        <c:crossAx val="335110144"/>
        <c:crosses val="autoZero"/>
        <c:auto val="1"/>
        <c:lblAlgn val="ctr"/>
        <c:lblOffset val="100"/>
        <c:noMultiLvlLbl val="0"/>
      </c:catAx>
      <c:valAx>
        <c:axId val="335110144"/>
        <c:scaling>
          <c:orientation val="minMax"/>
        </c:scaling>
        <c:delete val="0"/>
        <c:axPos val="r"/>
        <c:title>
          <c:tx>
            <c:rich>
              <a:bodyPr rot="0" vert="horz"/>
              <a:lstStyle/>
              <a:p>
                <a:pPr>
                  <a:defRPr lang="en-US"/>
                </a:pPr>
                <a:r>
                  <a:rPr lang="es-ES"/>
                  <a:t>%</a:t>
                </a:r>
              </a:p>
            </c:rich>
          </c:tx>
          <c:layout>
            <c:manualLayout>
              <c:xMode val="edge"/>
              <c:yMode val="edge"/>
              <c:x val="0.94980169971671391"/>
              <c:y val="0.54362521798869812"/>
            </c:manualLayout>
          </c:layout>
          <c:overlay val="0"/>
          <c:spPr>
            <a:noFill/>
            <a:ln w="25400">
              <a:noFill/>
            </a:ln>
          </c:spPr>
        </c:title>
        <c:numFmt formatCode="0" sourceLinked="0"/>
        <c:majorTickMark val="out"/>
        <c:minorTickMark val="none"/>
        <c:tickLblPos val="nextTo"/>
        <c:txPr>
          <a:bodyPr rot="0" vert="horz"/>
          <a:lstStyle/>
          <a:p>
            <a:pPr>
              <a:defRPr lang="en-US"/>
            </a:pPr>
            <a:endParaRPr lang="es-MX"/>
          </a:p>
        </c:txPr>
        <c:crossAx val="338463232"/>
        <c:crosses val="max"/>
        <c:crossBetween val="between"/>
      </c:valAx>
    </c:plotArea>
    <c:legend>
      <c:legendPos val="r"/>
      <c:layout>
        <c:manualLayout>
          <c:xMode val="edge"/>
          <c:yMode val="edge"/>
          <c:x val="1.4164305949008507E-2"/>
          <c:y val="5.3691275167785227E-2"/>
          <c:w val="0.943342776203966"/>
          <c:h val="0.18791981539220526"/>
        </c:manualLayout>
      </c:layout>
      <c:overlay val="0"/>
      <c:txPr>
        <a:bodyPr/>
        <a:lstStyle/>
        <a:p>
          <a:pPr>
            <a:defRPr lang="en-US"/>
          </a:pPr>
          <a:endParaRPr lang="es-MX"/>
        </a:p>
      </c:txPr>
    </c:legend>
    <c:plotVisOnly val="1"/>
    <c:dispBlanksAs val="zero"/>
    <c:showDLblsOverMax val="0"/>
  </c:chart>
  <c:printSettings>
    <c:headerFooter alignWithMargins="0"/>
    <c:pageMargins b="1" l="0.75000000000000511" r="0.75000000000000511" t="1" header="0" footer="0"/>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246458923512906"/>
          <c:y val="0.19127552009019008"/>
          <c:w val="0.69153606507401455"/>
          <c:h val="0.67785340590815879"/>
        </c:manualLayout>
      </c:layout>
      <c:barChart>
        <c:barDir val="col"/>
        <c:grouping val="clustered"/>
        <c:varyColors val="0"/>
        <c:ser>
          <c:idx val="0"/>
          <c:order val="0"/>
          <c:tx>
            <c:strRef>
              <c:f>AUTOF!$A$14</c:f>
              <c:strCache>
                <c:ptCount val="1"/>
                <c:pt idx="0">
                  <c:v>Presupuesto ejercido</c:v>
                </c:pt>
              </c:strCache>
            </c:strRef>
          </c:tx>
          <c:invertIfNegative val="0"/>
          <c:cat>
            <c:strRef>
              <c:f>AUTOF!$B$11:$F$12</c:f>
              <c:strCache>
                <c:ptCount val="5"/>
                <c:pt idx="0">
                  <c:v>2007</c:v>
                </c:pt>
                <c:pt idx="1">
                  <c:v>2008</c:v>
                </c:pt>
                <c:pt idx="2">
                  <c:v>2009</c:v>
                </c:pt>
                <c:pt idx="3">
                  <c:v>2010</c:v>
                </c:pt>
                <c:pt idx="4">
                  <c:v>2011</c:v>
                </c:pt>
              </c:strCache>
            </c:strRef>
          </c:cat>
          <c:val>
            <c:numRef>
              <c:f>AUTOF!$B$14:$F$14</c:f>
              <c:numCache>
                <c:formatCode>#,##0</c:formatCode>
                <c:ptCount val="5"/>
                <c:pt idx="0">
                  <c:v>1135618</c:v>
                </c:pt>
                <c:pt idx="1">
                  <c:v>1172131</c:v>
                </c:pt>
                <c:pt idx="2">
                  <c:v>1214312</c:v>
                </c:pt>
                <c:pt idx="3">
                  <c:v>1242620.5</c:v>
                </c:pt>
                <c:pt idx="4">
                  <c:v>1283563.8</c:v>
                </c:pt>
              </c:numCache>
            </c:numRef>
          </c:val>
        </c:ser>
        <c:ser>
          <c:idx val="1"/>
          <c:order val="1"/>
          <c:tx>
            <c:strRef>
              <c:f>AUTOF!$A$13</c:f>
              <c:strCache>
                <c:ptCount val="1"/>
                <c:pt idx="0">
                  <c:v>Ingresos propios ejercidos </c:v>
                </c:pt>
              </c:strCache>
            </c:strRef>
          </c:tx>
          <c:invertIfNegative val="0"/>
          <c:cat>
            <c:strRef>
              <c:f>AUTOF!$B$11:$F$12</c:f>
              <c:strCache>
                <c:ptCount val="5"/>
                <c:pt idx="0">
                  <c:v>2007</c:v>
                </c:pt>
                <c:pt idx="1">
                  <c:v>2008</c:v>
                </c:pt>
                <c:pt idx="2">
                  <c:v>2009</c:v>
                </c:pt>
                <c:pt idx="3">
                  <c:v>2010</c:v>
                </c:pt>
                <c:pt idx="4">
                  <c:v>2011</c:v>
                </c:pt>
              </c:strCache>
            </c:strRef>
          </c:cat>
          <c:val>
            <c:numRef>
              <c:f>AUTOF!$B$13:$F$13</c:f>
              <c:numCache>
                <c:formatCode>#,##0</c:formatCode>
                <c:ptCount val="5"/>
                <c:pt idx="0">
                  <c:v>110113</c:v>
                </c:pt>
                <c:pt idx="1">
                  <c:v>123519</c:v>
                </c:pt>
                <c:pt idx="2">
                  <c:v>175407</c:v>
                </c:pt>
                <c:pt idx="3">
                  <c:v>138219.5</c:v>
                </c:pt>
                <c:pt idx="4">
                  <c:v>96216.4</c:v>
                </c:pt>
              </c:numCache>
            </c:numRef>
          </c:val>
        </c:ser>
        <c:dLbls>
          <c:showLegendKey val="0"/>
          <c:showVal val="0"/>
          <c:showCatName val="0"/>
          <c:showSerName val="0"/>
          <c:showPercent val="0"/>
          <c:showBubbleSize val="0"/>
        </c:dLbls>
        <c:gapWidth val="150"/>
        <c:overlap val="-10"/>
        <c:axId val="339403264"/>
        <c:axId val="337471168"/>
      </c:barChart>
      <c:lineChart>
        <c:grouping val="stacked"/>
        <c:varyColors val="0"/>
        <c:ser>
          <c:idx val="2"/>
          <c:order val="2"/>
          <c:tx>
            <c:strRef>
              <c:f>AUTOF!$A$15</c:f>
              <c:strCache>
                <c:ptCount val="1"/>
                <c:pt idx="0">
                  <c:v>Índice de autofinanciamiento (%)</c:v>
                </c:pt>
              </c:strCache>
            </c:strRef>
          </c:tx>
          <c:spPr>
            <a:ln w="25400"/>
          </c:spPr>
          <c:marker>
            <c:symbol val="diamond"/>
            <c:size val="4"/>
          </c:marker>
          <c:cat>
            <c:numRef>
              <c:f>AUTOF!$B$12:$F$12</c:f>
              <c:numCache>
                <c:formatCode>General</c:formatCode>
                <c:ptCount val="5"/>
              </c:numCache>
            </c:numRef>
          </c:cat>
          <c:val>
            <c:numRef>
              <c:f>AUTOF!$B$15:$F$15</c:f>
              <c:numCache>
                <c:formatCode>0.0</c:formatCode>
                <c:ptCount val="5"/>
                <c:pt idx="0">
                  <c:v>9.6963063283604178</c:v>
                </c:pt>
                <c:pt idx="1">
                  <c:v>10.537985941844385</c:v>
                </c:pt>
                <c:pt idx="2">
                  <c:v>14.444969661833202</c:v>
                </c:pt>
                <c:pt idx="3">
                  <c:v>11.123227083409617</c:v>
                </c:pt>
                <c:pt idx="4">
                  <c:v>7.4960356470009506</c:v>
                </c:pt>
              </c:numCache>
            </c:numRef>
          </c:val>
          <c:smooth val="0"/>
        </c:ser>
        <c:dLbls>
          <c:showLegendKey val="0"/>
          <c:showVal val="0"/>
          <c:showCatName val="0"/>
          <c:showSerName val="0"/>
          <c:showPercent val="0"/>
          <c:showBubbleSize val="0"/>
        </c:dLbls>
        <c:marker val="1"/>
        <c:smooth val="0"/>
        <c:axId val="339405312"/>
        <c:axId val="335869568"/>
      </c:lineChart>
      <c:catAx>
        <c:axId val="339403264"/>
        <c:scaling>
          <c:orientation val="minMax"/>
        </c:scaling>
        <c:delete val="0"/>
        <c:axPos val="b"/>
        <c:numFmt formatCode="General"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337471168"/>
        <c:crosses val="autoZero"/>
        <c:auto val="1"/>
        <c:lblAlgn val="ctr"/>
        <c:lblOffset val="100"/>
        <c:tickLblSkip val="1"/>
        <c:tickMarkSkip val="1"/>
        <c:noMultiLvlLbl val="0"/>
      </c:catAx>
      <c:valAx>
        <c:axId val="337471168"/>
        <c:scaling>
          <c:orientation val="minMax"/>
        </c:scaling>
        <c:delete val="0"/>
        <c:axPos val="l"/>
        <c:title>
          <c:tx>
            <c:rich>
              <a:bodyPr/>
              <a:lstStyle/>
              <a:p>
                <a:pPr>
                  <a:defRPr lang="en-US" sz="1000" b="1" i="0" u="none" strike="noStrike" baseline="0">
                    <a:solidFill>
                      <a:srgbClr val="000000"/>
                    </a:solidFill>
                    <a:latin typeface="Calibri"/>
                    <a:ea typeface="Calibri"/>
                    <a:cs typeface="Calibri"/>
                  </a:defRPr>
                </a:pPr>
                <a:r>
                  <a:rPr lang="en-US"/>
                  <a:t>Miles de pesos</a:t>
                </a:r>
              </a:p>
            </c:rich>
          </c:tx>
          <c:layout>
            <c:manualLayout>
              <c:xMode val="edge"/>
              <c:yMode val="edge"/>
              <c:x val="1.4164326716018381E-2"/>
              <c:y val="0.44966510765101725"/>
            </c:manualLayout>
          </c:layout>
          <c:overlay val="0"/>
          <c:spPr>
            <a:noFill/>
            <a:ln w="25400">
              <a:noFill/>
            </a:ln>
          </c:spPr>
        </c:title>
        <c:numFmt formatCode="#,##0"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339403264"/>
        <c:crosses val="autoZero"/>
        <c:crossBetween val="between"/>
      </c:valAx>
      <c:catAx>
        <c:axId val="339405312"/>
        <c:scaling>
          <c:orientation val="minMax"/>
        </c:scaling>
        <c:delete val="1"/>
        <c:axPos val="b"/>
        <c:numFmt formatCode="General" sourceLinked="1"/>
        <c:majorTickMark val="out"/>
        <c:minorTickMark val="none"/>
        <c:tickLblPos val="none"/>
        <c:crossAx val="335869568"/>
        <c:crosses val="autoZero"/>
        <c:auto val="1"/>
        <c:lblAlgn val="ctr"/>
        <c:lblOffset val="100"/>
        <c:noMultiLvlLbl val="0"/>
      </c:catAx>
      <c:valAx>
        <c:axId val="335869568"/>
        <c:scaling>
          <c:orientation val="minMax"/>
        </c:scaling>
        <c:delete val="0"/>
        <c:axPos val="r"/>
        <c:title>
          <c:tx>
            <c:rich>
              <a:bodyPr rot="0" vert="horz"/>
              <a:lstStyle/>
              <a:p>
                <a:pPr algn="ctr">
                  <a:defRPr lang="en-US" sz="1000" b="1" i="0" u="none" strike="noStrike" baseline="0">
                    <a:solidFill>
                      <a:srgbClr val="000000"/>
                    </a:solidFill>
                    <a:latin typeface="Calibri"/>
                    <a:ea typeface="Calibri"/>
                    <a:cs typeface="Calibri"/>
                  </a:defRPr>
                </a:pPr>
                <a:r>
                  <a:rPr lang="en-US"/>
                  <a:t>%</a:t>
                </a:r>
              </a:p>
            </c:rich>
          </c:tx>
          <c:layout>
            <c:manualLayout>
              <c:xMode val="edge"/>
              <c:yMode val="edge"/>
              <c:x val="0.95046295023595451"/>
              <c:y val="0.54362520474414711"/>
            </c:manualLayout>
          </c:layout>
          <c:overlay val="0"/>
          <c:spPr>
            <a:noFill/>
            <a:ln w="25400">
              <a:noFill/>
            </a:ln>
          </c:spPr>
        </c:title>
        <c:numFmt formatCode="0" sourceLinked="0"/>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339405312"/>
        <c:crosses val="max"/>
        <c:crossBetween val="between"/>
      </c:valAx>
    </c:plotArea>
    <c:legend>
      <c:legendPos val="r"/>
      <c:layout>
        <c:manualLayout>
          <c:xMode val="edge"/>
          <c:yMode val="edge"/>
          <c:x val="1.3245102466929793E-2"/>
          <c:y val="5.2040863313138523E-3"/>
          <c:w val="0.68653562943036106"/>
          <c:h val="0.18654510291476806"/>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511" r="0.75000000000000511" t="1" header="0" footer="0"/>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696883852691501"/>
          <c:y val="0.28523536669490401"/>
          <c:w val="0.68838526912181308"/>
          <c:h val="0.58389357417545051"/>
        </c:manualLayout>
      </c:layout>
      <c:barChart>
        <c:barDir val="col"/>
        <c:grouping val="clustered"/>
        <c:varyColors val="0"/>
        <c:ser>
          <c:idx val="0"/>
          <c:order val="0"/>
          <c:tx>
            <c:strRef>
              <c:f>CAIP!$A$14</c:f>
              <c:strCache>
                <c:ptCount val="1"/>
                <c:pt idx="0">
                  <c:v>Ingresos propios programados</c:v>
                </c:pt>
              </c:strCache>
            </c:strRef>
          </c:tx>
          <c:invertIfNegative val="0"/>
          <c:cat>
            <c:strRef>
              <c:f>CAIP!$B$11:$F$12</c:f>
              <c:strCache>
                <c:ptCount val="5"/>
                <c:pt idx="0">
                  <c:v>2007</c:v>
                </c:pt>
                <c:pt idx="1">
                  <c:v>2008</c:v>
                </c:pt>
                <c:pt idx="2">
                  <c:v>2009</c:v>
                </c:pt>
                <c:pt idx="3">
                  <c:v>2010</c:v>
                </c:pt>
                <c:pt idx="4">
                  <c:v>2011</c:v>
                </c:pt>
              </c:strCache>
            </c:strRef>
          </c:cat>
          <c:val>
            <c:numRef>
              <c:f>CAIP!$B$14:$F$14</c:f>
              <c:numCache>
                <c:formatCode>#,##0</c:formatCode>
                <c:ptCount val="5"/>
                <c:pt idx="0">
                  <c:v>100000</c:v>
                </c:pt>
                <c:pt idx="1">
                  <c:v>145000</c:v>
                </c:pt>
                <c:pt idx="2">
                  <c:v>180000</c:v>
                </c:pt>
                <c:pt idx="3">
                  <c:v>167174.39999999999</c:v>
                </c:pt>
                <c:pt idx="4">
                  <c:v>149022</c:v>
                </c:pt>
              </c:numCache>
            </c:numRef>
          </c:val>
        </c:ser>
        <c:ser>
          <c:idx val="1"/>
          <c:order val="1"/>
          <c:tx>
            <c:strRef>
              <c:f>CAIP!$A$13</c:f>
              <c:strCache>
                <c:ptCount val="1"/>
                <c:pt idx="0">
                  <c:v>Ingresos propios captados </c:v>
                </c:pt>
              </c:strCache>
            </c:strRef>
          </c:tx>
          <c:invertIfNegative val="0"/>
          <c:cat>
            <c:strRef>
              <c:f>CAIP!$B$11:$F$12</c:f>
              <c:strCache>
                <c:ptCount val="5"/>
                <c:pt idx="0">
                  <c:v>2007</c:v>
                </c:pt>
                <c:pt idx="1">
                  <c:v>2008</c:v>
                </c:pt>
                <c:pt idx="2">
                  <c:v>2009</c:v>
                </c:pt>
                <c:pt idx="3">
                  <c:v>2010</c:v>
                </c:pt>
                <c:pt idx="4">
                  <c:v>2011</c:v>
                </c:pt>
              </c:strCache>
            </c:strRef>
          </c:cat>
          <c:val>
            <c:numRef>
              <c:f>CAIP!$B$13:$F$13</c:f>
              <c:numCache>
                <c:formatCode>#,##0</c:formatCode>
                <c:ptCount val="5"/>
                <c:pt idx="0">
                  <c:v>113659</c:v>
                </c:pt>
                <c:pt idx="1">
                  <c:v>122230</c:v>
                </c:pt>
                <c:pt idx="2">
                  <c:v>103405.9</c:v>
                </c:pt>
                <c:pt idx="3">
                  <c:v>154359.15</c:v>
                </c:pt>
                <c:pt idx="4">
                  <c:v>114084.6</c:v>
                </c:pt>
              </c:numCache>
            </c:numRef>
          </c:val>
        </c:ser>
        <c:dLbls>
          <c:showLegendKey val="0"/>
          <c:showVal val="0"/>
          <c:showCatName val="0"/>
          <c:showSerName val="0"/>
          <c:showPercent val="0"/>
          <c:showBubbleSize val="0"/>
        </c:dLbls>
        <c:gapWidth val="150"/>
        <c:overlap val="-10"/>
        <c:axId val="341967360"/>
        <c:axId val="337469440"/>
      </c:barChart>
      <c:lineChart>
        <c:grouping val="stacked"/>
        <c:varyColors val="0"/>
        <c:ser>
          <c:idx val="2"/>
          <c:order val="2"/>
          <c:tx>
            <c:strRef>
              <c:f>CAIP!$A$15</c:f>
              <c:strCache>
                <c:ptCount val="1"/>
                <c:pt idx="0">
                  <c:v>Captación de Ingresos propios</c:v>
                </c:pt>
              </c:strCache>
            </c:strRef>
          </c:tx>
          <c:spPr>
            <a:ln w="25400"/>
          </c:spPr>
          <c:marker>
            <c:symbol val="diamond"/>
            <c:size val="4"/>
          </c:marker>
          <c:cat>
            <c:numRef>
              <c:f>CAIP!$B$12:$F$12</c:f>
              <c:numCache>
                <c:formatCode>General</c:formatCode>
                <c:ptCount val="5"/>
              </c:numCache>
            </c:numRef>
          </c:cat>
          <c:val>
            <c:numRef>
              <c:f>CAIP!$B$15:$F$15</c:f>
              <c:numCache>
                <c:formatCode>0.0</c:formatCode>
                <c:ptCount val="5"/>
                <c:pt idx="0">
                  <c:v>113.65899999999999</c:v>
                </c:pt>
                <c:pt idx="1">
                  <c:v>84.296551724137942</c:v>
                </c:pt>
                <c:pt idx="2">
                  <c:v>57.447722222222218</c:v>
                </c:pt>
                <c:pt idx="3">
                  <c:v>92.33420308372574</c:v>
                </c:pt>
                <c:pt idx="4">
                  <c:v>76.555542134718365</c:v>
                </c:pt>
              </c:numCache>
            </c:numRef>
          </c:val>
          <c:smooth val="0"/>
        </c:ser>
        <c:dLbls>
          <c:showLegendKey val="0"/>
          <c:showVal val="0"/>
          <c:showCatName val="0"/>
          <c:showSerName val="0"/>
          <c:showPercent val="0"/>
          <c:showBubbleSize val="0"/>
        </c:dLbls>
        <c:marker val="1"/>
        <c:smooth val="0"/>
        <c:axId val="341969408"/>
        <c:axId val="337470016"/>
      </c:lineChart>
      <c:catAx>
        <c:axId val="341967360"/>
        <c:scaling>
          <c:orientation val="minMax"/>
        </c:scaling>
        <c:delete val="0"/>
        <c:axPos val="b"/>
        <c:numFmt formatCode="General"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337469440"/>
        <c:crosses val="autoZero"/>
        <c:auto val="1"/>
        <c:lblAlgn val="ctr"/>
        <c:lblOffset val="100"/>
        <c:tickLblSkip val="1"/>
        <c:tickMarkSkip val="1"/>
        <c:noMultiLvlLbl val="0"/>
      </c:catAx>
      <c:valAx>
        <c:axId val="337469440"/>
        <c:scaling>
          <c:orientation val="minMax"/>
        </c:scaling>
        <c:delete val="0"/>
        <c:axPos val="l"/>
        <c:numFmt formatCode="#,##0"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341967360"/>
        <c:crosses val="autoZero"/>
        <c:crossBetween val="between"/>
      </c:valAx>
      <c:catAx>
        <c:axId val="341969408"/>
        <c:scaling>
          <c:orientation val="minMax"/>
        </c:scaling>
        <c:delete val="1"/>
        <c:axPos val="b"/>
        <c:numFmt formatCode="General" sourceLinked="1"/>
        <c:majorTickMark val="out"/>
        <c:minorTickMark val="none"/>
        <c:tickLblPos val="none"/>
        <c:crossAx val="337470016"/>
        <c:crosses val="autoZero"/>
        <c:auto val="1"/>
        <c:lblAlgn val="ctr"/>
        <c:lblOffset val="100"/>
        <c:noMultiLvlLbl val="0"/>
      </c:catAx>
      <c:valAx>
        <c:axId val="337470016"/>
        <c:scaling>
          <c:orientation val="minMax"/>
        </c:scaling>
        <c:delete val="0"/>
        <c:axPos val="r"/>
        <c:numFmt formatCode="0" sourceLinked="0"/>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341969408"/>
        <c:crosses val="max"/>
        <c:crossBetween val="between"/>
      </c:valAx>
    </c:plotArea>
    <c:legend>
      <c:legendPos val="r"/>
      <c:layout>
        <c:manualLayout>
          <c:xMode val="edge"/>
          <c:yMode val="edge"/>
          <c:x val="1.4164305949008507E-2"/>
          <c:y val="5.3691275167785227E-2"/>
          <c:w val="0.68838526912181308"/>
          <c:h val="0.18791981539220526"/>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511" r="0.75000000000000511" t="1" header="0" footer="0"/>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80453257790543"/>
          <c:y val="0.28187965649849339"/>
          <c:w val="0.71954674220963177"/>
          <c:h val="0.58724928437186119"/>
        </c:manualLayout>
      </c:layout>
      <c:barChart>
        <c:barDir val="col"/>
        <c:grouping val="clustered"/>
        <c:varyColors val="0"/>
        <c:ser>
          <c:idx val="0"/>
          <c:order val="0"/>
          <c:tx>
            <c:strRef>
              <c:f>CNPR!$A$14</c:f>
              <c:strCache>
                <c:ptCount val="1"/>
                <c:pt idx="0">
                  <c:v>Presupuesto autorizado de partidas sujetas a restricción</c:v>
                </c:pt>
              </c:strCache>
            </c:strRef>
          </c:tx>
          <c:invertIfNegative val="0"/>
          <c:cat>
            <c:strRef>
              <c:f>CNPR!$B$11:$F$12</c:f>
              <c:strCache>
                <c:ptCount val="5"/>
                <c:pt idx="0">
                  <c:v>2007</c:v>
                </c:pt>
                <c:pt idx="1">
                  <c:v>2008</c:v>
                </c:pt>
                <c:pt idx="2">
                  <c:v>2009</c:v>
                </c:pt>
                <c:pt idx="3">
                  <c:v>2010</c:v>
                </c:pt>
                <c:pt idx="4">
                  <c:v>2011</c:v>
                </c:pt>
              </c:strCache>
            </c:strRef>
          </c:cat>
          <c:val>
            <c:numRef>
              <c:f>CNPR!$B$14:$F$14</c:f>
              <c:numCache>
                <c:formatCode>#,##0</c:formatCode>
                <c:ptCount val="5"/>
                <c:pt idx="0">
                  <c:v>1030993</c:v>
                </c:pt>
                <c:pt idx="1">
                  <c:v>1213247</c:v>
                </c:pt>
                <c:pt idx="2">
                  <c:v>1249220</c:v>
                </c:pt>
                <c:pt idx="3">
                  <c:v>1271711.48</c:v>
                </c:pt>
                <c:pt idx="4">
                  <c:v>1336369.3999999999</c:v>
                </c:pt>
              </c:numCache>
            </c:numRef>
          </c:val>
        </c:ser>
        <c:ser>
          <c:idx val="1"/>
          <c:order val="1"/>
          <c:tx>
            <c:strRef>
              <c:f>CNPR!$A$13</c:f>
              <c:strCache>
                <c:ptCount val="1"/>
                <c:pt idx="0">
                  <c:v>Presupuesto ejercido de partidas sujetas a restricción </c:v>
                </c:pt>
              </c:strCache>
            </c:strRef>
          </c:tx>
          <c:invertIfNegative val="0"/>
          <c:cat>
            <c:strRef>
              <c:f>CNPR!$B$11:$F$12</c:f>
              <c:strCache>
                <c:ptCount val="5"/>
                <c:pt idx="0">
                  <c:v>2007</c:v>
                </c:pt>
                <c:pt idx="1">
                  <c:v>2008</c:v>
                </c:pt>
                <c:pt idx="2">
                  <c:v>2009</c:v>
                </c:pt>
                <c:pt idx="3">
                  <c:v>2010</c:v>
                </c:pt>
                <c:pt idx="4">
                  <c:v>2011</c:v>
                </c:pt>
              </c:strCache>
            </c:strRef>
          </c:cat>
          <c:val>
            <c:numRef>
              <c:f>CNPR!$B$13:$F$13</c:f>
              <c:numCache>
                <c:formatCode>#,##0</c:formatCode>
                <c:ptCount val="5"/>
                <c:pt idx="0">
                  <c:v>1025505</c:v>
                </c:pt>
                <c:pt idx="1">
                  <c:v>1172131</c:v>
                </c:pt>
                <c:pt idx="2">
                  <c:v>1214312</c:v>
                </c:pt>
                <c:pt idx="3">
                  <c:v>1242620.47</c:v>
                </c:pt>
                <c:pt idx="4">
                  <c:v>1283563.8</c:v>
                </c:pt>
              </c:numCache>
            </c:numRef>
          </c:val>
        </c:ser>
        <c:dLbls>
          <c:showLegendKey val="0"/>
          <c:showVal val="0"/>
          <c:showCatName val="0"/>
          <c:showSerName val="0"/>
          <c:showPercent val="0"/>
          <c:showBubbleSize val="0"/>
        </c:dLbls>
        <c:gapWidth val="150"/>
        <c:overlap val="-10"/>
        <c:axId val="342393856"/>
        <c:axId val="339100224"/>
      </c:barChart>
      <c:lineChart>
        <c:grouping val="stacked"/>
        <c:varyColors val="0"/>
        <c:ser>
          <c:idx val="2"/>
          <c:order val="2"/>
          <c:tx>
            <c:strRef>
              <c:f>CNPR!$A$15</c:f>
              <c:strCache>
                <c:ptCount val="1"/>
                <c:pt idx="0">
                  <c:v>Índice de evolución del presupuesto  ejercido de partidas sujetas a restricción (%)</c:v>
                </c:pt>
              </c:strCache>
            </c:strRef>
          </c:tx>
          <c:spPr>
            <a:ln w="25400"/>
          </c:spPr>
          <c:marker>
            <c:symbol val="diamond"/>
            <c:size val="4"/>
          </c:marker>
          <c:cat>
            <c:numRef>
              <c:f>CNPR!$B$12:$F$12</c:f>
              <c:numCache>
                <c:formatCode>General</c:formatCode>
                <c:ptCount val="5"/>
              </c:numCache>
            </c:numRef>
          </c:cat>
          <c:val>
            <c:numRef>
              <c:f>CNPR!$B$15:$F$15</c:f>
              <c:numCache>
                <c:formatCode>0.0</c:formatCode>
                <c:ptCount val="5"/>
                <c:pt idx="0">
                  <c:v>99.467697646831738</c:v>
                </c:pt>
                <c:pt idx="1">
                  <c:v>96.611077546451796</c:v>
                </c:pt>
                <c:pt idx="2">
                  <c:v>97.20561630457405</c:v>
                </c:pt>
                <c:pt idx="3">
                  <c:v>97.712452041401718</c:v>
                </c:pt>
                <c:pt idx="4">
                  <c:v>96.048577586406878</c:v>
                </c:pt>
              </c:numCache>
            </c:numRef>
          </c:val>
          <c:smooth val="0"/>
        </c:ser>
        <c:dLbls>
          <c:showLegendKey val="0"/>
          <c:showVal val="0"/>
          <c:showCatName val="0"/>
          <c:showSerName val="0"/>
          <c:showPercent val="0"/>
          <c:showBubbleSize val="0"/>
        </c:dLbls>
        <c:marker val="1"/>
        <c:smooth val="0"/>
        <c:axId val="342395392"/>
        <c:axId val="339099648"/>
      </c:lineChart>
      <c:catAx>
        <c:axId val="342393856"/>
        <c:scaling>
          <c:orientation val="minMax"/>
        </c:scaling>
        <c:delete val="0"/>
        <c:axPos val="b"/>
        <c:numFmt formatCode="General"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339100224"/>
        <c:crosses val="autoZero"/>
        <c:auto val="1"/>
        <c:lblAlgn val="ctr"/>
        <c:lblOffset val="100"/>
        <c:tickLblSkip val="1"/>
        <c:tickMarkSkip val="1"/>
        <c:noMultiLvlLbl val="0"/>
      </c:catAx>
      <c:valAx>
        <c:axId val="339100224"/>
        <c:scaling>
          <c:orientation val="minMax"/>
        </c:scaling>
        <c:delete val="0"/>
        <c:axPos val="l"/>
        <c:numFmt formatCode="#,##0"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342393856"/>
        <c:crosses val="autoZero"/>
        <c:crossBetween val="between"/>
      </c:valAx>
      <c:catAx>
        <c:axId val="342395392"/>
        <c:scaling>
          <c:orientation val="minMax"/>
        </c:scaling>
        <c:delete val="1"/>
        <c:axPos val="b"/>
        <c:numFmt formatCode="General" sourceLinked="1"/>
        <c:majorTickMark val="out"/>
        <c:minorTickMark val="none"/>
        <c:tickLblPos val="none"/>
        <c:crossAx val="339099648"/>
        <c:crosses val="autoZero"/>
        <c:auto val="1"/>
        <c:lblAlgn val="ctr"/>
        <c:lblOffset val="100"/>
        <c:noMultiLvlLbl val="0"/>
      </c:catAx>
      <c:valAx>
        <c:axId val="339099648"/>
        <c:scaling>
          <c:orientation val="minMax"/>
        </c:scaling>
        <c:delete val="0"/>
        <c:axPos val="r"/>
        <c:numFmt formatCode="0" sourceLinked="0"/>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342395392"/>
        <c:crosses val="max"/>
        <c:crossBetween val="between"/>
      </c:valAx>
    </c:plotArea>
    <c:legend>
      <c:legendPos val="r"/>
      <c:layout>
        <c:manualLayout>
          <c:xMode val="edge"/>
          <c:yMode val="edge"/>
          <c:x val="1.4164214321694553E-2"/>
          <c:y val="2.3489908589012821E-2"/>
          <c:w val="0.94900845727618022"/>
          <c:h val="0.23154403113404029"/>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511" r="0.75000000000000511" t="1"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en-US" sz="1000"/>
          </a:pPr>
          <a:endParaRPr lang="es-MX"/>
        </a:p>
      </c:txPr>
    </c:title>
    <c:autoTitleDeleted val="0"/>
    <c:plotArea>
      <c:layout>
        <c:manualLayout>
          <c:layoutTarget val="inner"/>
          <c:xMode val="edge"/>
          <c:yMode val="edge"/>
          <c:x val="6.2474683823424484E-2"/>
          <c:y val="3.0096801503892146E-2"/>
          <c:w val="0.92708784398251076"/>
          <c:h val="0.76489274036276189"/>
        </c:manualLayout>
      </c:layout>
      <c:barChart>
        <c:barDir val="col"/>
        <c:grouping val="clustered"/>
        <c:varyColors val="1"/>
        <c:ser>
          <c:idx val="0"/>
          <c:order val="0"/>
          <c:tx>
            <c:strRef>
              <c:f>Matricula!$H$20</c:f>
              <c:strCache>
                <c:ptCount val="1"/>
                <c:pt idx="0">
                  <c:v>Variación
 2010-2011</c:v>
                </c:pt>
              </c:strCache>
            </c:strRef>
          </c:tx>
          <c:invertIfNegative val="0"/>
          <c:cat>
            <c:strRef>
              <c:f>Matricula!$B$21:$B$53</c:f>
              <c:strCache>
                <c:ptCount val="32"/>
                <c:pt idx="0">
                  <c:v>Chiapas</c:v>
                </c:pt>
                <c:pt idx="1">
                  <c:v>Guerrero</c:v>
                </c:pt>
                <c:pt idx="2">
                  <c:v>Aguascalientes</c:v>
                </c:pt>
                <c:pt idx="3">
                  <c:v>Sonora</c:v>
                </c:pt>
                <c:pt idx="4">
                  <c:v>Colima</c:v>
                </c:pt>
                <c:pt idx="5">
                  <c:v>Querétaro</c:v>
                </c:pt>
                <c:pt idx="6">
                  <c:v>Nuevo León</c:v>
                </c:pt>
                <c:pt idx="7">
                  <c:v>Campeche</c:v>
                </c:pt>
                <c:pt idx="8">
                  <c:v>Chihuahua</c:v>
                </c:pt>
                <c:pt idx="9">
                  <c:v>Sinaloa</c:v>
                </c:pt>
                <c:pt idx="10">
                  <c:v>Hidalgo</c:v>
                </c:pt>
                <c:pt idx="11">
                  <c:v>Oaxaca</c:v>
                </c:pt>
                <c:pt idx="12">
                  <c:v>Guanajuato</c:v>
                </c:pt>
                <c:pt idx="13">
                  <c:v>Puebla</c:v>
                </c:pt>
                <c:pt idx="14">
                  <c:v>Nayarit</c:v>
                </c:pt>
                <c:pt idx="15">
                  <c:v>Coahuila</c:v>
                </c:pt>
                <c:pt idx="16">
                  <c:v>San Luis Potosí</c:v>
                </c:pt>
                <c:pt idx="17">
                  <c:v>Morelos</c:v>
                </c:pt>
                <c:pt idx="18">
                  <c:v>Yucatán</c:v>
                </c:pt>
                <c:pt idx="19">
                  <c:v>Durango</c:v>
                </c:pt>
                <c:pt idx="20">
                  <c:v>Jalisco</c:v>
                </c:pt>
                <c:pt idx="21">
                  <c:v>Quintana Roo</c:v>
                </c:pt>
                <c:pt idx="22">
                  <c:v>Zacatecas</c:v>
                </c:pt>
                <c:pt idx="23">
                  <c:v>Baja California</c:v>
                </c:pt>
                <c:pt idx="24">
                  <c:v>Veracruz</c:v>
                </c:pt>
                <c:pt idx="25">
                  <c:v>Tlaxcala</c:v>
                </c:pt>
                <c:pt idx="26">
                  <c:v>Tamaulipas</c:v>
                </c:pt>
                <c:pt idx="27">
                  <c:v>Distrito Federal</c:v>
                </c:pt>
                <c:pt idx="28">
                  <c:v>Michoacán</c:v>
                </c:pt>
                <c:pt idx="29">
                  <c:v>Tabasco</c:v>
                </c:pt>
                <c:pt idx="30">
                  <c:v>México</c:v>
                </c:pt>
                <c:pt idx="31">
                  <c:v>Baja California Sur</c:v>
                </c:pt>
              </c:strCache>
            </c:strRef>
          </c:cat>
          <c:val>
            <c:numRef>
              <c:f>Matricula!$H$21:$H$53</c:f>
              <c:numCache>
                <c:formatCode>0.00%</c:formatCode>
                <c:ptCount val="32"/>
                <c:pt idx="0">
                  <c:v>0.16507633587786263</c:v>
                </c:pt>
                <c:pt idx="1">
                  <c:v>0.1368809104023081</c:v>
                </c:pt>
                <c:pt idx="2">
                  <c:v>0.13392007611798284</c:v>
                </c:pt>
                <c:pt idx="3">
                  <c:v>0.12834544677212478</c:v>
                </c:pt>
                <c:pt idx="4">
                  <c:v>0.12134688691232531</c:v>
                </c:pt>
                <c:pt idx="5">
                  <c:v>9.6313017306245197E-2</c:v>
                </c:pt>
                <c:pt idx="6">
                  <c:v>9.5891389782065017E-2</c:v>
                </c:pt>
                <c:pt idx="7">
                  <c:v>9.5797280593325151E-2</c:v>
                </c:pt>
                <c:pt idx="8">
                  <c:v>8.7027914614121515E-2</c:v>
                </c:pt>
                <c:pt idx="9">
                  <c:v>7.6211923669550874E-2</c:v>
                </c:pt>
                <c:pt idx="10">
                  <c:v>7.3213248111563045E-2</c:v>
                </c:pt>
                <c:pt idx="11">
                  <c:v>7.2739295751363953E-2</c:v>
                </c:pt>
                <c:pt idx="12">
                  <c:v>6.998726285446133E-2</c:v>
                </c:pt>
                <c:pt idx="13">
                  <c:v>6.5889859897350522E-2</c:v>
                </c:pt>
                <c:pt idx="14">
                  <c:v>6.3553370786516794E-2</c:v>
                </c:pt>
                <c:pt idx="15">
                  <c:v>6.0740144810941255E-2</c:v>
                </c:pt>
                <c:pt idx="16">
                  <c:v>6.0641399416909714E-2</c:v>
                </c:pt>
                <c:pt idx="17">
                  <c:v>5.4697286012526103E-2</c:v>
                </c:pt>
                <c:pt idx="18">
                  <c:v>5.2714221624046598E-2</c:v>
                </c:pt>
                <c:pt idx="19">
                  <c:v>5.0044682752457659E-2</c:v>
                </c:pt>
                <c:pt idx="20">
                  <c:v>4.4474948524365177E-2</c:v>
                </c:pt>
                <c:pt idx="21">
                  <c:v>3.9399624765478425E-2</c:v>
                </c:pt>
                <c:pt idx="22">
                  <c:v>3.6553524804177506E-2</c:v>
                </c:pt>
                <c:pt idx="23">
                  <c:v>3.5033424114879974E-2</c:v>
                </c:pt>
                <c:pt idx="24">
                  <c:v>3.2225691347011587E-2</c:v>
                </c:pt>
                <c:pt idx="25">
                  <c:v>2.7402700555996917E-2</c:v>
                </c:pt>
                <c:pt idx="26">
                  <c:v>2.4173346693386666E-2</c:v>
                </c:pt>
                <c:pt idx="27">
                  <c:v>1.6093154167423185E-2</c:v>
                </c:pt>
                <c:pt idx="28">
                  <c:v>1.0971524288107215E-2</c:v>
                </c:pt>
                <c:pt idx="29">
                  <c:v>-1.7735334242837686E-2</c:v>
                </c:pt>
                <c:pt idx="30">
                  <c:v>-2.1577081150777611E-2</c:v>
                </c:pt>
                <c:pt idx="31">
                  <c:v>-5.6361607142857095E-2</c:v>
                </c:pt>
              </c:numCache>
            </c:numRef>
          </c:val>
        </c:ser>
        <c:dLbls>
          <c:showLegendKey val="0"/>
          <c:showVal val="0"/>
          <c:showCatName val="0"/>
          <c:showSerName val="0"/>
          <c:showPercent val="0"/>
          <c:showBubbleSize val="0"/>
        </c:dLbls>
        <c:gapWidth val="74"/>
        <c:axId val="269304832"/>
        <c:axId val="269155648"/>
      </c:barChart>
      <c:catAx>
        <c:axId val="269304832"/>
        <c:scaling>
          <c:orientation val="minMax"/>
        </c:scaling>
        <c:delete val="0"/>
        <c:axPos val="b"/>
        <c:numFmt formatCode="General" sourceLinked="1"/>
        <c:majorTickMark val="out"/>
        <c:minorTickMark val="none"/>
        <c:tickLblPos val="nextTo"/>
        <c:txPr>
          <a:bodyPr rot="-2700000" vert="horz"/>
          <a:lstStyle/>
          <a:p>
            <a:pPr>
              <a:defRPr lang="es-MX" sz="500" b="0" i="0" u="none" strike="noStrike" baseline="0">
                <a:solidFill>
                  <a:srgbClr val="000000"/>
                </a:solidFill>
                <a:latin typeface="Arial"/>
                <a:ea typeface="Arial"/>
                <a:cs typeface="Arial"/>
              </a:defRPr>
            </a:pPr>
            <a:endParaRPr lang="es-MX"/>
          </a:p>
        </c:txPr>
        <c:crossAx val="269155648"/>
        <c:crosses val="autoZero"/>
        <c:auto val="1"/>
        <c:lblAlgn val="ctr"/>
        <c:lblOffset val="100"/>
        <c:noMultiLvlLbl val="0"/>
      </c:catAx>
      <c:valAx>
        <c:axId val="269155648"/>
        <c:scaling>
          <c:orientation val="minMax"/>
        </c:scaling>
        <c:delete val="0"/>
        <c:axPos val="l"/>
        <c:numFmt formatCode="0.00%" sourceLinked="1"/>
        <c:majorTickMark val="out"/>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2693048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611" l="0.70000000000000062" r="0.70000000000000062" t="0.750000000000006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bar3DChart>
        <c:barDir val="col"/>
        <c:grouping val="clustered"/>
        <c:varyColors val="0"/>
        <c:ser>
          <c:idx val="1"/>
          <c:order val="0"/>
          <c:tx>
            <c:strRef>
              <c:f>Capacidad!$A$8</c:f>
              <c:strCache>
                <c:ptCount val="1"/>
                <c:pt idx="0">
                  <c:v>APROVECHAMIENTO DE LA CAPACIDAD INSTALADA*</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strRef>
              <c:f>Capacidad!$B$12:$B$16</c:f>
              <c:strCache>
                <c:ptCount val="5"/>
                <c:pt idx="0">
                  <c:v>2007-2008</c:v>
                </c:pt>
                <c:pt idx="1">
                  <c:v>2008-2009</c:v>
                </c:pt>
                <c:pt idx="2">
                  <c:v>2009-2010</c:v>
                </c:pt>
                <c:pt idx="3">
                  <c:v>2010-2011</c:v>
                </c:pt>
                <c:pt idx="4">
                  <c:v>2011-2012*</c:v>
                </c:pt>
              </c:strCache>
            </c:strRef>
          </c:cat>
          <c:val>
            <c:numRef>
              <c:f>Capacidad!$C$12:$C$16</c:f>
              <c:numCache>
                <c:formatCode>0.00</c:formatCode>
                <c:ptCount val="5"/>
                <c:pt idx="0">
                  <c:v>80.328410776075131</c:v>
                </c:pt>
                <c:pt idx="1">
                  <c:v>82.1</c:v>
                </c:pt>
                <c:pt idx="2">
                  <c:v>82.299091544374562</c:v>
                </c:pt>
                <c:pt idx="3">
                  <c:v>82.523259820813237</c:v>
                </c:pt>
                <c:pt idx="4">
                  <c:v>84.177616801437566</c:v>
                </c:pt>
              </c:numCache>
            </c:numRef>
          </c:val>
        </c:ser>
        <c:dLbls>
          <c:showLegendKey val="0"/>
          <c:showVal val="0"/>
          <c:showCatName val="0"/>
          <c:showSerName val="0"/>
          <c:showPercent val="0"/>
          <c:showBubbleSize val="0"/>
        </c:dLbls>
        <c:gapWidth val="150"/>
        <c:shape val="box"/>
        <c:axId val="272326656"/>
        <c:axId val="272847360"/>
        <c:axId val="0"/>
      </c:bar3DChart>
      <c:catAx>
        <c:axId val="272326656"/>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272847360"/>
        <c:crosses val="autoZero"/>
        <c:auto val="1"/>
        <c:lblAlgn val="ctr"/>
        <c:lblOffset val="100"/>
        <c:noMultiLvlLbl val="0"/>
      </c:catAx>
      <c:valAx>
        <c:axId val="272847360"/>
        <c:scaling>
          <c:orientation val="minMax"/>
        </c:scaling>
        <c:delete val="0"/>
        <c:axPos val="l"/>
        <c:numFmt formatCode="0.0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272326656"/>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11" l="0.70000000000000062" r="0.70000000000000062" t="0.75000000000000511"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a:pPr>
            <a:r>
              <a:rPr lang="es-MX"/>
              <a:t>2010-2011</a:t>
            </a:r>
          </a:p>
        </c:rich>
      </c:tx>
      <c:layout>
        <c:manualLayout>
          <c:xMode val="edge"/>
          <c:yMode val="edge"/>
          <c:x val="0.50915415762988925"/>
          <c:y val="7.7519379844961239E-2"/>
        </c:manualLayout>
      </c:layout>
      <c:overlay val="0"/>
      <c:spPr>
        <a:noFill/>
        <a:ln w="25400">
          <a:noFill/>
        </a:ln>
      </c:spPr>
    </c:title>
    <c:autoTitleDeleted val="0"/>
    <c:plotArea>
      <c:layout>
        <c:manualLayout>
          <c:layoutTarget val="inner"/>
          <c:xMode val="edge"/>
          <c:yMode val="edge"/>
          <c:x val="6.2474683823424297E-2"/>
          <c:y val="3.0096801503892146E-2"/>
          <c:w val="0.92708784398251076"/>
          <c:h val="0.64315693096502469"/>
        </c:manualLayout>
      </c:layout>
      <c:barChart>
        <c:barDir val="col"/>
        <c:grouping val="clustered"/>
        <c:varyColors val="1"/>
        <c:ser>
          <c:idx val="0"/>
          <c:order val="0"/>
          <c:tx>
            <c:strRef>
              <c:f>Capacidad!$H$19</c:f>
              <c:strCache>
                <c:ptCount val="1"/>
                <c:pt idx="0">
                  <c:v>Var.
 2010-2011</c:v>
                </c:pt>
              </c:strCache>
            </c:strRef>
          </c:tx>
          <c:invertIfNegative val="0"/>
          <c:cat>
            <c:strRef>
              <c:f>Capacidad!$B$20:$B$51</c:f>
              <c:strCache>
                <c:ptCount val="32"/>
                <c:pt idx="0">
                  <c:v>Aguascalientes</c:v>
                </c:pt>
                <c:pt idx="1">
                  <c:v>Chiapas</c:v>
                </c:pt>
                <c:pt idx="2">
                  <c:v>Durango</c:v>
                </c:pt>
                <c:pt idx="3">
                  <c:v>Guerrero</c:v>
                </c:pt>
                <c:pt idx="4">
                  <c:v>Nuevo León</c:v>
                </c:pt>
                <c:pt idx="5">
                  <c:v>Sonora</c:v>
                </c:pt>
                <c:pt idx="6">
                  <c:v>Nayarit</c:v>
                </c:pt>
                <c:pt idx="7">
                  <c:v>Morelos</c:v>
                </c:pt>
                <c:pt idx="8">
                  <c:v>Yucatán</c:v>
                </c:pt>
                <c:pt idx="9">
                  <c:v>Sinaloa</c:v>
                </c:pt>
                <c:pt idx="10">
                  <c:v>Coahuila</c:v>
                </c:pt>
                <c:pt idx="11">
                  <c:v>Querétaro</c:v>
                </c:pt>
                <c:pt idx="12">
                  <c:v>Puebla</c:v>
                </c:pt>
                <c:pt idx="13">
                  <c:v>Baja California</c:v>
                </c:pt>
                <c:pt idx="14">
                  <c:v>Hidalgo</c:v>
                </c:pt>
                <c:pt idx="15">
                  <c:v>Distrito Federal</c:v>
                </c:pt>
                <c:pt idx="16">
                  <c:v>Jalisco</c:v>
                </c:pt>
                <c:pt idx="17">
                  <c:v>San Luis Potosí</c:v>
                </c:pt>
                <c:pt idx="18">
                  <c:v>Tamaulipas</c:v>
                </c:pt>
                <c:pt idx="19">
                  <c:v>Veracruz</c:v>
                </c:pt>
                <c:pt idx="20">
                  <c:v>Zacatecas</c:v>
                </c:pt>
                <c:pt idx="21">
                  <c:v>Oaxaca</c:v>
                </c:pt>
                <c:pt idx="22">
                  <c:v>Tabasco</c:v>
                </c:pt>
                <c:pt idx="23">
                  <c:v>Chihuahua</c:v>
                </c:pt>
                <c:pt idx="24">
                  <c:v>México</c:v>
                </c:pt>
                <c:pt idx="25">
                  <c:v>Quintana Roo</c:v>
                </c:pt>
                <c:pt idx="26">
                  <c:v>Michoacán</c:v>
                </c:pt>
                <c:pt idx="27">
                  <c:v>Baja California Sur</c:v>
                </c:pt>
                <c:pt idx="28">
                  <c:v>Tlaxcala</c:v>
                </c:pt>
                <c:pt idx="29">
                  <c:v>Colima</c:v>
                </c:pt>
                <c:pt idx="30">
                  <c:v>Guanajuato</c:v>
                </c:pt>
                <c:pt idx="31">
                  <c:v>Campeche</c:v>
                </c:pt>
              </c:strCache>
            </c:strRef>
          </c:cat>
          <c:val>
            <c:numRef>
              <c:f>Capacidad!$H$20:$H$51</c:f>
              <c:numCache>
                <c:formatCode>#,##0.00</c:formatCode>
                <c:ptCount val="32"/>
                <c:pt idx="0">
                  <c:v>11.729166666666671</c:v>
                </c:pt>
                <c:pt idx="1">
                  <c:v>10.995762711864401</c:v>
                </c:pt>
                <c:pt idx="2">
                  <c:v>9.1252587991718457</c:v>
                </c:pt>
                <c:pt idx="3">
                  <c:v>9.1239316239316253</c:v>
                </c:pt>
                <c:pt idx="4">
                  <c:v>9.1168478260869676</c:v>
                </c:pt>
                <c:pt idx="5">
                  <c:v>8.4136771300448459</c:v>
                </c:pt>
                <c:pt idx="6">
                  <c:v>6.4642857142857224</c:v>
                </c:pt>
                <c:pt idx="7">
                  <c:v>5.4583333333333286</c:v>
                </c:pt>
                <c:pt idx="8">
                  <c:v>5.2455357142857224</c:v>
                </c:pt>
                <c:pt idx="9">
                  <c:v>5.152243589743577</c:v>
                </c:pt>
                <c:pt idx="10">
                  <c:v>4.4586614173228298</c:v>
                </c:pt>
                <c:pt idx="11">
                  <c:v>3.6727169597277225</c:v>
                </c:pt>
                <c:pt idx="12">
                  <c:v>3.2418818466353727</c:v>
                </c:pt>
                <c:pt idx="13">
                  <c:v>2.9726890756302566</c:v>
                </c:pt>
                <c:pt idx="14">
                  <c:v>2.7532762096774235</c:v>
                </c:pt>
                <c:pt idx="15">
                  <c:v>2.4145073244886817</c:v>
                </c:pt>
                <c:pt idx="16">
                  <c:v>2.3610294837888119</c:v>
                </c:pt>
                <c:pt idx="17">
                  <c:v>1.8072089947089864</c:v>
                </c:pt>
                <c:pt idx="18">
                  <c:v>1.7481884057971087</c:v>
                </c:pt>
                <c:pt idx="19">
                  <c:v>1.358871574826864</c:v>
                </c:pt>
                <c:pt idx="20">
                  <c:v>0.45420420420420271</c:v>
                </c:pt>
                <c:pt idx="21">
                  <c:v>-0.62102592320860595</c:v>
                </c:pt>
                <c:pt idx="22">
                  <c:v>-1.4967105263157947</c:v>
                </c:pt>
                <c:pt idx="23">
                  <c:v>-1.8555691912108472</c:v>
                </c:pt>
                <c:pt idx="24">
                  <c:v>-1.9821469388387669</c:v>
                </c:pt>
                <c:pt idx="25">
                  <c:v>-2.3508337675872895</c:v>
                </c:pt>
                <c:pt idx="26">
                  <c:v>-4.2196507760532</c:v>
                </c:pt>
                <c:pt idx="27">
                  <c:v>-4.6759259259259238</c:v>
                </c:pt>
                <c:pt idx="28">
                  <c:v>-5.8348997493734345</c:v>
                </c:pt>
                <c:pt idx="29">
                  <c:v>-6.7277644230769198</c:v>
                </c:pt>
                <c:pt idx="30">
                  <c:v>-7.0984846472588146</c:v>
                </c:pt>
                <c:pt idx="31">
                  <c:v>-8.415012406947902</c:v>
                </c:pt>
              </c:numCache>
            </c:numRef>
          </c:val>
        </c:ser>
        <c:dLbls>
          <c:showLegendKey val="0"/>
          <c:showVal val="0"/>
          <c:showCatName val="0"/>
          <c:showSerName val="0"/>
          <c:showPercent val="0"/>
          <c:showBubbleSize val="0"/>
        </c:dLbls>
        <c:gapWidth val="74"/>
        <c:axId val="278688768"/>
        <c:axId val="272849664"/>
      </c:barChart>
      <c:catAx>
        <c:axId val="278688768"/>
        <c:scaling>
          <c:orientation val="minMax"/>
        </c:scaling>
        <c:delete val="0"/>
        <c:axPos val="b"/>
        <c:numFmt formatCode="General" sourceLinked="1"/>
        <c:majorTickMark val="out"/>
        <c:minorTickMark val="none"/>
        <c:tickLblPos val="nextTo"/>
        <c:txPr>
          <a:bodyPr rot="-2700000" vert="horz"/>
          <a:lstStyle/>
          <a:p>
            <a:pPr>
              <a:defRPr lang="es-MX" sz="500" b="0" i="0" u="none" strike="noStrike" baseline="0">
                <a:solidFill>
                  <a:srgbClr val="000000"/>
                </a:solidFill>
                <a:latin typeface="Arial"/>
                <a:ea typeface="Arial"/>
                <a:cs typeface="Arial"/>
              </a:defRPr>
            </a:pPr>
            <a:endParaRPr lang="es-MX"/>
          </a:p>
        </c:txPr>
        <c:crossAx val="272849664"/>
        <c:crosses val="autoZero"/>
        <c:auto val="1"/>
        <c:lblAlgn val="ctr"/>
        <c:lblOffset val="100"/>
        <c:noMultiLvlLbl val="0"/>
      </c:catAx>
      <c:valAx>
        <c:axId val="272849664"/>
        <c:scaling>
          <c:orientation val="minMax"/>
        </c:scaling>
        <c:delete val="0"/>
        <c:axPos val="l"/>
        <c:numFmt formatCode="#,##0.00" sourceLinked="1"/>
        <c:majorTickMark val="out"/>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2786887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88" l="0.70000000000000062" r="0.70000000000000062" t="0.750000000000004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2255225124062739"/>
          <c:y val="2.197802197802199E-2"/>
          <c:w val="0.7240366573695145"/>
          <c:h val="0.65934065934066388"/>
        </c:manualLayout>
      </c:layout>
      <c:bar3DChart>
        <c:barDir val="col"/>
        <c:grouping val="clustered"/>
        <c:varyColors val="0"/>
        <c:ser>
          <c:idx val="1"/>
          <c:order val="0"/>
          <c:tx>
            <c:strRef>
              <c:f>Eficiencia!$A$8</c:f>
              <c:strCache>
                <c:ptCount val="1"/>
                <c:pt idx="0">
                  <c:v>EFICIENCIA TERMINAL</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strRef>
              <c:f>Eficiencia!$A$12:$A$16</c:f>
              <c:strCache>
                <c:ptCount val="5"/>
                <c:pt idx="0">
                  <c:v>2004-2007</c:v>
                </c:pt>
                <c:pt idx="1">
                  <c:v>2005-2008</c:v>
                </c:pt>
                <c:pt idx="2">
                  <c:v>2006-2009</c:v>
                </c:pt>
                <c:pt idx="3">
                  <c:v>2007-2010</c:v>
                </c:pt>
                <c:pt idx="4">
                  <c:v>2008-2011</c:v>
                </c:pt>
              </c:strCache>
            </c:strRef>
          </c:cat>
          <c:val>
            <c:numRef>
              <c:f>Eficiencia!$B$12:$B$16</c:f>
              <c:numCache>
                <c:formatCode>0.0</c:formatCode>
                <c:ptCount val="5"/>
                <c:pt idx="0">
                  <c:v>42.746239262886732</c:v>
                </c:pt>
                <c:pt idx="1">
                  <c:v>45</c:v>
                </c:pt>
                <c:pt idx="2">
                  <c:v>44.352882838209439</c:v>
                </c:pt>
                <c:pt idx="3">
                  <c:v>51.1</c:v>
                </c:pt>
                <c:pt idx="4">
                  <c:v>46.144892097175351</c:v>
                </c:pt>
              </c:numCache>
            </c:numRef>
          </c:val>
        </c:ser>
        <c:dLbls>
          <c:showLegendKey val="0"/>
          <c:showVal val="0"/>
          <c:showCatName val="0"/>
          <c:showSerName val="0"/>
          <c:showPercent val="0"/>
          <c:showBubbleSize val="0"/>
        </c:dLbls>
        <c:gapWidth val="150"/>
        <c:shape val="box"/>
        <c:axId val="273222144"/>
        <c:axId val="293236672"/>
        <c:axId val="0"/>
      </c:bar3DChart>
      <c:catAx>
        <c:axId val="273222144"/>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293236672"/>
        <c:crosses val="autoZero"/>
        <c:auto val="1"/>
        <c:lblAlgn val="ctr"/>
        <c:lblOffset val="100"/>
        <c:noMultiLvlLbl val="0"/>
      </c:catAx>
      <c:valAx>
        <c:axId val="293236672"/>
        <c:scaling>
          <c:orientation val="minMax"/>
        </c:scaling>
        <c:delete val="0"/>
        <c:axPos val="l"/>
        <c:numFmt formatCode="0.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273222144"/>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622" l="0.70000000000000062" r="0.70000000000000062" t="0.75000000000000622"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en-US" sz="900"/>
          </a:pPr>
          <a:endParaRPr lang="es-MX"/>
        </a:p>
      </c:txPr>
    </c:title>
    <c:autoTitleDeleted val="0"/>
    <c:plotArea>
      <c:layout>
        <c:manualLayout>
          <c:layoutTarget val="inner"/>
          <c:xMode val="edge"/>
          <c:yMode val="edge"/>
          <c:x val="6.4139248511539057E-2"/>
          <c:y val="8.2238155984691863E-2"/>
          <c:w val="0.90571504199554009"/>
          <c:h val="0.83915825191120563"/>
        </c:manualLayout>
      </c:layout>
      <c:barChart>
        <c:barDir val="col"/>
        <c:grouping val="clustered"/>
        <c:varyColors val="1"/>
        <c:ser>
          <c:idx val="0"/>
          <c:order val="0"/>
          <c:tx>
            <c:strRef>
              <c:f>Eficiencia!$H$19</c:f>
              <c:strCache>
                <c:ptCount val="1"/>
                <c:pt idx="0">
                  <c:v>Var.
 2010-2011</c:v>
                </c:pt>
              </c:strCache>
            </c:strRef>
          </c:tx>
          <c:invertIfNegative val="0"/>
          <c:cat>
            <c:strRef>
              <c:f>Eficiencia!$B$20:$B$51</c:f>
              <c:strCache>
                <c:ptCount val="32"/>
                <c:pt idx="0">
                  <c:v>Querétaro</c:v>
                </c:pt>
                <c:pt idx="1">
                  <c:v>Chiapas</c:v>
                </c:pt>
                <c:pt idx="2">
                  <c:v>Quintana Roo</c:v>
                </c:pt>
                <c:pt idx="3">
                  <c:v>Guanajuato</c:v>
                </c:pt>
                <c:pt idx="4">
                  <c:v>Puebla</c:v>
                </c:pt>
                <c:pt idx="5">
                  <c:v>Oaxaca</c:v>
                </c:pt>
                <c:pt idx="6">
                  <c:v>Baja California</c:v>
                </c:pt>
                <c:pt idx="7">
                  <c:v>Baja California Sur</c:v>
                </c:pt>
                <c:pt idx="8">
                  <c:v>Aguascalientes</c:v>
                </c:pt>
                <c:pt idx="9">
                  <c:v>Zacatecas</c:v>
                </c:pt>
                <c:pt idx="10">
                  <c:v>Tlaxcala</c:v>
                </c:pt>
                <c:pt idx="11">
                  <c:v>Veracruz</c:v>
                </c:pt>
                <c:pt idx="12">
                  <c:v>San Luis Potosí</c:v>
                </c:pt>
                <c:pt idx="13">
                  <c:v>Chihuahua</c:v>
                </c:pt>
                <c:pt idx="14">
                  <c:v>Sinaloa</c:v>
                </c:pt>
                <c:pt idx="15">
                  <c:v>Nuevo León</c:v>
                </c:pt>
                <c:pt idx="16">
                  <c:v>Nayarit</c:v>
                </c:pt>
                <c:pt idx="17">
                  <c:v>Sonora</c:v>
                </c:pt>
                <c:pt idx="18">
                  <c:v>Colima</c:v>
                </c:pt>
                <c:pt idx="19">
                  <c:v>Tamaulipas</c:v>
                </c:pt>
                <c:pt idx="20">
                  <c:v>Yucatán</c:v>
                </c:pt>
                <c:pt idx="21">
                  <c:v>Morelos</c:v>
                </c:pt>
                <c:pt idx="22">
                  <c:v>Hidalgo</c:v>
                </c:pt>
                <c:pt idx="23">
                  <c:v>Coahuila</c:v>
                </c:pt>
                <c:pt idx="24">
                  <c:v>México</c:v>
                </c:pt>
                <c:pt idx="25">
                  <c:v>Michoacán</c:v>
                </c:pt>
                <c:pt idx="26">
                  <c:v>Distrito Federal</c:v>
                </c:pt>
                <c:pt idx="27">
                  <c:v>Jalisco</c:v>
                </c:pt>
                <c:pt idx="28">
                  <c:v>Campeche</c:v>
                </c:pt>
                <c:pt idx="29">
                  <c:v>Durango</c:v>
                </c:pt>
                <c:pt idx="30">
                  <c:v>Guerrero</c:v>
                </c:pt>
                <c:pt idx="31">
                  <c:v>Tabasco</c:v>
                </c:pt>
              </c:strCache>
            </c:strRef>
          </c:cat>
          <c:val>
            <c:numRef>
              <c:f>Eficiencia!$H$20:$H$51</c:f>
              <c:numCache>
                <c:formatCode>0.0</c:formatCode>
                <c:ptCount val="32"/>
                <c:pt idx="0">
                  <c:v>4.2177172406328225</c:v>
                </c:pt>
                <c:pt idx="1">
                  <c:v>2.1703139900524349</c:v>
                </c:pt>
                <c:pt idx="2">
                  <c:v>1.2485958217063029</c:v>
                </c:pt>
                <c:pt idx="3">
                  <c:v>0.67931503719452024</c:v>
                </c:pt>
                <c:pt idx="4">
                  <c:v>0.3200324713975391</c:v>
                </c:pt>
                <c:pt idx="5">
                  <c:v>0.10395994741927694</c:v>
                </c:pt>
                <c:pt idx="6">
                  <c:v>-0.27542160598972032</c:v>
                </c:pt>
                <c:pt idx="7">
                  <c:v>-0.82407425053839489</c:v>
                </c:pt>
                <c:pt idx="8">
                  <c:v>-0.82705009565525955</c:v>
                </c:pt>
                <c:pt idx="9">
                  <c:v>-0.87557280463854426</c:v>
                </c:pt>
                <c:pt idx="10">
                  <c:v>-1.6520612874779559</c:v>
                </c:pt>
                <c:pt idx="11">
                  <c:v>-2.0034619836206033</c:v>
                </c:pt>
                <c:pt idx="12">
                  <c:v>-2.1097958086501478</c:v>
                </c:pt>
                <c:pt idx="13">
                  <c:v>-3.1630400936460248</c:v>
                </c:pt>
                <c:pt idx="14">
                  <c:v>-3.1983372834710195</c:v>
                </c:pt>
                <c:pt idx="15">
                  <c:v>-3.3159820880594637</c:v>
                </c:pt>
                <c:pt idx="16">
                  <c:v>-3.7475994767555108</c:v>
                </c:pt>
                <c:pt idx="17">
                  <c:v>-3.8274858345932614</c:v>
                </c:pt>
                <c:pt idx="18">
                  <c:v>-4.7320820772148195</c:v>
                </c:pt>
                <c:pt idx="19">
                  <c:v>-5.1671712593150048</c:v>
                </c:pt>
                <c:pt idx="20">
                  <c:v>-5.2364195160630729</c:v>
                </c:pt>
                <c:pt idx="21">
                  <c:v>-5.5589282173254588</c:v>
                </c:pt>
                <c:pt idx="22">
                  <c:v>-5.9376807329768511</c:v>
                </c:pt>
                <c:pt idx="23">
                  <c:v>-6.2843801809402962</c:v>
                </c:pt>
                <c:pt idx="24">
                  <c:v>-6.6597401491672201</c:v>
                </c:pt>
                <c:pt idx="25">
                  <c:v>-6.8307609401144447</c:v>
                </c:pt>
                <c:pt idx="26">
                  <c:v>-6.9022095457487538</c:v>
                </c:pt>
                <c:pt idx="27">
                  <c:v>-9.3370351774452871</c:v>
                </c:pt>
                <c:pt idx="28">
                  <c:v>-9.8979198767334324</c:v>
                </c:pt>
                <c:pt idx="29">
                  <c:v>-11.31851795701099</c:v>
                </c:pt>
                <c:pt idx="30">
                  <c:v>-12.857360611868245</c:v>
                </c:pt>
                <c:pt idx="31">
                  <c:v>-20.888437680977404</c:v>
                </c:pt>
              </c:numCache>
            </c:numRef>
          </c:val>
        </c:ser>
        <c:dLbls>
          <c:showLegendKey val="0"/>
          <c:showVal val="0"/>
          <c:showCatName val="0"/>
          <c:showSerName val="0"/>
          <c:showPercent val="0"/>
          <c:showBubbleSize val="0"/>
        </c:dLbls>
        <c:gapWidth val="74"/>
        <c:axId val="273222656"/>
        <c:axId val="293238400"/>
      </c:barChart>
      <c:catAx>
        <c:axId val="273222656"/>
        <c:scaling>
          <c:orientation val="minMax"/>
        </c:scaling>
        <c:delete val="0"/>
        <c:axPos val="b"/>
        <c:numFmt formatCode="General" sourceLinked="1"/>
        <c:majorTickMark val="out"/>
        <c:minorTickMark val="none"/>
        <c:tickLblPos val="nextTo"/>
        <c:txPr>
          <a:bodyPr rot="-2700000" vert="horz"/>
          <a:lstStyle/>
          <a:p>
            <a:pPr>
              <a:defRPr lang="es-MX" sz="500" b="0" i="0" u="none" strike="noStrike" baseline="0">
                <a:solidFill>
                  <a:srgbClr val="000000"/>
                </a:solidFill>
                <a:latin typeface="Arial"/>
                <a:ea typeface="Arial"/>
                <a:cs typeface="Arial"/>
              </a:defRPr>
            </a:pPr>
            <a:endParaRPr lang="es-MX"/>
          </a:p>
        </c:txPr>
        <c:crossAx val="293238400"/>
        <c:crosses val="autoZero"/>
        <c:auto val="1"/>
        <c:lblAlgn val="ctr"/>
        <c:lblOffset val="100"/>
        <c:noMultiLvlLbl val="0"/>
      </c:catAx>
      <c:valAx>
        <c:axId val="293238400"/>
        <c:scaling>
          <c:orientation val="minMax"/>
        </c:scaling>
        <c:delete val="0"/>
        <c:axPos val="l"/>
        <c:numFmt formatCode="0.0" sourceLinked="1"/>
        <c:majorTickMark val="out"/>
        <c:minorTickMark val="none"/>
        <c:tickLblPos val="nextTo"/>
        <c:txPr>
          <a:bodyPr rot="0" vert="horz"/>
          <a:lstStyle/>
          <a:p>
            <a:pPr>
              <a:defRPr lang="es-MX" sz="500" b="0" i="0" u="none" strike="noStrike" baseline="0">
                <a:solidFill>
                  <a:srgbClr val="000000"/>
                </a:solidFill>
                <a:latin typeface="Arial"/>
                <a:ea typeface="Arial"/>
                <a:cs typeface="Arial"/>
              </a:defRPr>
            </a:pPr>
            <a:endParaRPr lang="es-MX"/>
          </a:p>
        </c:txPr>
        <c:crossAx val="2732226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622" l="0.70000000000000062" r="0.70000000000000062" t="0.750000000000006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bar3DChart>
        <c:barDir val="col"/>
        <c:grouping val="clustered"/>
        <c:varyColors val="0"/>
        <c:ser>
          <c:idx val="1"/>
          <c:order val="0"/>
          <c:tx>
            <c:strRef>
              <c:f>Titulación!$A$8</c:f>
              <c:strCache>
                <c:ptCount val="1"/>
                <c:pt idx="0">
                  <c:v>TITULACIÓN POR GENERACIÓN</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dPt>
            <c:idx val="2"/>
            <c:invertIfNegative val="0"/>
            <c:bubble3D val="0"/>
            <c:spPr>
              <a:solidFill>
                <a:schemeClr val="accent3">
                  <a:lumMod val="40000"/>
                  <a:lumOff val="6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3">
                  <a:lumMod val="60000"/>
                  <a:lumOff val="40000"/>
                </a:schemeClr>
              </a:solidFill>
            </c:spPr>
          </c:dPt>
          <c:cat>
            <c:strRef>
              <c:f>Titulación!$B$12:$B$16</c:f>
              <c:strCache>
                <c:ptCount val="5"/>
                <c:pt idx="0">
                  <c:v>2003-2006</c:v>
                </c:pt>
                <c:pt idx="1">
                  <c:v>2004-2007</c:v>
                </c:pt>
                <c:pt idx="2">
                  <c:v>2005-2008</c:v>
                </c:pt>
                <c:pt idx="3">
                  <c:v>2006-2009</c:v>
                </c:pt>
                <c:pt idx="4">
                  <c:v>2007-2010</c:v>
                </c:pt>
              </c:strCache>
            </c:strRef>
          </c:cat>
          <c:val>
            <c:numRef>
              <c:f>Titulación!$C$12:$C$16</c:f>
              <c:numCache>
                <c:formatCode>0.0</c:formatCode>
                <c:ptCount val="5"/>
                <c:pt idx="0">
                  <c:v>64.560904475569799</c:v>
                </c:pt>
                <c:pt idx="1">
                  <c:v>65.599999999999994</c:v>
                </c:pt>
                <c:pt idx="2">
                  <c:v>78.156229672993902</c:v>
                </c:pt>
                <c:pt idx="3">
                  <c:v>85.88445745416108</c:v>
                </c:pt>
                <c:pt idx="4">
                  <c:v>87.011229379275022</c:v>
                </c:pt>
              </c:numCache>
            </c:numRef>
          </c:val>
        </c:ser>
        <c:dLbls>
          <c:showLegendKey val="0"/>
          <c:showVal val="0"/>
          <c:showCatName val="0"/>
          <c:showSerName val="0"/>
          <c:showPercent val="0"/>
          <c:showBubbleSize val="0"/>
        </c:dLbls>
        <c:gapWidth val="150"/>
        <c:shape val="box"/>
        <c:axId val="293367296"/>
        <c:axId val="272862592"/>
        <c:axId val="0"/>
      </c:bar3DChart>
      <c:catAx>
        <c:axId val="293367296"/>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272862592"/>
        <c:crosses val="autoZero"/>
        <c:auto val="1"/>
        <c:lblAlgn val="ctr"/>
        <c:lblOffset val="100"/>
        <c:noMultiLvlLbl val="0"/>
      </c:catAx>
      <c:valAx>
        <c:axId val="272862592"/>
        <c:scaling>
          <c:orientation val="minMax"/>
        </c:scaling>
        <c:delete val="0"/>
        <c:axPos val="l"/>
        <c:numFmt formatCode="0.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293367296"/>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644" l="0.70000000000000062" r="0.70000000000000062" t="0.75000000000000644" header="0.30000000000000032" footer="0.30000000000000032"/>
    <c:pageSetup paperSize="9" orientation="landscape"/>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MX" sz="800" b="0" i="0" strike="noStrike">
              <a:solidFill>
                <a:srgbClr val="000000"/>
              </a:solidFill>
              <a:latin typeface="Arial"/>
              <a:cs typeface="Arial"/>
            </a:rPr>
            <a:t>La Absorción de Egresados de Secundaria mide el grado de absorción del Colegio de estudiantes de secundaria.</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MX" sz="800" b="0" i="0" strike="noStrike">
              <a:solidFill>
                <a:srgbClr val="000000"/>
              </a:solidFill>
              <a:latin typeface="Arial"/>
              <a:cs typeface="Arial"/>
            </a:rPr>
            <a:t>( Total de alumnos inscritos a primer semestre para profesional técnico, con o sin la opción de obtener la equivalencia de estudios complementarios para ingreso a la educación de nivel superior / Alumno egresado de  secundaria )*100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DAE0353B-4BF6-4E73-BFF0-837BDE453066}" type="presOf" srcId="{ABEB45ED-5C4E-4984-84AD-90C0ACDFAA4F}" destId="{9553F992-FFD1-4A84-9FE6-C30B4C8A1690}" srcOrd="0" destOrd="1"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2A34349E-24B5-4013-8D24-8F570AB3634E}" type="presOf" srcId="{6A1B0731-4605-46AC-B5B5-96265937D531}" destId="{AF79752F-4DDD-44EB-8B2D-1B53B838B84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BB2BA855-4ECB-481C-8C27-BF301725AB9F}" type="presOf" srcId="{640F6350-8D1C-4949-8640-268550B289E8}" destId="{173DD0A6-FDC8-421F-9D81-939392B323A2}"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7ABE1C21-1058-4191-B563-1A237EE48F7F}" type="presOf" srcId="{5C81CDAA-A043-4A6F-8116-6EC1B37F326A}" destId="{036A28D4-44BD-4EB7-A6C9-3CB02BB10A58}" srcOrd="0" destOrd="0" presId="urn:microsoft.com/office/officeart/2005/8/layout/vList5"/>
    <dgm:cxn modelId="{932244FB-228C-403B-8F2A-109334A1ADD6}" type="presOf" srcId="{E10972A8-2130-4DF2-9586-0192D1E633EB}" destId="{2C73E0ED-031D-4BA6-B300-AB7AAE9ABE10}"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C939FD41-F974-442A-9212-3718E3BA6FF4}" type="presOf" srcId="{CB31F788-5EAF-4029-B608-2DE9ACC8C65B}" destId="{9553F992-FFD1-4A84-9FE6-C30B4C8A1690}" srcOrd="0" destOrd="0" presId="urn:microsoft.com/office/officeart/2005/8/layout/vList5"/>
    <dgm:cxn modelId="{A303CF90-128B-48CE-B0C4-9B40FDF5F46B}" type="presOf" srcId="{FC6A3C28-4DA2-44F2-90A8-D9B3F9E3CCC2}" destId="{F1BCD501-2DC2-49B5-B2E1-CC5252C1117E}"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A9458351-0894-4B0E-A573-6BF1CA9D57AC}" type="presOf" srcId="{6D3234EB-5E70-47CC-9D9C-C6F5A670C9BB}" destId="{E4FD1D0D-3F88-4026-8B59-9676C7D33E72}"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2C481CF6-191E-4F12-A67A-718A2E0727F3}" type="presOf" srcId="{9C16EF9A-BB3F-4155-8EAC-CFB88B7FB705}" destId="{B9B679CA-3EAA-4529-A485-FDACFF403B76}" srcOrd="0" destOrd="0" presId="urn:microsoft.com/office/officeart/2005/8/layout/vList5"/>
    <dgm:cxn modelId="{40599C7A-A91C-4D59-9A50-B63FF14C6307}" type="presOf" srcId="{5F3CE698-83EC-4F46-A588-C2A27444A963}" destId="{855A7947-3FE3-4593-9B5B-25A83DDF0DE0}" srcOrd="0" destOrd="0" presId="urn:microsoft.com/office/officeart/2005/8/layout/vList5"/>
    <dgm:cxn modelId="{92213014-B22F-44FF-8AE0-9A166C4D9AB5}" type="presParOf" srcId="{855A7947-3FE3-4593-9B5B-25A83DDF0DE0}" destId="{664B1A7B-B055-4200-93AE-7C607492048C}" srcOrd="0" destOrd="0" presId="urn:microsoft.com/office/officeart/2005/8/layout/vList5"/>
    <dgm:cxn modelId="{8AA69C0D-F61A-4B06-AB42-1F22C8ED2C82}" type="presParOf" srcId="{664B1A7B-B055-4200-93AE-7C607492048C}" destId="{036A28D4-44BD-4EB7-A6C9-3CB02BB10A58}" srcOrd="0" destOrd="0" presId="urn:microsoft.com/office/officeart/2005/8/layout/vList5"/>
    <dgm:cxn modelId="{93435101-2230-4654-899F-2EC06314CC75}" type="presParOf" srcId="{664B1A7B-B055-4200-93AE-7C607492048C}" destId="{E4FD1D0D-3F88-4026-8B59-9676C7D33E72}" srcOrd="1" destOrd="0" presId="urn:microsoft.com/office/officeart/2005/8/layout/vList5"/>
    <dgm:cxn modelId="{E2BA0980-439B-48B6-B051-92C06B4238A0}" type="presParOf" srcId="{855A7947-3FE3-4593-9B5B-25A83DDF0DE0}" destId="{AE9A78C4-B958-41B4-9829-5BEBF700FA0A}" srcOrd="1" destOrd="0" presId="urn:microsoft.com/office/officeart/2005/8/layout/vList5"/>
    <dgm:cxn modelId="{5BB1166B-98B7-47FE-8427-658A9E41E686}" type="presParOf" srcId="{855A7947-3FE3-4593-9B5B-25A83DDF0DE0}" destId="{A437FBAA-8A62-4D1A-8086-B1D54AF76303}" srcOrd="2" destOrd="0" presId="urn:microsoft.com/office/officeart/2005/8/layout/vList5"/>
    <dgm:cxn modelId="{0975DE89-BB82-43F2-B92B-010C687B0765}" type="presParOf" srcId="{A437FBAA-8A62-4D1A-8086-B1D54AF76303}" destId="{AF79752F-4DDD-44EB-8B2D-1B53B838B840}" srcOrd="0" destOrd="0" presId="urn:microsoft.com/office/officeart/2005/8/layout/vList5"/>
    <dgm:cxn modelId="{18B63FFB-8839-4CB8-9805-86B69FA7120B}" type="presParOf" srcId="{A437FBAA-8A62-4D1A-8086-B1D54AF76303}" destId="{2C73E0ED-031D-4BA6-B300-AB7AAE9ABE10}" srcOrd="1" destOrd="0" presId="urn:microsoft.com/office/officeart/2005/8/layout/vList5"/>
    <dgm:cxn modelId="{D4162D42-CF81-43B4-883F-EAF9B74FB047}" type="presParOf" srcId="{855A7947-3FE3-4593-9B5B-25A83DDF0DE0}" destId="{80F9C0DF-82F8-41C3-ACEA-77E703079C6B}" srcOrd="3" destOrd="0" presId="urn:microsoft.com/office/officeart/2005/8/layout/vList5"/>
    <dgm:cxn modelId="{02FF4721-944C-4DFD-B849-3ADBCBB71551}" type="presParOf" srcId="{855A7947-3FE3-4593-9B5B-25A83DDF0DE0}" destId="{812CB7ED-78D0-4AAF-A694-174F3A354C15}" srcOrd="4" destOrd="0" presId="urn:microsoft.com/office/officeart/2005/8/layout/vList5"/>
    <dgm:cxn modelId="{73845C5D-0024-4FD2-A61F-EC2ACA35CE60}" type="presParOf" srcId="{812CB7ED-78D0-4AAF-A694-174F3A354C15}" destId="{173DD0A6-FDC8-421F-9D81-939392B323A2}" srcOrd="0" destOrd="0" presId="urn:microsoft.com/office/officeart/2005/8/layout/vList5"/>
    <dgm:cxn modelId="{326553F5-CBB6-412B-80B0-3B0E8550EC04}" type="presParOf" srcId="{812CB7ED-78D0-4AAF-A694-174F3A354C15}" destId="{B9B679CA-3EAA-4529-A485-FDACFF403B76}" srcOrd="1" destOrd="0" presId="urn:microsoft.com/office/officeart/2005/8/layout/vList5"/>
    <dgm:cxn modelId="{0B54E8E9-C62D-488D-A60A-7C29608F2F01}" type="presParOf" srcId="{855A7947-3FE3-4593-9B5B-25A83DDF0DE0}" destId="{9368C20E-C076-406B-B1E6-1A98DDD517D1}" srcOrd="5" destOrd="0" presId="urn:microsoft.com/office/officeart/2005/8/layout/vList5"/>
    <dgm:cxn modelId="{5278869E-3A99-45DD-B1FA-977B753E4624}" type="presParOf" srcId="{855A7947-3FE3-4593-9B5B-25A83DDF0DE0}" destId="{E6FB44D2-E69C-4F10-B152-503965941D26}" srcOrd="6" destOrd="0" presId="urn:microsoft.com/office/officeart/2005/8/layout/vList5"/>
    <dgm:cxn modelId="{C4CA8961-87AF-42F9-B095-E9E1A9488E92}" type="presParOf" srcId="{E6FB44D2-E69C-4F10-B152-503965941D26}" destId="{F1BCD501-2DC2-49B5-B2E1-CC5252C1117E}" srcOrd="0" destOrd="0" presId="urn:microsoft.com/office/officeart/2005/8/layout/vList5"/>
    <dgm:cxn modelId="{6565FD0B-06E9-4CBA-AACA-6DFCF7339E29}"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indicador de Equipo Informático de Uso administrativo identifica la proporción de equipo informático por personal administrativo.</a:t>
          </a:r>
          <a:r>
            <a:rPr lang="es-MX" sz="800" b="0" i="0" strike="noStrike">
              <a:solidFill>
                <a:srgbClr val="000000"/>
              </a:solidFill>
              <a:latin typeface="Arial"/>
              <a:cs typeface="Arial"/>
            </a:rPr>
            <a:t>.</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(Personal administrativo (Total de plantilla de personal) / Equipo informático funcionando para uso administrativo (Total de equipos  funcionando destinados para  uso administrativo).</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4BFCDB1E-4AE7-4314-B006-EAAC2C3710B1}" type="presOf" srcId="{ABEB45ED-5C4E-4984-84AD-90C0ACDFAA4F}" destId="{9553F992-FFD1-4A84-9FE6-C30B4C8A1690}" srcOrd="0" destOrd="1" presId="urn:microsoft.com/office/officeart/2005/8/layout/vList5"/>
    <dgm:cxn modelId="{250BC7B1-6F95-4DCF-958A-E73C981C2EDB}" type="presOf" srcId="{9C16EF9A-BB3F-4155-8EAC-CFB88B7FB705}" destId="{B9B679CA-3EAA-4529-A485-FDACFF403B76}"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06224232-7507-4033-8B2D-3BFA1DABDCE3}" type="presOf" srcId="{5C81CDAA-A043-4A6F-8116-6EC1B37F326A}" destId="{036A28D4-44BD-4EB7-A6C9-3CB02BB10A58}" srcOrd="0" destOrd="0" presId="urn:microsoft.com/office/officeart/2005/8/layout/vList5"/>
    <dgm:cxn modelId="{68868BC2-DBFC-4CE8-B34C-DF9AE92D7B95}" type="presOf" srcId="{FC6A3C28-4DA2-44F2-90A8-D9B3F9E3CCC2}" destId="{F1BCD501-2DC2-49B5-B2E1-CC5252C1117E}" srcOrd="0" destOrd="0" presId="urn:microsoft.com/office/officeart/2005/8/layout/vList5"/>
    <dgm:cxn modelId="{E0CAF517-F28B-4D46-B7DD-5CE899742FBF}" type="presOf" srcId="{6A1B0731-4605-46AC-B5B5-96265937D531}" destId="{AF79752F-4DDD-44EB-8B2D-1B53B838B840}"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323C0106-A7F1-4581-9577-8A5AB3F157C8}" type="presOf" srcId="{6D3234EB-5E70-47CC-9D9C-C6F5A670C9BB}" destId="{E4FD1D0D-3F88-4026-8B59-9676C7D33E72}"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C9BF2C66-64F8-4396-9154-CD928E4CED86}"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2C517756-4D0D-45E6-86D5-CAD4002FE173}" type="presOf" srcId="{5F3CE698-83EC-4F46-A588-C2A27444A963}" destId="{855A7947-3FE3-4593-9B5B-25A83DDF0DE0}"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ECFA762C-8AAB-407A-B73A-0502D3B5F0C9}" type="presOf" srcId="{640F6350-8D1C-4949-8640-268550B289E8}" destId="{173DD0A6-FDC8-421F-9D81-939392B323A2}" srcOrd="0" destOrd="0" presId="urn:microsoft.com/office/officeart/2005/8/layout/vList5"/>
    <dgm:cxn modelId="{46FDACE7-68CD-4B00-B3CB-373D3E458703}" type="presOf" srcId="{E10972A8-2130-4DF2-9586-0192D1E633EB}" destId="{2C73E0ED-031D-4BA6-B300-AB7AAE9ABE10}" srcOrd="0" destOrd="0" presId="urn:microsoft.com/office/officeart/2005/8/layout/vList5"/>
    <dgm:cxn modelId="{0E897739-F71C-44D6-BC79-997085251403}" type="presParOf" srcId="{855A7947-3FE3-4593-9B5B-25A83DDF0DE0}" destId="{664B1A7B-B055-4200-93AE-7C607492048C}" srcOrd="0" destOrd="0" presId="urn:microsoft.com/office/officeart/2005/8/layout/vList5"/>
    <dgm:cxn modelId="{7740B4EC-4807-4FCA-805E-A6E697695459}" type="presParOf" srcId="{664B1A7B-B055-4200-93AE-7C607492048C}" destId="{036A28D4-44BD-4EB7-A6C9-3CB02BB10A58}" srcOrd="0" destOrd="0" presId="urn:microsoft.com/office/officeart/2005/8/layout/vList5"/>
    <dgm:cxn modelId="{B58089FD-D9A7-4D33-A0B2-57120BBD8FFE}" type="presParOf" srcId="{664B1A7B-B055-4200-93AE-7C607492048C}" destId="{E4FD1D0D-3F88-4026-8B59-9676C7D33E72}" srcOrd="1" destOrd="0" presId="urn:microsoft.com/office/officeart/2005/8/layout/vList5"/>
    <dgm:cxn modelId="{56DF5AB5-ACC7-4292-8B89-A76AEF0FB362}" type="presParOf" srcId="{855A7947-3FE3-4593-9B5B-25A83DDF0DE0}" destId="{AE9A78C4-B958-41B4-9829-5BEBF700FA0A}" srcOrd="1" destOrd="0" presId="urn:microsoft.com/office/officeart/2005/8/layout/vList5"/>
    <dgm:cxn modelId="{E2D2BC08-43B7-46E8-9790-103B7BFE597E}" type="presParOf" srcId="{855A7947-3FE3-4593-9B5B-25A83DDF0DE0}" destId="{A437FBAA-8A62-4D1A-8086-B1D54AF76303}" srcOrd="2" destOrd="0" presId="urn:microsoft.com/office/officeart/2005/8/layout/vList5"/>
    <dgm:cxn modelId="{EB4FEF0C-D4AD-4D4A-A254-E82563DD64A5}" type="presParOf" srcId="{A437FBAA-8A62-4D1A-8086-B1D54AF76303}" destId="{AF79752F-4DDD-44EB-8B2D-1B53B838B840}" srcOrd="0" destOrd="0" presId="urn:microsoft.com/office/officeart/2005/8/layout/vList5"/>
    <dgm:cxn modelId="{0E1821FE-9303-432E-A2ED-AF684FE7F3FE}" type="presParOf" srcId="{A437FBAA-8A62-4D1A-8086-B1D54AF76303}" destId="{2C73E0ED-031D-4BA6-B300-AB7AAE9ABE10}" srcOrd="1" destOrd="0" presId="urn:microsoft.com/office/officeart/2005/8/layout/vList5"/>
    <dgm:cxn modelId="{6C465AFD-7D01-4BE2-AA45-6C217C42514F}" type="presParOf" srcId="{855A7947-3FE3-4593-9B5B-25A83DDF0DE0}" destId="{80F9C0DF-82F8-41C3-ACEA-77E703079C6B}" srcOrd="3" destOrd="0" presId="urn:microsoft.com/office/officeart/2005/8/layout/vList5"/>
    <dgm:cxn modelId="{CC504F80-873D-4403-A75F-CE997FE95B60}" type="presParOf" srcId="{855A7947-3FE3-4593-9B5B-25A83DDF0DE0}" destId="{812CB7ED-78D0-4AAF-A694-174F3A354C15}" srcOrd="4" destOrd="0" presId="urn:microsoft.com/office/officeart/2005/8/layout/vList5"/>
    <dgm:cxn modelId="{60625A53-0411-43C7-949A-33202AF8DCAC}" type="presParOf" srcId="{812CB7ED-78D0-4AAF-A694-174F3A354C15}" destId="{173DD0A6-FDC8-421F-9D81-939392B323A2}" srcOrd="0" destOrd="0" presId="urn:microsoft.com/office/officeart/2005/8/layout/vList5"/>
    <dgm:cxn modelId="{4E259AE0-B0A5-4E4F-8837-B248856B4CB1}" type="presParOf" srcId="{812CB7ED-78D0-4AAF-A694-174F3A354C15}" destId="{B9B679CA-3EAA-4529-A485-FDACFF403B76}" srcOrd="1" destOrd="0" presId="urn:microsoft.com/office/officeart/2005/8/layout/vList5"/>
    <dgm:cxn modelId="{60794DDE-1B8A-46E6-8BB9-6C9E098BF3A2}" type="presParOf" srcId="{855A7947-3FE3-4593-9B5B-25A83DDF0DE0}" destId="{9368C20E-C076-406B-B1E6-1A98DDD517D1}" srcOrd="5" destOrd="0" presId="urn:microsoft.com/office/officeart/2005/8/layout/vList5"/>
    <dgm:cxn modelId="{32A65244-BDCE-41C7-8E5A-841C16248F88}" type="presParOf" srcId="{855A7947-3FE3-4593-9B5B-25A83DDF0DE0}" destId="{E6FB44D2-E69C-4F10-B152-503965941D26}" srcOrd="6" destOrd="0" presId="urn:microsoft.com/office/officeart/2005/8/layout/vList5"/>
    <dgm:cxn modelId="{BD3F2D1D-131E-406A-A56D-74DA1EA97936}" type="presParOf" srcId="{E6FB44D2-E69C-4F10-B152-503965941D26}" destId="{F1BCD501-2DC2-49B5-B2E1-CC5252C1117E}" srcOrd="0" destOrd="0" presId="urn:microsoft.com/office/officeart/2005/8/layout/vList5"/>
    <dgm:cxn modelId="{9C560A48-0302-411F-A835-FA56730E18D4}"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cuantificación del volúmen total de personas capacitadas  agrupa a las distintas modalidades de este servicio que proporciona el   Sistema CONALEP</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r>
            <a:rPr lang="es-ES" sz="800" b="0" i="0" strike="noStrike">
              <a:solidFill>
                <a:srgbClr val="000000"/>
              </a:solidFill>
              <a:latin typeface="Arial"/>
              <a:cs typeface="Arial"/>
            </a:rPr>
            <a:t>(Capacitados en el trabajo+Capacitados para el trabajo)</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r>
            <a:rPr lang="es-ES" sz="800">
              <a:latin typeface="Arial" pitchFamily="34" charset="0"/>
              <a:cs typeface="Arial" pitchFamily="34" charset="0"/>
            </a:rPr>
            <a:t>Estratégico</a:t>
          </a: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MX"/>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1BC4D459-B6F4-437F-B82C-2B90A80F01B4}" type="presOf" srcId="{CB31F788-5EAF-4029-B608-2DE9ACC8C65B}" destId="{9553F992-FFD1-4A84-9FE6-C30B4C8A169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068AE3B7-1823-4F43-BC74-9845C59E0AE8}" type="presOf" srcId="{E10972A8-2130-4DF2-9586-0192D1E633EB}" destId="{2C73E0ED-031D-4BA6-B300-AB7AAE9ABE10}" srcOrd="0" destOrd="0" presId="urn:microsoft.com/office/officeart/2005/8/layout/vList5"/>
    <dgm:cxn modelId="{3EB20472-1C0D-4ED7-895E-0CFF8B46BCEA}" type="presOf" srcId="{6D3234EB-5E70-47CC-9D9C-C6F5A670C9BB}" destId="{E4FD1D0D-3F88-4026-8B59-9676C7D33E72}"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FCEBBCE8-C9C8-436F-B595-C022D5161928}" type="presOf" srcId="{5F3CE698-83EC-4F46-A588-C2A27444A963}" destId="{855A7947-3FE3-4593-9B5B-25A83DDF0DE0}" srcOrd="0" destOrd="0" presId="urn:microsoft.com/office/officeart/2005/8/layout/vList5"/>
    <dgm:cxn modelId="{76AD2A41-EE3A-42E0-9F1F-CA95F5D6401B}" type="presOf" srcId="{640F6350-8D1C-4949-8640-268550B289E8}" destId="{173DD0A6-FDC8-421F-9D81-939392B323A2}"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C0832CE9-F7CF-449E-8A27-366391205485}" type="presOf" srcId="{5C81CDAA-A043-4A6F-8116-6EC1B37F326A}" destId="{036A28D4-44BD-4EB7-A6C9-3CB02BB10A58}" srcOrd="0" destOrd="0" presId="urn:microsoft.com/office/officeart/2005/8/layout/vList5"/>
    <dgm:cxn modelId="{FDC1310A-5BD6-4BDE-BE9C-EB5CD5A27E46}" type="presOf" srcId="{ABEB45ED-5C4E-4984-84AD-90C0ACDFAA4F}" destId="{9553F992-FFD1-4A84-9FE6-C30B4C8A1690}" srcOrd="0" destOrd="1" presId="urn:microsoft.com/office/officeart/2005/8/layout/vList5"/>
    <dgm:cxn modelId="{48BEEB42-0DAD-44C0-B3DC-ABD8B2F9ED86}" type="presOf" srcId="{9C16EF9A-BB3F-4155-8EAC-CFB88B7FB705}" destId="{B9B679CA-3EAA-4529-A485-FDACFF403B76}" srcOrd="0" destOrd="0" presId="urn:microsoft.com/office/officeart/2005/8/layout/vList5"/>
    <dgm:cxn modelId="{DDE7D540-28AE-4E80-9D55-D6B003F53466}" type="presOf" srcId="{FC6A3C28-4DA2-44F2-90A8-D9B3F9E3CCC2}" destId="{F1BCD501-2DC2-49B5-B2E1-CC5252C1117E}" srcOrd="0" destOrd="0" presId="urn:microsoft.com/office/officeart/2005/8/layout/vList5"/>
    <dgm:cxn modelId="{E5EABA6A-9276-4603-AFAF-B09F6CF1B122}" type="presOf" srcId="{6A1B0731-4605-46AC-B5B5-96265937D531}" destId="{AF79752F-4DDD-44EB-8B2D-1B53B838B840}" srcOrd="0" destOrd="0" presId="urn:microsoft.com/office/officeart/2005/8/layout/vList5"/>
    <dgm:cxn modelId="{877F9EC9-1CB7-44E4-9428-5B0D6D74BCF9}" type="presParOf" srcId="{855A7947-3FE3-4593-9B5B-25A83DDF0DE0}" destId="{664B1A7B-B055-4200-93AE-7C607492048C}" srcOrd="0" destOrd="0" presId="urn:microsoft.com/office/officeart/2005/8/layout/vList5"/>
    <dgm:cxn modelId="{BA077C31-4054-4528-882B-8219F5F737AB}" type="presParOf" srcId="{664B1A7B-B055-4200-93AE-7C607492048C}" destId="{036A28D4-44BD-4EB7-A6C9-3CB02BB10A58}" srcOrd="0" destOrd="0" presId="urn:microsoft.com/office/officeart/2005/8/layout/vList5"/>
    <dgm:cxn modelId="{BE029762-2829-42D9-925D-ECB984C7411E}" type="presParOf" srcId="{664B1A7B-B055-4200-93AE-7C607492048C}" destId="{E4FD1D0D-3F88-4026-8B59-9676C7D33E72}" srcOrd="1" destOrd="0" presId="urn:microsoft.com/office/officeart/2005/8/layout/vList5"/>
    <dgm:cxn modelId="{2AA1E26F-E38A-4F24-8691-2CD983252C94}" type="presParOf" srcId="{855A7947-3FE3-4593-9B5B-25A83DDF0DE0}" destId="{AE9A78C4-B958-41B4-9829-5BEBF700FA0A}" srcOrd="1" destOrd="0" presId="urn:microsoft.com/office/officeart/2005/8/layout/vList5"/>
    <dgm:cxn modelId="{A5BE610C-1BAC-4FC6-9FEA-B318582962BF}" type="presParOf" srcId="{855A7947-3FE3-4593-9B5B-25A83DDF0DE0}" destId="{A437FBAA-8A62-4D1A-8086-B1D54AF76303}" srcOrd="2" destOrd="0" presId="urn:microsoft.com/office/officeart/2005/8/layout/vList5"/>
    <dgm:cxn modelId="{DFD49527-B479-4EA9-B783-06B40954D3E3}" type="presParOf" srcId="{A437FBAA-8A62-4D1A-8086-B1D54AF76303}" destId="{AF79752F-4DDD-44EB-8B2D-1B53B838B840}" srcOrd="0" destOrd="0" presId="urn:microsoft.com/office/officeart/2005/8/layout/vList5"/>
    <dgm:cxn modelId="{59405481-E55D-4A19-88B8-106DB784697C}" type="presParOf" srcId="{A437FBAA-8A62-4D1A-8086-B1D54AF76303}" destId="{2C73E0ED-031D-4BA6-B300-AB7AAE9ABE10}" srcOrd="1" destOrd="0" presId="urn:microsoft.com/office/officeart/2005/8/layout/vList5"/>
    <dgm:cxn modelId="{2C74966D-FB35-40EE-A136-FE90FDBDD294}" type="presParOf" srcId="{855A7947-3FE3-4593-9B5B-25A83DDF0DE0}" destId="{80F9C0DF-82F8-41C3-ACEA-77E703079C6B}" srcOrd="3" destOrd="0" presId="urn:microsoft.com/office/officeart/2005/8/layout/vList5"/>
    <dgm:cxn modelId="{8A709CB5-99F9-4DD7-A4F6-285BF4941B1B}" type="presParOf" srcId="{855A7947-3FE3-4593-9B5B-25A83DDF0DE0}" destId="{812CB7ED-78D0-4AAF-A694-174F3A354C15}" srcOrd="4" destOrd="0" presId="urn:microsoft.com/office/officeart/2005/8/layout/vList5"/>
    <dgm:cxn modelId="{2BC73B22-E728-43E0-BDDD-BD8B753F0E66}" type="presParOf" srcId="{812CB7ED-78D0-4AAF-A694-174F3A354C15}" destId="{173DD0A6-FDC8-421F-9D81-939392B323A2}" srcOrd="0" destOrd="0" presId="urn:microsoft.com/office/officeart/2005/8/layout/vList5"/>
    <dgm:cxn modelId="{BAAD872D-E711-4DA0-9418-FF4185529791}" type="presParOf" srcId="{812CB7ED-78D0-4AAF-A694-174F3A354C15}" destId="{B9B679CA-3EAA-4529-A485-FDACFF403B76}" srcOrd="1" destOrd="0" presId="urn:microsoft.com/office/officeart/2005/8/layout/vList5"/>
    <dgm:cxn modelId="{14BF408D-9E75-492F-8921-93F904920475}" type="presParOf" srcId="{855A7947-3FE3-4593-9B5B-25A83DDF0DE0}" destId="{9368C20E-C076-406B-B1E6-1A98DDD517D1}" srcOrd="5" destOrd="0" presId="urn:microsoft.com/office/officeart/2005/8/layout/vList5"/>
    <dgm:cxn modelId="{E09098CF-61E1-4EB2-AF0A-ED5EA026A5FA}" type="presParOf" srcId="{855A7947-3FE3-4593-9B5B-25A83DDF0DE0}" destId="{E6FB44D2-E69C-4F10-B152-503965941D26}" srcOrd="6" destOrd="0" presId="urn:microsoft.com/office/officeart/2005/8/layout/vList5"/>
    <dgm:cxn modelId="{8B04B650-666F-459D-80DE-CEA7C4DC69FB}" type="presParOf" srcId="{E6FB44D2-E69C-4F10-B152-503965941D26}" destId="{F1BCD501-2DC2-49B5-B2E1-CC5252C1117E}" srcOrd="0" destOrd="0" presId="urn:microsoft.com/office/officeart/2005/8/layout/vList5"/>
    <dgm:cxn modelId="{9DE09420-94E7-4634-9786-BAA356F72A01}"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 El indicador de Becados Externos determina la cobertura de becas financiadas por las entidades externas.</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(Número de alumnos becados externos en sus distintas modalidades /Alumno Atendido( Matrícula).</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9B4A147D-3F59-4D06-974A-4344C5706998}" type="presOf" srcId="{FC6A3C28-4DA2-44F2-90A8-D9B3F9E3CCC2}" destId="{F1BCD501-2DC2-49B5-B2E1-CC5252C1117E}" srcOrd="0" destOrd="0" presId="urn:microsoft.com/office/officeart/2005/8/layout/vList5"/>
    <dgm:cxn modelId="{1B408130-7CBE-4B00-B141-DE6012AC8FF9}" type="presOf" srcId="{640F6350-8D1C-4949-8640-268550B289E8}" destId="{173DD0A6-FDC8-421F-9D81-939392B323A2}" srcOrd="0" destOrd="0" presId="urn:microsoft.com/office/officeart/2005/8/layout/vList5"/>
    <dgm:cxn modelId="{06576EB4-8672-4633-A500-450A4F38BE77}" type="presOf" srcId="{5F3CE698-83EC-4F46-A588-C2A27444A963}" destId="{855A7947-3FE3-4593-9B5B-25A83DDF0DE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C01EEEB5-120E-46D3-92DA-ECC4B2BB61C6}" type="presOf" srcId="{6D3234EB-5E70-47CC-9D9C-C6F5A670C9BB}" destId="{E4FD1D0D-3F88-4026-8B59-9676C7D33E72}"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F5D3EBDE-4469-40EF-8686-F75A6CA3D3DB}" type="presOf" srcId="{ABEB45ED-5C4E-4984-84AD-90C0ACDFAA4F}" destId="{9553F992-FFD1-4A84-9FE6-C30B4C8A1690}" srcOrd="0" destOrd="1"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EA22A76B-98B4-48A7-9528-AAD23AD26EBD}" type="presOf" srcId="{5C81CDAA-A043-4A6F-8116-6EC1B37F326A}" destId="{036A28D4-44BD-4EB7-A6C9-3CB02BB10A58}" srcOrd="0" destOrd="0" presId="urn:microsoft.com/office/officeart/2005/8/layout/vList5"/>
    <dgm:cxn modelId="{33E10A3D-57DE-4C2F-8EB8-2D7FF2EE1332}" type="presOf" srcId="{9C16EF9A-BB3F-4155-8EAC-CFB88B7FB705}" destId="{B9B679CA-3EAA-4529-A485-FDACFF403B76}"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4497CBF8-51B2-46F3-BB1D-93BBA4297716}" srcId="{5F3CE698-83EC-4F46-A588-C2A27444A963}" destId="{6A1B0731-4605-46AC-B5B5-96265937D531}" srcOrd="1" destOrd="0" parTransId="{0E41CDA5-80AA-4FC9-B188-50285C28FAA2}" sibTransId="{94D1116D-750D-412B-B14F-E521CAE3633C}"/>
    <dgm:cxn modelId="{61438C30-839B-4054-81D9-64D98EEF17E3}" type="presOf" srcId="{E10972A8-2130-4DF2-9586-0192D1E633EB}" destId="{2C73E0ED-031D-4BA6-B300-AB7AAE9ABE10}"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6734E2A1-0C6B-4BDD-8D4C-B8B7790C8B53}" type="presOf" srcId="{6A1B0731-4605-46AC-B5B5-96265937D531}" destId="{AF79752F-4DDD-44EB-8B2D-1B53B838B840}" srcOrd="0" destOrd="0" presId="urn:microsoft.com/office/officeart/2005/8/layout/vList5"/>
    <dgm:cxn modelId="{638E9FEE-024A-49DC-8202-B057BABD960B}" type="presOf" srcId="{CB31F788-5EAF-4029-B608-2DE9ACC8C65B}" destId="{9553F992-FFD1-4A84-9FE6-C30B4C8A1690}" srcOrd="0" destOrd="0" presId="urn:microsoft.com/office/officeart/2005/8/layout/vList5"/>
    <dgm:cxn modelId="{B30A9BBA-720D-4D07-AA98-B839AA4C17B4}" type="presParOf" srcId="{855A7947-3FE3-4593-9B5B-25A83DDF0DE0}" destId="{664B1A7B-B055-4200-93AE-7C607492048C}" srcOrd="0" destOrd="0" presId="urn:microsoft.com/office/officeart/2005/8/layout/vList5"/>
    <dgm:cxn modelId="{8FA7BB3B-1F8F-46A9-809C-0332749D333A}" type="presParOf" srcId="{664B1A7B-B055-4200-93AE-7C607492048C}" destId="{036A28D4-44BD-4EB7-A6C9-3CB02BB10A58}" srcOrd="0" destOrd="0" presId="urn:microsoft.com/office/officeart/2005/8/layout/vList5"/>
    <dgm:cxn modelId="{5F77E315-9F3D-44B5-B193-7B94642C2E00}" type="presParOf" srcId="{664B1A7B-B055-4200-93AE-7C607492048C}" destId="{E4FD1D0D-3F88-4026-8B59-9676C7D33E72}" srcOrd="1" destOrd="0" presId="urn:microsoft.com/office/officeart/2005/8/layout/vList5"/>
    <dgm:cxn modelId="{0AC26789-E128-4CF5-A3E9-D1685AE16848}" type="presParOf" srcId="{855A7947-3FE3-4593-9B5B-25A83DDF0DE0}" destId="{AE9A78C4-B958-41B4-9829-5BEBF700FA0A}" srcOrd="1" destOrd="0" presId="urn:microsoft.com/office/officeart/2005/8/layout/vList5"/>
    <dgm:cxn modelId="{18B755D5-BBC4-44B5-941D-84EB08F42D73}" type="presParOf" srcId="{855A7947-3FE3-4593-9B5B-25A83DDF0DE0}" destId="{A437FBAA-8A62-4D1A-8086-B1D54AF76303}" srcOrd="2" destOrd="0" presId="urn:microsoft.com/office/officeart/2005/8/layout/vList5"/>
    <dgm:cxn modelId="{34E9AF25-83CA-4B9B-B67F-60803DFC0AE2}" type="presParOf" srcId="{A437FBAA-8A62-4D1A-8086-B1D54AF76303}" destId="{AF79752F-4DDD-44EB-8B2D-1B53B838B840}" srcOrd="0" destOrd="0" presId="urn:microsoft.com/office/officeart/2005/8/layout/vList5"/>
    <dgm:cxn modelId="{A87B970D-1F05-46B8-AA47-925E0194FD7D}" type="presParOf" srcId="{A437FBAA-8A62-4D1A-8086-B1D54AF76303}" destId="{2C73E0ED-031D-4BA6-B300-AB7AAE9ABE10}" srcOrd="1" destOrd="0" presId="urn:microsoft.com/office/officeart/2005/8/layout/vList5"/>
    <dgm:cxn modelId="{3DE551D3-7B8A-4475-80EB-FC9AF8185358}" type="presParOf" srcId="{855A7947-3FE3-4593-9B5B-25A83DDF0DE0}" destId="{80F9C0DF-82F8-41C3-ACEA-77E703079C6B}" srcOrd="3" destOrd="0" presId="urn:microsoft.com/office/officeart/2005/8/layout/vList5"/>
    <dgm:cxn modelId="{F55CACE2-9D9E-4BFE-8345-E4BFA7BF59AB}" type="presParOf" srcId="{855A7947-3FE3-4593-9B5B-25A83DDF0DE0}" destId="{812CB7ED-78D0-4AAF-A694-174F3A354C15}" srcOrd="4" destOrd="0" presId="urn:microsoft.com/office/officeart/2005/8/layout/vList5"/>
    <dgm:cxn modelId="{816AA5EE-092F-4E00-AA8C-CD78FC06EE13}" type="presParOf" srcId="{812CB7ED-78D0-4AAF-A694-174F3A354C15}" destId="{173DD0A6-FDC8-421F-9D81-939392B323A2}" srcOrd="0" destOrd="0" presId="urn:microsoft.com/office/officeart/2005/8/layout/vList5"/>
    <dgm:cxn modelId="{316B2376-C975-46DF-AEFA-BB9E2BE384B0}" type="presParOf" srcId="{812CB7ED-78D0-4AAF-A694-174F3A354C15}" destId="{B9B679CA-3EAA-4529-A485-FDACFF403B76}" srcOrd="1" destOrd="0" presId="urn:microsoft.com/office/officeart/2005/8/layout/vList5"/>
    <dgm:cxn modelId="{C6718B87-C7F9-43A3-86ED-9995F601C22F}" type="presParOf" srcId="{855A7947-3FE3-4593-9B5B-25A83DDF0DE0}" destId="{9368C20E-C076-406B-B1E6-1A98DDD517D1}" srcOrd="5" destOrd="0" presId="urn:microsoft.com/office/officeart/2005/8/layout/vList5"/>
    <dgm:cxn modelId="{7B2D7D8B-D119-4DD5-90F5-492E60F9AFC6}" type="presParOf" srcId="{855A7947-3FE3-4593-9B5B-25A83DDF0DE0}" destId="{E6FB44D2-E69C-4F10-B152-503965941D26}" srcOrd="6" destOrd="0" presId="urn:microsoft.com/office/officeart/2005/8/layout/vList5"/>
    <dgm:cxn modelId="{ADF395B3-488F-42DF-814D-4761811FC808}" type="presParOf" srcId="{E6FB44D2-E69C-4F10-B152-503965941D26}" destId="{F1BCD501-2DC2-49B5-B2E1-CC5252C1117E}" srcOrd="0" destOrd="0" presId="urn:microsoft.com/office/officeart/2005/8/layout/vList5"/>
    <dgm:cxn modelId="{338F654E-8963-442C-8CBC-78030075AB5B}"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a:latin typeface="Arial" pitchFamily="34" charset="0"/>
              <a:cs typeface="Arial" pitchFamily="34" charset="0"/>
            </a:rPr>
            <a:t>Alumnos que cursan su educación profesional técnica bachiller en planteles con programas cerificados y/o procesos certificados</a:t>
          </a: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MX" sz="800" b="0" i="0" strike="noStrike">
              <a:solidFill>
                <a:srgbClr val="000000"/>
              </a:solidFill>
              <a:latin typeface="Arial"/>
              <a:cs typeface="Arial"/>
            </a:rPr>
            <a:t>Total de alumnos que cursan  su formación profesional técnica en planteles con programas acreditados y/o procesos certificados / Alumno Atendido (Matricula)* 100 </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70C1EDD8-8D60-4130-AEA4-8C51E9614E1F}" type="presOf" srcId="{CB31F788-5EAF-4029-B608-2DE9ACC8C65B}" destId="{9553F992-FFD1-4A84-9FE6-C30B4C8A169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058126DB-E317-4EBF-BFEA-84C737A6DC75}" type="presOf" srcId="{ABEB45ED-5C4E-4984-84AD-90C0ACDFAA4F}" destId="{9553F992-FFD1-4A84-9FE6-C30B4C8A1690}" srcOrd="0" destOrd="1"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E07350B3-B57A-4961-9278-6B60F0A82A64}" type="presOf" srcId="{5F3CE698-83EC-4F46-A588-C2A27444A963}" destId="{855A7947-3FE3-4593-9B5B-25A83DDF0DE0}"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4134D094-2E04-4A39-B65E-5325A5D86DFB}" type="presOf" srcId="{6A1B0731-4605-46AC-B5B5-96265937D531}" destId="{AF79752F-4DDD-44EB-8B2D-1B53B838B840}" srcOrd="0" destOrd="0" presId="urn:microsoft.com/office/officeart/2005/8/layout/vList5"/>
    <dgm:cxn modelId="{800209EF-E0C2-40A7-A8E6-02AE9A771205}" srcId="{5F3CE698-83EC-4F46-A588-C2A27444A963}" destId="{5C81CDAA-A043-4A6F-8116-6EC1B37F326A}" srcOrd="0" destOrd="0" parTransId="{D3223C2F-F228-48C4-AE69-E04DDA0BB701}" sibTransId="{45C8F39F-EBD2-47CC-8B23-0223F55EA196}"/>
    <dgm:cxn modelId="{95A8E711-1040-4B6C-A13D-3BE703B5800C}" type="presOf" srcId="{640F6350-8D1C-4949-8640-268550B289E8}" destId="{173DD0A6-FDC8-421F-9D81-939392B323A2}" srcOrd="0" destOrd="0" presId="urn:microsoft.com/office/officeart/2005/8/layout/vList5"/>
    <dgm:cxn modelId="{205C206B-C9BD-4849-A3C1-B018200BCEA8}" type="presOf" srcId="{6D3234EB-5E70-47CC-9D9C-C6F5A670C9BB}" destId="{E4FD1D0D-3F88-4026-8B59-9676C7D33E72}" srcOrd="0" destOrd="0" presId="urn:microsoft.com/office/officeart/2005/8/layout/vList5"/>
    <dgm:cxn modelId="{C16E0037-CA68-454B-847F-50068E4CA0CF}" type="presOf" srcId="{E10972A8-2130-4DF2-9586-0192D1E633EB}" destId="{2C73E0ED-031D-4BA6-B300-AB7AAE9ABE1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CC837C8A-1F40-4D54-9660-1A728C24F608}" type="presOf" srcId="{5C81CDAA-A043-4A6F-8116-6EC1B37F326A}" destId="{036A28D4-44BD-4EB7-A6C9-3CB02BB10A58}" srcOrd="0" destOrd="0" presId="urn:microsoft.com/office/officeart/2005/8/layout/vList5"/>
    <dgm:cxn modelId="{32316B3E-D5B4-4097-A190-5CA111585325}" type="presOf" srcId="{9C16EF9A-BB3F-4155-8EAC-CFB88B7FB705}" destId="{B9B679CA-3EAA-4529-A485-FDACFF403B76}"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78A70E63-08F4-43D6-9907-15152CBDF3AE}" type="presOf" srcId="{FC6A3C28-4DA2-44F2-90A8-D9B3F9E3CCC2}" destId="{F1BCD501-2DC2-49B5-B2E1-CC5252C1117E}" srcOrd="0" destOrd="0" presId="urn:microsoft.com/office/officeart/2005/8/layout/vList5"/>
    <dgm:cxn modelId="{8C73B737-5350-40AD-8A25-ACFA4E78DE27}" type="presParOf" srcId="{855A7947-3FE3-4593-9B5B-25A83DDF0DE0}" destId="{664B1A7B-B055-4200-93AE-7C607492048C}" srcOrd="0" destOrd="0" presId="urn:microsoft.com/office/officeart/2005/8/layout/vList5"/>
    <dgm:cxn modelId="{01B90CB7-A569-4FF0-A698-EED5F7A4D2FB}" type="presParOf" srcId="{664B1A7B-B055-4200-93AE-7C607492048C}" destId="{036A28D4-44BD-4EB7-A6C9-3CB02BB10A58}" srcOrd="0" destOrd="0" presId="urn:microsoft.com/office/officeart/2005/8/layout/vList5"/>
    <dgm:cxn modelId="{459D08FB-DE48-4972-81AB-73A56A9CDBCD}" type="presParOf" srcId="{664B1A7B-B055-4200-93AE-7C607492048C}" destId="{E4FD1D0D-3F88-4026-8B59-9676C7D33E72}" srcOrd="1" destOrd="0" presId="urn:microsoft.com/office/officeart/2005/8/layout/vList5"/>
    <dgm:cxn modelId="{F3D0F222-2FFB-461D-8E8C-508E468BB0B1}" type="presParOf" srcId="{855A7947-3FE3-4593-9B5B-25A83DDF0DE0}" destId="{AE9A78C4-B958-41B4-9829-5BEBF700FA0A}" srcOrd="1" destOrd="0" presId="urn:microsoft.com/office/officeart/2005/8/layout/vList5"/>
    <dgm:cxn modelId="{BC5F6935-9B58-4CB3-AE2F-284C17F8287F}" type="presParOf" srcId="{855A7947-3FE3-4593-9B5B-25A83DDF0DE0}" destId="{A437FBAA-8A62-4D1A-8086-B1D54AF76303}" srcOrd="2" destOrd="0" presId="urn:microsoft.com/office/officeart/2005/8/layout/vList5"/>
    <dgm:cxn modelId="{70843F2A-5AA8-4FA5-A314-B832088C8480}" type="presParOf" srcId="{A437FBAA-8A62-4D1A-8086-B1D54AF76303}" destId="{AF79752F-4DDD-44EB-8B2D-1B53B838B840}" srcOrd="0" destOrd="0" presId="urn:microsoft.com/office/officeart/2005/8/layout/vList5"/>
    <dgm:cxn modelId="{6AB71594-FF45-4E80-BCC7-6E115861658C}" type="presParOf" srcId="{A437FBAA-8A62-4D1A-8086-B1D54AF76303}" destId="{2C73E0ED-031D-4BA6-B300-AB7AAE9ABE10}" srcOrd="1" destOrd="0" presId="urn:microsoft.com/office/officeart/2005/8/layout/vList5"/>
    <dgm:cxn modelId="{8CB4CA27-F8B6-4245-85F0-D77B4C0394D2}" type="presParOf" srcId="{855A7947-3FE3-4593-9B5B-25A83DDF0DE0}" destId="{80F9C0DF-82F8-41C3-ACEA-77E703079C6B}" srcOrd="3" destOrd="0" presId="urn:microsoft.com/office/officeart/2005/8/layout/vList5"/>
    <dgm:cxn modelId="{62F1BC78-87FB-4469-9D44-5C85E14EBFF7}" type="presParOf" srcId="{855A7947-3FE3-4593-9B5B-25A83DDF0DE0}" destId="{812CB7ED-78D0-4AAF-A694-174F3A354C15}" srcOrd="4" destOrd="0" presId="urn:microsoft.com/office/officeart/2005/8/layout/vList5"/>
    <dgm:cxn modelId="{02D583D6-719A-4975-BCBE-BB507D3C69A8}" type="presParOf" srcId="{812CB7ED-78D0-4AAF-A694-174F3A354C15}" destId="{173DD0A6-FDC8-421F-9D81-939392B323A2}" srcOrd="0" destOrd="0" presId="urn:microsoft.com/office/officeart/2005/8/layout/vList5"/>
    <dgm:cxn modelId="{3936B1A8-7D5B-4EB0-B318-50E5F3C677DF}" type="presParOf" srcId="{812CB7ED-78D0-4AAF-A694-174F3A354C15}" destId="{B9B679CA-3EAA-4529-A485-FDACFF403B76}" srcOrd="1" destOrd="0" presId="urn:microsoft.com/office/officeart/2005/8/layout/vList5"/>
    <dgm:cxn modelId="{EE0CCDE9-9050-497F-87F9-CF684150736E}" type="presParOf" srcId="{855A7947-3FE3-4593-9B5B-25A83DDF0DE0}" destId="{9368C20E-C076-406B-B1E6-1A98DDD517D1}" srcOrd="5" destOrd="0" presId="urn:microsoft.com/office/officeart/2005/8/layout/vList5"/>
    <dgm:cxn modelId="{6E262EEA-00B9-4DA2-911A-730E5C5BFA7F}" type="presParOf" srcId="{855A7947-3FE3-4593-9B5B-25A83DDF0DE0}" destId="{E6FB44D2-E69C-4F10-B152-503965941D26}" srcOrd="6" destOrd="0" presId="urn:microsoft.com/office/officeart/2005/8/layout/vList5"/>
    <dgm:cxn modelId="{D25118A1-C08B-47B4-953C-5F926917D164}" type="presParOf" srcId="{E6FB44D2-E69C-4F10-B152-503965941D26}" destId="{F1BCD501-2DC2-49B5-B2E1-CC5252C1117E}" srcOrd="0" destOrd="0" presId="urn:microsoft.com/office/officeart/2005/8/layout/vList5"/>
    <dgm:cxn modelId="{F0100CAE-7E6F-4FA0-BB79-F3FFA28E28D2}"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indicador de relación costo Prestador de Servicios Profesionales/gasto total indica el porcentaje que representa el gasto de Prestadores de Servicios Profesionales con relación al gasto total.</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ejercido en Prestadores de Servicios Profesionales / Presupuesto ejercido) * 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custScaleY="142115">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ScaleY="155553"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1BEFA1B9-9ED5-444D-A83E-15146465A814}" type="presOf" srcId="{6A1B0731-4605-46AC-B5B5-96265937D531}" destId="{AF79752F-4DDD-44EB-8B2D-1B53B838B840}" srcOrd="0" destOrd="0" presId="urn:microsoft.com/office/officeart/2005/8/layout/vList5"/>
    <dgm:cxn modelId="{842DA586-1B08-487B-9BF5-12B2B04C7631}" type="presOf" srcId="{ABEB45ED-5C4E-4984-84AD-90C0ACDFAA4F}" destId="{9553F992-FFD1-4A84-9FE6-C30B4C8A1690}" srcOrd="0" destOrd="1"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AECDFB65-9D72-4785-B9B5-C9573B852531}" type="presOf" srcId="{CB31F788-5EAF-4029-B608-2DE9ACC8C65B}" destId="{9553F992-FFD1-4A84-9FE6-C30B4C8A169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8464E5BE-A1DA-46A9-9731-D55082631DBB}" type="presOf" srcId="{640F6350-8D1C-4949-8640-268550B289E8}" destId="{173DD0A6-FDC8-421F-9D81-939392B323A2}"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57CCFC6F-4D98-4374-B564-481C6EFC1A39}" type="presOf" srcId="{9C16EF9A-BB3F-4155-8EAC-CFB88B7FB705}" destId="{B9B679CA-3EAA-4529-A485-FDACFF403B76}"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0A72F4E7-96E9-4A15-AEE2-334FB83C04A3}" type="presOf" srcId="{5C81CDAA-A043-4A6F-8116-6EC1B37F326A}" destId="{036A28D4-44BD-4EB7-A6C9-3CB02BB10A58}" srcOrd="0" destOrd="0" presId="urn:microsoft.com/office/officeart/2005/8/layout/vList5"/>
    <dgm:cxn modelId="{EBB2D901-B116-47ED-9FF5-551A0CE621C0}" type="presOf" srcId="{FC6A3C28-4DA2-44F2-90A8-D9B3F9E3CCC2}" destId="{F1BCD501-2DC2-49B5-B2E1-CC5252C1117E}"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65ECA510-F85C-4F43-9D58-0F8337B99A57}" type="presOf" srcId="{6D3234EB-5E70-47CC-9D9C-C6F5A670C9BB}" destId="{E4FD1D0D-3F88-4026-8B59-9676C7D33E72}" srcOrd="0" destOrd="0" presId="urn:microsoft.com/office/officeart/2005/8/layout/vList5"/>
    <dgm:cxn modelId="{94B91532-F5AF-4536-8A0E-39580F54DFA0}" type="presOf" srcId="{5F3CE698-83EC-4F46-A588-C2A27444A963}" destId="{855A7947-3FE3-4593-9B5B-25A83DDF0DE0}" srcOrd="0" destOrd="0" presId="urn:microsoft.com/office/officeart/2005/8/layout/vList5"/>
    <dgm:cxn modelId="{AAB75C50-8BD9-499F-80DF-F8D0DDE0DA4D}" type="presOf" srcId="{E10972A8-2130-4DF2-9586-0192D1E633EB}" destId="{2C73E0ED-031D-4BA6-B300-AB7AAE9ABE10}" srcOrd="0" destOrd="0" presId="urn:microsoft.com/office/officeart/2005/8/layout/vList5"/>
    <dgm:cxn modelId="{21FF97A8-B5F4-482A-8866-82CB31402F27}" type="presParOf" srcId="{855A7947-3FE3-4593-9B5B-25A83DDF0DE0}" destId="{664B1A7B-B055-4200-93AE-7C607492048C}" srcOrd="0" destOrd="0" presId="urn:microsoft.com/office/officeart/2005/8/layout/vList5"/>
    <dgm:cxn modelId="{E5ACB477-4A17-42FF-BF6F-2BB5717989CA}" type="presParOf" srcId="{664B1A7B-B055-4200-93AE-7C607492048C}" destId="{036A28D4-44BD-4EB7-A6C9-3CB02BB10A58}" srcOrd="0" destOrd="0" presId="urn:microsoft.com/office/officeart/2005/8/layout/vList5"/>
    <dgm:cxn modelId="{128D131F-DF66-4164-B1DF-BF76C82D0B04}" type="presParOf" srcId="{664B1A7B-B055-4200-93AE-7C607492048C}" destId="{E4FD1D0D-3F88-4026-8B59-9676C7D33E72}" srcOrd="1" destOrd="0" presId="urn:microsoft.com/office/officeart/2005/8/layout/vList5"/>
    <dgm:cxn modelId="{1E07015F-5F23-420C-9F70-9C3253E66154}" type="presParOf" srcId="{855A7947-3FE3-4593-9B5B-25A83DDF0DE0}" destId="{AE9A78C4-B958-41B4-9829-5BEBF700FA0A}" srcOrd="1" destOrd="0" presId="urn:microsoft.com/office/officeart/2005/8/layout/vList5"/>
    <dgm:cxn modelId="{0E681266-783E-44F6-8051-63C0D3F3A052}" type="presParOf" srcId="{855A7947-3FE3-4593-9B5B-25A83DDF0DE0}" destId="{A437FBAA-8A62-4D1A-8086-B1D54AF76303}" srcOrd="2" destOrd="0" presId="urn:microsoft.com/office/officeart/2005/8/layout/vList5"/>
    <dgm:cxn modelId="{207947B0-C3BC-4EAA-8544-41AB96E719AF}" type="presParOf" srcId="{A437FBAA-8A62-4D1A-8086-B1D54AF76303}" destId="{AF79752F-4DDD-44EB-8B2D-1B53B838B840}" srcOrd="0" destOrd="0" presId="urn:microsoft.com/office/officeart/2005/8/layout/vList5"/>
    <dgm:cxn modelId="{99446498-E4C7-45E4-B1D9-B7DE590C0C7F}" type="presParOf" srcId="{A437FBAA-8A62-4D1A-8086-B1D54AF76303}" destId="{2C73E0ED-031D-4BA6-B300-AB7AAE9ABE10}" srcOrd="1" destOrd="0" presId="urn:microsoft.com/office/officeart/2005/8/layout/vList5"/>
    <dgm:cxn modelId="{BB1A48B3-F78B-46C7-B4F2-7FCDAFA1447A}" type="presParOf" srcId="{855A7947-3FE3-4593-9B5B-25A83DDF0DE0}" destId="{80F9C0DF-82F8-41C3-ACEA-77E703079C6B}" srcOrd="3" destOrd="0" presId="urn:microsoft.com/office/officeart/2005/8/layout/vList5"/>
    <dgm:cxn modelId="{461E00D4-AE3C-4A18-B793-953431EB9FE0}" type="presParOf" srcId="{855A7947-3FE3-4593-9B5B-25A83DDF0DE0}" destId="{812CB7ED-78D0-4AAF-A694-174F3A354C15}" srcOrd="4" destOrd="0" presId="urn:microsoft.com/office/officeart/2005/8/layout/vList5"/>
    <dgm:cxn modelId="{E5CEE025-1B09-49E9-9D49-714F9BDF243D}" type="presParOf" srcId="{812CB7ED-78D0-4AAF-A694-174F3A354C15}" destId="{173DD0A6-FDC8-421F-9D81-939392B323A2}" srcOrd="0" destOrd="0" presId="urn:microsoft.com/office/officeart/2005/8/layout/vList5"/>
    <dgm:cxn modelId="{A1E5F3FB-5EB5-44FB-B5AD-9DCF74770EA8}" type="presParOf" srcId="{812CB7ED-78D0-4AAF-A694-174F3A354C15}" destId="{B9B679CA-3EAA-4529-A485-FDACFF403B76}" srcOrd="1" destOrd="0" presId="urn:microsoft.com/office/officeart/2005/8/layout/vList5"/>
    <dgm:cxn modelId="{533C5B98-82B8-41F6-9BBE-C36646410CC6}" type="presParOf" srcId="{855A7947-3FE3-4593-9B5B-25A83DDF0DE0}" destId="{9368C20E-C076-406B-B1E6-1A98DDD517D1}" srcOrd="5" destOrd="0" presId="urn:microsoft.com/office/officeart/2005/8/layout/vList5"/>
    <dgm:cxn modelId="{4A9D2F30-72AB-4393-A1CF-48187E89E0A6}" type="presParOf" srcId="{855A7947-3FE3-4593-9B5B-25A83DDF0DE0}" destId="{E6FB44D2-E69C-4F10-B152-503965941D26}" srcOrd="6" destOrd="0" presId="urn:microsoft.com/office/officeart/2005/8/layout/vList5"/>
    <dgm:cxn modelId="{C1BD29F5-E0AF-4EBB-B2CB-DE4FDFF9BDFF}" type="presParOf" srcId="{E6FB44D2-E69C-4F10-B152-503965941D26}" destId="{F1BCD501-2DC2-49B5-B2E1-CC5252C1117E}" srcOrd="0" destOrd="0" presId="urn:microsoft.com/office/officeart/2005/8/layout/vList5"/>
    <dgm:cxn modelId="{29E010C6-542B-4ED5-9431-E5387F9E0ADE}"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índice de evolución del presupuesto reprogramado total indica el porcentaje de cumplimiento del presupuesto reprogramado total.</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(total)/Presupuesto reprogramado (total))*100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53BDBCC6-C87E-4403-BAE1-46CF302A12E7}" type="presOf" srcId="{FC6A3C28-4DA2-44F2-90A8-D9B3F9E3CCC2}" destId="{F1BCD501-2DC2-49B5-B2E1-CC5252C1117E}"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ED6ED6AB-96B5-45B1-ACC0-B55B16843DAC}" type="presOf" srcId="{6D3234EB-5E70-47CC-9D9C-C6F5A670C9BB}" destId="{E4FD1D0D-3F88-4026-8B59-9676C7D33E72}" srcOrd="0" destOrd="0" presId="urn:microsoft.com/office/officeart/2005/8/layout/vList5"/>
    <dgm:cxn modelId="{69E91327-63B5-40A3-AD46-237B47C1F6B0}" type="presOf" srcId="{6A1B0731-4605-46AC-B5B5-96265937D531}" destId="{AF79752F-4DDD-44EB-8B2D-1B53B838B840}"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0126B7ED-9547-412D-8D1E-D770062E3596}" type="presOf" srcId="{5C81CDAA-A043-4A6F-8116-6EC1B37F326A}" destId="{036A28D4-44BD-4EB7-A6C9-3CB02BB10A58}" srcOrd="0" destOrd="0" presId="urn:microsoft.com/office/officeart/2005/8/layout/vList5"/>
    <dgm:cxn modelId="{90D56381-39A5-412B-83F8-A8C668CEF45C}" type="presOf" srcId="{ABEB45ED-5C4E-4984-84AD-90C0ACDFAA4F}" destId="{9553F992-FFD1-4A84-9FE6-C30B4C8A1690}" srcOrd="0" destOrd="1"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B19FF85B-57C5-4594-BAEA-62A407E9934F}" type="presOf" srcId="{CB31F788-5EAF-4029-B608-2DE9ACC8C65B}" destId="{9553F992-FFD1-4A84-9FE6-C30B4C8A1690}"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82963F48-BE29-4D09-808B-D4668F72CBE3}" type="presOf" srcId="{9C16EF9A-BB3F-4155-8EAC-CFB88B7FB705}" destId="{B9B679CA-3EAA-4529-A485-FDACFF403B76}" srcOrd="0" destOrd="0" presId="urn:microsoft.com/office/officeart/2005/8/layout/vList5"/>
    <dgm:cxn modelId="{CCE640D9-AAA4-43A4-B7C5-6767EC2D9789}" type="presOf" srcId="{640F6350-8D1C-4949-8640-268550B289E8}" destId="{173DD0A6-FDC8-421F-9D81-939392B323A2}" srcOrd="0" destOrd="0" presId="urn:microsoft.com/office/officeart/2005/8/layout/vList5"/>
    <dgm:cxn modelId="{C6629560-2F0B-4E62-A1AC-0F8DC1AAF533}" type="presOf" srcId="{5F3CE698-83EC-4F46-A588-C2A27444A963}" destId="{855A7947-3FE3-4593-9B5B-25A83DDF0DE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EB26E91E-2766-4E4D-AAAF-65C5B949C4B9}" type="presOf" srcId="{E10972A8-2130-4DF2-9586-0192D1E633EB}" destId="{2C73E0ED-031D-4BA6-B300-AB7AAE9ABE1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F82FC598-D060-4224-BC20-1DF78223DF2C}" type="presParOf" srcId="{855A7947-3FE3-4593-9B5B-25A83DDF0DE0}" destId="{664B1A7B-B055-4200-93AE-7C607492048C}" srcOrd="0" destOrd="0" presId="urn:microsoft.com/office/officeart/2005/8/layout/vList5"/>
    <dgm:cxn modelId="{6708FA05-4CB7-4406-BF3F-FDDABAC34C06}" type="presParOf" srcId="{664B1A7B-B055-4200-93AE-7C607492048C}" destId="{036A28D4-44BD-4EB7-A6C9-3CB02BB10A58}" srcOrd="0" destOrd="0" presId="urn:microsoft.com/office/officeart/2005/8/layout/vList5"/>
    <dgm:cxn modelId="{4F9A2F0D-C422-4F55-9E26-867147450EDC}" type="presParOf" srcId="{664B1A7B-B055-4200-93AE-7C607492048C}" destId="{E4FD1D0D-3F88-4026-8B59-9676C7D33E72}" srcOrd="1" destOrd="0" presId="urn:microsoft.com/office/officeart/2005/8/layout/vList5"/>
    <dgm:cxn modelId="{901847B9-7A26-4B87-8D56-ED66675FECFA}" type="presParOf" srcId="{855A7947-3FE3-4593-9B5B-25A83DDF0DE0}" destId="{AE9A78C4-B958-41B4-9829-5BEBF700FA0A}" srcOrd="1" destOrd="0" presId="urn:microsoft.com/office/officeart/2005/8/layout/vList5"/>
    <dgm:cxn modelId="{88959ABF-86A6-4A5C-A049-DE2B146CBB2A}" type="presParOf" srcId="{855A7947-3FE3-4593-9B5B-25A83DDF0DE0}" destId="{A437FBAA-8A62-4D1A-8086-B1D54AF76303}" srcOrd="2" destOrd="0" presId="urn:microsoft.com/office/officeart/2005/8/layout/vList5"/>
    <dgm:cxn modelId="{0E402A7C-9FF9-4888-94D9-55C12F1129C7}" type="presParOf" srcId="{A437FBAA-8A62-4D1A-8086-B1D54AF76303}" destId="{AF79752F-4DDD-44EB-8B2D-1B53B838B840}" srcOrd="0" destOrd="0" presId="urn:microsoft.com/office/officeart/2005/8/layout/vList5"/>
    <dgm:cxn modelId="{9A721EA3-E81C-41EA-8078-24F80C6FD71E}" type="presParOf" srcId="{A437FBAA-8A62-4D1A-8086-B1D54AF76303}" destId="{2C73E0ED-031D-4BA6-B300-AB7AAE9ABE10}" srcOrd="1" destOrd="0" presId="urn:microsoft.com/office/officeart/2005/8/layout/vList5"/>
    <dgm:cxn modelId="{9BE1308F-8FBD-4131-8C94-87423ABFD25B}" type="presParOf" srcId="{855A7947-3FE3-4593-9B5B-25A83DDF0DE0}" destId="{80F9C0DF-82F8-41C3-ACEA-77E703079C6B}" srcOrd="3" destOrd="0" presId="urn:microsoft.com/office/officeart/2005/8/layout/vList5"/>
    <dgm:cxn modelId="{D8652EF7-970C-47A0-B513-BAF478C1A715}" type="presParOf" srcId="{855A7947-3FE3-4593-9B5B-25A83DDF0DE0}" destId="{812CB7ED-78D0-4AAF-A694-174F3A354C15}" srcOrd="4" destOrd="0" presId="urn:microsoft.com/office/officeart/2005/8/layout/vList5"/>
    <dgm:cxn modelId="{D2A92E0D-4E48-4817-87FE-C2E7D81EA863}" type="presParOf" srcId="{812CB7ED-78D0-4AAF-A694-174F3A354C15}" destId="{173DD0A6-FDC8-421F-9D81-939392B323A2}" srcOrd="0" destOrd="0" presId="urn:microsoft.com/office/officeart/2005/8/layout/vList5"/>
    <dgm:cxn modelId="{40D39CBA-DCF0-4518-B21B-4721712FB0DF}" type="presParOf" srcId="{812CB7ED-78D0-4AAF-A694-174F3A354C15}" destId="{B9B679CA-3EAA-4529-A485-FDACFF403B76}" srcOrd="1" destOrd="0" presId="urn:microsoft.com/office/officeart/2005/8/layout/vList5"/>
    <dgm:cxn modelId="{500FEA09-7097-41FA-9910-A22B5B46D3AE}" type="presParOf" srcId="{855A7947-3FE3-4593-9B5B-25A83DDF0DE0}" destId="{9368C20E-C076-406B-B1E6-1A98DDD517D1}" srcOrd="5" destOrd="0" presId="urn:microsoft.com/office/officeart/2005/8/layout/vList5"/>
    <dgm:cxn modelId="{AE6A7249-190D-4432-93EC-53F325160A8F}" type="presParOf" srcId="{855A7947-3FE3-4593-9B5B-25A83DDF0DE0}" destId="{E6FB44D2-E69C-4F10-B152-503965941D26}" srcOrd="6" destOrd="0" presId="urn:microsoft.com/office/officeart/2005/8/layout/vList5"/>
    <dgm:cxn modelId="{D985F443-AD14-485E-8067-B40CF22AA51D}" type="presParOf" srcId="{E6FB44D2-E69C-4F10-B152-503965941D26}" destId="{F1BCD501-2DC2-49B5-B2E1-CC5252C1117E}" srcOrd="0" destOrd="0" presId="urn:microsoft.com/office/officeart/2005/8/layout/vList5"/>
    <dgm:cxn modelId="{3BC6B7A4-240D-4ABA-9B51-7AB65F07CBBD}"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presupuesto reprogramado de recursos fiscales mide el cumplimiento del presupuesto ejercido de  </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(Recursos fiscales)/Presupuesto reprogramado (Recursos </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0FC97B46-0FF3-433B-8B30-A9236708E97F}">
      <dgm:prSet custT="1"/>
      <dgm:spPr/>
      <dgm:t>
        <a:bodyPr/>
        <a:lstStyle/>
        <a:p>
          <a:pPr rtl="0"/>
          <a:r>
            <a:rPr lang="es-ES" sz="800" b="0" i="0" strike="noStrike">
              <a:solidFill>
                <a:srgbClr val="000000"/>
              </a:solidFill>
              <a:latin typeface="Arial"/>
              <a:cs typeface="Arial"/>
            </a:rPr>
            <a:t>recursos fiscales.</a:t>
          </a:r>
        </a:p>
      </dgm:t>
    </dgm:pt>
    <dgm:pt modelId="{EAC09238-6160-42D9-884A-8C5513E09041}" type="parTrans" cxnId="{6F7AA2C7-1891-4366-911E-071FCBAD6064}">
      <dgm:prSet/>
      <dgm:spPr/>
      <dgm:t>
        <a:bodyPr/>
        <a:lstStyle/>
        <a:p>
          <a:endParaRPr lang="es-MX"/>
        </a:p>
      </dgm:t>
    </dgm:pt>
    <dgm:pt modelId="{17C64D67-EFE4-432A-9A5B-02B7AED8C57E}" type="sibTrans" cxnId="{6F7AA2C7-1891-4366-911E-071FCBAD6064}">
      <dgm:prSet/>
      <dgm:spPr/>
      <dgm:t>
        <a:bodyPr/>
        <a:lstStyle/>
        <a:p>
          <a:endParaRPr lang="es-MX"/>
        </a:p>
      </dgm:t>
    </dgm:pt>
    <dgm:pt modelId="{F76150DB-6A85-4866-8C06-2969A1BD3D81}">
      <dgm:prSet custT="1"/>
      <dgm:spPr/>
      <dgm:t>
        <a:bodyPr/>
        <a:lstStyle/>
        <a:p>
          <a:pPr rtl="0"/>
          <a:r>
            <a:rPr lang="es-ES" sz="800" b="0" i="0" strike="noStrike">
              <a:solidFill>
                <a:srgbClr val="000000"/>
              </a:solidFill>
              <a:latin typeface="Arial"/>
              <a:cs typeface="Arial"/>
            </a:rPr>
            <a:t>fiscales))*100.</a:t>
          </a:r>
        </a:p>
      </dgm:t>
    </dgm:pt>
    <dgm:pt modelId="{C303499E-6663-41A2-B86C-26C6ADBB46DF}" type="parTrans" cxnId="{24342B67-26A2-4A76-88B8-77D8E6383E3D}">
      <dgm:prSet/>
      <dgm:spPr/>
      <dgm:t>
        <a:bodyPr/>
        <a:lstStyle/>
        <a:p>
          <a:endParaRPr lang="es-MX"/>
        </a:p>
      </dgm:t>
    </dgm:pt>
    <dgm:pt modelId="{E4CAB3B5-E69D-4437-87D4-FB9B543A37A5}" type="sibTrans" cxnId="{24342B67-26A2-4A76-88B8-77D8E6383E3D}">
      <dgm:prSet/>
      <dgm:spPr/>
      <dgm:t>
        <a:bodyPr/>
        <a:lstStyle/>
        <a:p>
          <a:endParaRPr lang="es-MX"/>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25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13BC04B7-E952-44DF-B58D-49D867A222CE}" type="presOf" srcId="{6A1B0731-4605-46AC-B5B5-96265937D531}" destId="{AF79752F-4DDD-44EB-8B2D-1B53B838B840}" srcOrd="0" destOrd="0" presId="urn:microsoft.com/office/officeart/2005/8/layout/vList5"/>
    <dgm:cxn modelId="{18AB16C7-F8A1-4464-98B6-382C6E322A55}" type="presOf" srcId="{ABEB45ED-5C4E-4984-84AD-90C0ACDFAA4F}" destId="{9553F992-FFD1-4A84-9FE6-C30B4C8A1690}" srcOrd="0" destOrd="1" presId="urn:microsoft.com/office/officeart/2005/8/layout/vList5"/>
    <dgm:cxn modelId="{2AD56449-302E-4828-9926-25BCB95C8BAC}" type="presOf" srcId="{F76150DB-6A85-4866-8C06-2969A1BD3D81}" destId="{2C73E0ED-031D-4BA6-B300-AB7AAE9ABE10}" srcOrd="0" destOrd="1"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4BEFE2BF-F4BD-4EEE-A3AA-53DAD1C19596}" type="presOf" srcId="{CB31F788-5EAF-4029-B608-2DE9ACC8C65B}" destId="{9553F992-FFD1-4A84-9FE6-C30B4C8A1690}" srcOrd="0" destOrd="0" presId="urn:microsoft.com/office/officeart/2005/8/layout/vList5"/>
    <dgm:cxn modelId="{5F9504E1-73B0-4695-AF3F-A7FAD14496DD}" type="presOf" srcId="{5F3CE698-83EC-4F46-A588-C2A27444A963}" destId="{855A7947-3FE3-4593-9B5B-25A83DDF0DE0}"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9BA239F7-F182-414A-8370-92E3AE40F6D7}" type="presOf" srcId="{E10972A8-2130-4DF2-9586-0192D1E633EB}" destId="{2C73E0ED-031D-4BA6-B300-AB7AAE9ABE1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A6E34410-3D8A-4FF9-9ABC-FCBF06B123F2}" type="presOf" srcId="{5C81CDAA-A043-4A6F-8116-6EC1B37F326A}" destId="{036A28D4-44BD-4EB7-A6C9-3CB02BB10A58}" srcOrd="0" destOrd="0" presId="urn:microsoft.com/office/officeart/2005/8/layout/vList5"/>
    <dgm:cxn modelId="{1D464644-BCFB-41FA-9601-17F8546ABD46}" type="presOf" srcId="{640F6350-8D1C-4949-8640-268550B289E8}" destId="{173DD0A6-FDC8-421F-9D81-939392B323A2}" srcOrd="0" destOrd="0" presId="urn:microsoft.com/office/officeart/2005/8/layout/vList5"/>
    <dgm:cxn modelId="{F8C6F772-ECFC-45F2-9918-78C8C15810F7}" type="presOf" srcId="{6D3234EB-5E70-47CC-9D9C-C6F5A670C9BB}" destId="{E4FD1D0D-3F88-4026-8B59-9676C7D33E72}" srcOrd="0" destOrd="0" presId="urn:microsoft.com/office/officeart/2005/8/layout/vList5"/>
    <dgm:cxn modelId="{6AC67EC8-BB57-47A1-AAB4-6B72C9B493B5}" type="presOf" srcId="{FC6A3C28-4DA2-44F2-90A8-D9B3F9E3CCC2}" destId="{F1BCD501-2DC2-49B5-B2E1-CC5252C1117E}"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24342B67-26A2-4A76-88B8-77D8E6383E3D}" srcId="{6A1B0731-4605-46AC-B5B5-96265937D531}" destId="{F76150DB-6A85-4866-8C06-2969A1BD3D81}" srcOrd="1" destOrd="0" parTransId="{C303499E-6663-41A2-B86C-26C6ADBB46DF}" sibTransId="{E4CAB3B5-E69D-4437-87D4-FB9B543A37A5}"/>
    <dgm:cxn modelId="{D203F8FE-831E-40D4-8DD0-0838835474DD}" type="presOf" srcId="{9C16EF9A-BB3F-4155-8EAC-CFB88B7FB705}" destId="{B9B679CA-3EAA-4529-A485-FDACFF403B76}"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4497CBF8-51B2-46F3-BB1D-93BBA4297716}" srcId="{5F3CE698-83EC-4F46-A588-C2A27444A963}" destId="{6A1B0731-4605-46AC-B5B5-96265937D531}" srcOrd="1" destOrd="0" parTransId="{0E41CDA5-80AA-4FC9-B188-50285C28FAA2}" sibTransId="{94D1116D-750D-412B-B14F-E521CAE3633C}"/>
    <dgm:cxn modelId="{BC992993-607C-4E1B-951C-01264B634025}" type="presOf" srcId="{0FC97B46-0FF3-433B-8B30-A9236708E97F}" destId="{E4FD1D0D-3F88-4026-8B59-9676C7D33E72}" srcOrd="0" destOrd="1" presId="urn:microsoft.com/office/officeart/2005/8/layout/vList5"/>
    <dgm:cxn modelId="{6F7AA2C7-1891-4366-911E-071FCBAD6064}" srcId="{5C81CDAA-A043-4A6F-8116-6EC1B37F326A}" destId="{0FC97B46-0FF3-433B-8B30-A9236708E97F}" srcOrd="1" destOrd="0" parTransId="{EAC09238-6160-42D9-884A-8C5513E09041}" sibTransId="{17C64D67-EFE4-432A-9A5B-02B7AED8C57E}"/>
    <dgm:cxn modelId="{F2ADC222-2C0B-45EA-AD5C-DF61D17F8BAD}" srcId="{FC6A3C28-4DA2-44F2-90A8-D9B3F9E3CCC2}" destId="{CB31F788-5EAF-4029-B608-2DE9ACC8C65B}" srcOrd="0" destOrd="0" parTransId="{DA989D93-3607-4B31-B651-FAE0CE8DF94C}" sibTransId="{2180A4AE-CDD6-4225-815E-1C89896BE0B9}"/>
    <dgm:cxn modelId="{7FA2F490-12D1-49C2-91DF-31A36C1BEC67}" type="presParOf" srcId="{855A7947-3FE3-4593-9B5B-25A83DDF0DE0}" destId="{664B1A7B-B055-4200-93AE-7C607492048C}" srcOrd="0" destOrd="0" presId="urn:microsoft.com/office/officeart/2005/8/layout/vList5"/>
    <dgm:cxn modelId="{3C27EE0D-5FA3-4892-86A5-85EE29F81476}" type="presParOf" srcId="{664B1A7B-B055-4200-93AE-7C607492048C}" destId="{036A28D4-44BD-4EB7-A6C9-3CB02BB10A58}" srcOrd="0" destOrd="0" presId="urn:microsoft.com/office/officeart/2005/8/layout/vList5"/>
    <dgm:cxn modelId="{0C3B152E-3196-4F93-9886-4221D9155518}" type="presParOf" srcId="{664B1A7B-B055-4200-93AE-7C607492048C}" destId="{E4FD1D0D-3F88-4026-8B59-9676C7D33E72}" srcOrd="1" destOrd="0" presId="urn:microsoft.com/office/officeart/2005/8/layout/vList5"/>
    <dgm:cxn modelId="{DA2C62C8-C96B-4841-B850-27BAC7926661}" type="presParOf" srcId="{855A7947-3FE3-4593-9B5B-25A83DDF0DE0}" destId="{AE9A78C4-B958-41B4-9829-5BEBF700FA0A}" srcOrd="1" destOrd="0" presId="urn:microsoft.com/office/officeart/2005/8/layout/vList5"/>
    <dgm:cxn modelId="{CF618F42-2D07-4855-A7EE-BDEEDCE0BBB2}" type="presParOf" srcId="{855A7947-3FE3-4593-9B5B-25A83DDF0DE0}" destId="{A437FBAA-8A62-4D1A-8086-B1D54AF76303}" srcOrd="2" destOrd="0" presId="urn:microsoft.com/office/officeart/2005/8/layout/vList5"/>
    <dgm:cxn modelId="{8F392AE6-657A-48DC-A63A-4B79D28CB452}" type="presParOf" srcId="{A437FBAA-8A62-4D1A-8086-B1D54AF76303}" destId="{AF79752F-4DDD-44EB-8B2D-1B53B838B840}" srcOrd="0" destOrd="0" presId="urn:microsoft.com/office/officeart/2005/8/layout/vList5"/>
    <dgm:cxn modelId="{056F4A8C-DCCC-447B-B83C-849CF281D9D5}" type="presParOf" srcId="{A437FBAA-8A62-4D1A-8086-B1D54AF76303}" destId="{2C73E0ED-031D-4BA6-B300-AB7AAE9ABE10}" srcOrd="1" destOrd="0" presId="urn:microsoft.com/office/officeart/2005/8/layout/vList5"/>
    <dgm:cxn modelId="{805B1C21-886E-4A3D-960C-5A7D088ADBF2}" type="presParOf" srcId="{855A7947-3FE3-4593-9B5B-25A83DDF0DE0}" destId="{80F9C0DF-82F8-41C3-ACEA-77E703079C6B}" srcOrd="3" destOrd="0" presId="urn:microsoft.com/office/officeart/2005/8/layout/vList5"/>
    <dgm:cxn modelId="{E7643F53-3BE4-449A-8E45-662C126371B5}" type="presParOf" srcId="{855A7947-3FE3-4593-9B5B-25A83DDF0DE0}" destId="{812CB7ED-78D0-4AAF-A694-174F3A354C15}" srcOrd="4" destOrd="0" presId="urn:microsoft.com/office/officeart/2005/8/layout/vList5"/>
    <dgm:cxn modelId="{005E19AA-A8F2-4354-A089-A0E09D7B3BF4}" type="presParOf" srcId="{812CB7ED-78D0-4AAF-A694-174F3A354C15}" destId="{173DD0A6-FDC8-421F-9D81-939392B323A2}" srcOrd="0" destOrd="0" presId="urn:microsoft.com/office/officeart/2005/8/layout/vList5"/>
    <dgm:cxn modelId="{8EEF618C-BA14-498E-905F-DBC6DD3F8888}" type="presParOf" srcId="{812CB7ED-78D0-4AAF-A694-174F3A354C15}" destId="{B9B679CA-3EAA-4529-A485-FDACFF403B76}" srcOrd="1" destOrd="0" presId="urn:microsoft.com/office/officeart/2005/8/layout/vList5"/>
    <dgm:cxn modelId="{42A68BCB-4A4B-4A15-AB93-00521FEC85C4}" type="presParOf" srcId="{855A7947-3FE3-4593-9B5B-25A83DDF0DE0}" destId="{9368C20E-C076-406B-B1E6-1A98DDD517D1}" srcOrd="5" destOrd="0" presId="urn:microsoft.com/office/officeart/2005/8/layout/vList5"/>
    <dgm:cxn modelId="{EE539E86-716C-4E9C-95B6-89BB300B32ED}" type="presParOf" srcId="{855A7947-3FE3-4593-9B5B-25A83DDF0DE0}" destId="{E6FB44D2-E69C-4F10-B152-503965941D26}" srcOrd="6" destOrd="0" presId="urn:microsoft.com/office/officeart/2005/8/layout/vList5"/>
    <dgm:cxn modelId="{1F5B9C1C-C91D-4921-ADA2-BD2279D4E7DE}" type="presParOf" srcId="{E6FB44D2-E69C-4F10-B152-503965941D26}" destId="{F1BCD501-2DC2-49B5-B2E1-CC5252C1117E}" srcOrd="0" destOrd="0" presId="urn:microsoft.com/office/officeart/2005/8/layout/vList5"/>
    <dgm:cxn modelId="{1CEBB183-61BF-4D4C-A308-D27F5370B0E9}"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gasto corriente mide el cumplimiento del presupuesto programado del gasto corriente.</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corriente ejercido/Presupuesto reprogramado (Gasto corriente))*100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77988BC5-D52B-473E-932D-01C8F3051676}" type="presOf" srcId="{CB31F788-5EAF-4029-B608-2DE9ACC8C65B}" destId="{9553F992-FFD1-4A84-9FE6-C30B4C8A1690}" srcOrd="0" destOrd="0" presId="urn:microsoft.com/office/officeart/2005/8/layout/vList5"/>
    <dgm:cxn modelId="{66394686-F0CD-4249-AC19-B3A798B5062F}" type="presOf" srcId="{6D3234EB-5E70-47CC-9D9C-C6F5A670C9BB}" destId="{E4FD1D0D-3F88-4026-8B59-9676C7D33E72}"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08351A88-1B75-4B3D-BA05-988A62AFEEEA}" type="presOf" srcId="{ABEB45ED-5C4E-4984-84AD-90C0ACDFAA4F}" destId="{9553F992-FFD1-4A84-9FE6-C30B4C8A1690}" srcOrd="0" destOrd="1"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2E79DB2B-0597-4FAE-8C29-431DFEE68B66}" type="presOf" srcId="{E10972A8-2130-4DF2-9586-0192D1E633EB}" destId="{2C73E0ED-031D-4BA6-B300-AB7AAE9ABE10}" srcOrd="0" destOrd="0" presId="urn:microsoft.com/office/officeart/2005/8/layout/vList5"/>
    <dgm:cxn modelId="{800209EF-E0C2-40A7-A8E6-02AE9A771205}" srcId="{5F3CE698-83EC-4F46-A588-C2A27444A963}" destId="{5C81CDAA-A043-4A6F-8116-6EC1B37F326A}" srcOrd="0" destOrd="0" parTransId="{D3223C2F-F228-48C4-AE69-E04DDA0BB701}" sibTransId="{45C8F39F-EBD2-47CC-8B23-0223F55EA196}"/>
    <dgm:cxn modelId="{F2C29A73-7D08-4015-86FC-F253C9B1DAEC}" type="presOf" srcId="{6A1B0731-4605-46AC-B5B5-96265937D531}" destId="{AF79752F-4DDD-44EB-8B2D-1B53B838B84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D2ED9D55-AC99-4EEE-9335-C18E151C090B}" type="presOf" srcId="{5C81CDAA-A043-4A6F-8116-6EC1B37F326A}" destId="{036A28D4-44BD-4EB7-A6C9-3CB02BB10A58}" srcOrd="0" destOrd="0" presId="urn:microsoft.com/office/officeart/2005/8/layout/vList5"/>
    <dgm:cxn modelId="{4A868FC8-1479-4501-B5AA-BC257A51124B}" type="presOf" srcId="{FC6A3C28-4DA2-44F2-90A8-D9B3F9E3CCC2}" destId="{F1BCD501-2DC2-49B5-B2E1-CC5252C1117E}"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669FB02F-5875-4FDE-80D6-063EBC559137}" type="presOf" srcId="{5F3CE698-83EC-4F46-A588-C2A27444A963}" destId="{855A7947-3FE3-4593-9B5B-25A83DDF0DE0}"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15AC8D0E-C368-4C38-B0E9-24E298CEC256}" type="presOf" srcId="{9C16EF9A-BB3F-4155-8EAC-CFB88B7FB705}" destId="{B9B679CA-3EAA-4529-A485-FDACFF403B76}" srcOrd="0" destOrd="0" presId="urn:microsoft.com/office/officeart/2005/8/layout/vList5"/>
    <dgm:cxn modelId="{BD50299B-5099-4B42-866C-4766F722C50F}" type="presOf" srcId="{640F6350-8D1C-4949-8640-268550B289E8}" destId="{173DD0A6-FDC8-421F-9D81-939392B323A2}" srcOrd="0" destOrd="0" presId="urn:microsoft.com/office/officeart/2005/8/layout/vList5"/>
    <dgm:cxn modelId="{19BAFC20-A608-44B1-A256-6D730EEFF0A1}" type="presParOf" srcId="{855A7947-3FE3-4593-9B5B-25A83DDF0DE0}" destId="{664B1A7B-B055-4200-93AE-7C607492048C}" srcOrd="0" destOrd="0" presId="urn:microsoft.com/office/officeart/2005/8/layout/vList5"/>
    <dgm:cxn modelId="{9A5E80C3-9389-4F01-AD32-6B05CFF86621}" type="presParOf" srcId="{664B1A7B-B055-4200-93AE-7C607492048C}" destId="{036A28D4-44BD-4EB7-A6C9-3CB02BB10A58}" srcOrd="0" destOrd="0" presId="urn:microsoft.com/office/officeart/2005/8/layout/vList5"/>
    <dgm:cxn modelId="{744F958E-A171-4D48-BC6F-3E6EE226C08F}" type="presParOf" srcId="{664B1A7B-B055-4200-93AE-7C607492048C}" destId="{E4FD1D0D-3F88-4026-8B59-9676C7D33E72}" srcOrd="1" destOrd="0" presId="urn:microsoft.com/office/officeart/2005/8/layout/vList5"/>
    <dgm:cxn modelId="{E816DB0A-87C5-43C7-B39D-513A62171B71}" type="presParOf" srcId="{855A7947-3FE3-4593-9B5B-25A83DDF0DE0}" destId="{AE9A78C4-B958-41B4-9829-5BEBF700FA0A}" srcOrd="1" destOrd="0" presId="urn:microsoft.com/office/officeart/2005/8/layout/vList5"/>
    <dgm:cxn modelId="{73F45181-F3DE-4682-81BE-1E19305B1C4C}" type="presParOf" srcId="{855A7947-3FE3-4593-9B5B-25A83DDF0DE0}" destId="{A437FBAA-8A62-4D1A-8086-B1D54AF76303}" srcOrd="2" destOrd="0" presId="urn:microsoft.com/office/officeart/2005/8/layout/vList5"/>
    <dgm:cxn modelId="{A14E3AB3-1778-4FD9-8D6E-B9271E78378E}" type="presParOf" srcId="{A437FBAA-8A62-4D1A-8086-B1D54AF76303}" destId="{AF79752F-4DDD-44EB-8B2D-1B53B838B840}" srcOrd="0" destOrd="0" presId="urn:microsoft.com/office/officeart/2005/8/layout/vList5"/>
    <dgm:cxn modelId="{1FB37E09-4937-40AC-9939-9B1ABDA40320}" type="presParOf" srcId="{A437FBAA-8A62-4D1A-8086-B1D54AF76303}" destId="{2C73E0ED-031D-4BA6-B300-AB7AAE9ABE10}" srcOrd="1" destOrd="0" presId="urn:microsoft.com/office/officeart/2005/8/layout/vList5"/>
    <dgm:cxn modelId="{EACE15FA-2D3F-43DD-8C71-8323955346A8}" type="presParOf" srcId="{855A7947-3FE3-4593-9B5B-25A83DDF0DE0}" destId="{80F9C0DF-82F8-41C3-ACEA-77E703079C6B}" srcOrd="3" destOrd="0" presId="urn:microsoft.com/office/officeart/2005/8/layout/vList5"/>
    <dgm:cxn modelId="{9D877083-F08E-48D4-B4C4-9610F4BF5EBF}" type="presParOf" srcId="{855A7947-3FE3-4593-9B5B-25A83DDF0DE0}" destId="{812CB7ED-78D0-4AAF-A694-174F3A354C15}" srcOrd="4" destOrd="0" presId="urn:microsoft.com/office/officeart/2005/8/layout/vList5"/>
    <dgm:cxn modelId="{4685FFFB-F2E8-401E-A010-69A8224629A8}" type="presParOf" srcId="{812CB7ED-78D0-4AAF-A694-174F3A354C15}" destId="{173DD0A6-FDC8-421F-9D81-939392B323A2}" srcOrd="0" destOrd="0" presId="urn:microsoft.com/office/officeart/2005/8/layout/vList5"/>
    <dgm:cxn modelId="{BE074C9B-DAF6-41CD-AD43-0171449DD801}" type="presParOf" srcId="{812CB7ED-78D0-4AAF-A694-174F3A354C15}" destId="{B9B679CA-3EAA-4529-A485-FDACFF403B76}" srcOrd="1" destOrd="0" presId="urn:microsoft.com/office/officeart/2005/8/layout/vList5"/>
    <dgm:cxn modelId="{D6E54010-B18E-4D2E-A8FB-007D12BFC329}" type="presParOf" srcId="{855A7947-3FE3-4593-9B5B-25A83DDF0DE0}" destId="{9368C20E-C076-406B-B1E6-1A98DDD517D1}" srcOrd="5" destOrd="0" presId="urn:microsoft.com/office/officeart/2005/8/layout/vList5"/>
    <dgm:cxn modelId="{2E105143-F6BF-4477-B6C3-33904C72274F}" type="presParOf" srcId="{855A7947-3FE3-4593-9B5B-25A83DDF0DE0}" destId="{E6FB44D2-E69C-4F10-B152-503965941D26}" srcOrd="6" destOrd="0" presId="urn:microsoft.com/office/officeart/2005/8/layout/vList5"/>
    <dgm:cxn modelId="{D3C8ED6F-609F-458D-B606-E64102604308}" type="presParOf" srcId="{E6FB44D2-E69C-4F10-B152-503965941D26}" destId="{F1BCD501-2DC2-49B5-B2E1-CC5252C1117E}" srcOrd="0" destOrd="0" presId="urn:microsoft.com/office/officeart/2005/8/layout/vList5"/>
    <dgm:cxn modelId="{4D8DD6D7-B65A-4A9A-A3F2-C77B5FE4D2ED}"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gasto de inversión indica el porcentaje de cumplimiento del gasto de inversión ejercido  con respecto a lo programado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de inversión ejercido/Presupuesto reprogramado (Gasto de inversión))*100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1AB9271D-95C4-4365-903E-00BA84A25079}" type="presOf" srcId="{E10972A8-2130-4DF2-9586-0192D1E633EB}" destId="{2C73E0ED-031D-4BA6-B300-AB7AAE9ABE10}"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C163E217-C49F-48F7-A430-67F2CD7B59F3}" type="presOf" srcId="{ABEB45ED-5C4E-4984-84AD-90C0ACDFAA4F}" destId="{9553F992-FFD1-4A84-9FE6-C30B4C8A1690}" srcOrd="0" destOrd="1" presId="urn:microsoft.com/office/officeart/2005/8/layout/vList5"/>
    <dgm:cxn modelId="{CE104FA5-C246-4B42-832A-428C3AB6F033}" type="presOf" srcId="{5F3CE698-83EC-4F46-A588-C2A27444A963}" destId="{855A7947-3FE3-4593-9B5B-25A83DDF0DE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02F65FBB-7B10-4E91-B500-A514E4B944AB}" type="presOf" srcId="{5C81CDAA-A043-4A6F-8116-6EC1B37F326A}" destId="{036A28D4-44BD-4EB7-A6C9-3CB02BB10A58}" srcOrd="0" destOrd="0" presId="urn:microsoft.com/office/officeart/2005/8/layout/vList5"/>
    <dgm:cxn modelId="{819D7539-03B9-4CC4-A481-A6BB4EA4C45B}" type="presOf" srcId="{FC6A3C28-4DA2-44F2-90A8-D9B3F9E3CCC2}" destId="{F1BCD501-2DC2-49B5-B2E1-CC5252C1117E}" srcOrd="0" destOrd="0" presId="urn:microsoft.com/office/officeart/2005/8/layout/vList5"/>
    <dgm:cxn modelId="{AF2053A9-5782-4566-87AD-FA0E7AB2D05D}" type="presOf" srcId="{6D3234EB-5E70-47CC-9D9C-C6F5A670C9BB}" destId="{E4FD1D0D-3F88-4026-8B59-9676C7D33E72}"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4CB727C3-9968-4C8D-A064-82C364F3C6D9}" type="presOf" srcId="{CB31F788-5EAF-4029-B608-2DE9ACC8C65B}" destId="{9553F992-FFD1-4A84-9FE6-C30B4C8A169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AE8C5602-D601-4143-BA03-D60DB207515A}" type="presOf" srcId="{9C16EF9A-BB3F-4155-8EAC-CFB88B7FB705}" destId="{B9B679CA-3EAA-4529-A485-FDACFF403B76}"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B8457D3E-6259-4D0B-A618-38DDF0E84281}" type="presOf" srcId="{6A1B0731-4605-46AC-B5B5-96265937D531}" destId="{AF79752F-4DDD-44EB-8B2D-1B53B838B840}"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8E0DEE0B-39E9-4F49-BCD8-CA6FA166DA80}" type="presOf" srcId="{640F6350-8D1C-4949-8640-268550B289E8}" destId="{173DD0A6-FDC8-421F-9D81-939392B323A2}" srcOrd="0" destOrd="0" presId="urn:microsoft.com/office/officeart/2005/8/layout/vList5"/>
    <dgm:cxn modelId="{1310F014-229B-4111-967C-D6E83523E182}" type="presParOf" srcId="{855A7947-3FE3-4593-9B5B-25A83DDF0DE0}" destId="{664B1A7B-B055-4200-93AE-7C607492048C}" srcOrd="0" destOrd="0" presId="urn:microsoft.com/office/officeart/2005/8/layout/vList5"/>
    <dgm:cxn modelId="{FD4A9F4C-0F94-4671-B3AE-F0444617DD77}" type="presParOf" srcId="{664B1A7B-B055-4200-93AE-7C607492048C}" destId="{036A28D4-44BD-4EB7-A6C9-3CB02BB10A58}" srcOrd="0" destOrd="0" presId="urn:microsoft.com/office/officeart/2005/8/layout/vList5"/>
    <dgm:cxn modelId="{5ED1B404-DDEC-4FEE-A01A-53C11087248A}" type="presParOf" srcId="{664B1A7B-B055-4200-93AE-7C607492048C}" destId="{E4FD1D0D-3F88-4026-8B59-9676C7D33E72}" srcOrd="1" destOrd="0" presId="urn:microsoft.com/office/officeart/2005/8/layout/vList5"/>
    <dgm:cxn modelId="{6B9CD851-C546-460B-A883-A3BB53497D6B}" type="presParOf" srcId="{855A7947-3FE3-4593-9B5B-25A83DDF0DE0}" destId="{AE9A78C4-B958-41B4-9829-5BEBF700FA0A}" srcOrd="1" destOrd="0" presId="urn:microsoft.com/office/officeart/2005/8/layout/vList5"/>
    <dgm:cxn modelId="{83717C2B-2447-4B92-939A-EAB8874B0372}" type="presParOf" srcId="{855A7947-3FE3-4593-9B5B-25A83DDF0DE0}" destId="{A437FBAA-8A62-4D1A-8086-B1D54AF76303}" srcOrd="2" destOrd="0" presId="urn:microsoft.com/office/officeart/2005/8/layout/vList5"/>
    <dgm:cxn modelId="{E8EEDE05-9CBA-468C-963C-1E8E2DAD2505}" type="presParOf" srcId="{A437FBAA-8A62-4D1A-8086-B1D54AF76303}" destId="{AF79752F-4DDD-44EB-8B2D-1B53B838B840}" srcOrd="0" destOrd="0" presId="urn:microsoft.com/office/officeart/2005/8/layout/vList5"/>
    <dgm:cxn modelId="{5CC67C69-EAC6-4A5E-BC6F-AE82BB91CB9E}" type="presParOf" srcId="{A437FBAA-8A62-4D1A-8086-B1D54AF76303}" destId="{2C73E0ED-031D-4BA6-B300-AB7AAE9ABE10}" srcOrd="1" destOrd="0" presId="urn:microsoft.com/office/officeart/2005/8/layout/vList5"/>
    <dgm:cxn modelId="{DE4A8A5D-0BC2-4FE7-834B-F8AF18310503}" type="presParOf" srcId="{855A7947-3FE3-4593-9B5B-25A83DDF0DE0}" destId="{80F9C0DF-82F8-41C3-ACEA-77E703079C6B}" srcOrd="3" destOrd="0" presId="urn:microsoft.com/office/officeart/2005/8/layout/vList5"/>
    <dgm:cxn modelId="{4533C890-1BD9-4AC3-82D7-44F89C1565BD}" type="presParOf" srcId="{855A7947-3FE3-4593-9B5B-25A83DDF0DE0}" destId="{812CB7ED-78D0-4AAF-A694-174F3A354C15}" srcOrd="4" destOrd="0" presId="urn:microsoft.com/office/officeart/2005/8/layout/vList5"/>
    <dgm:cxn modelId="{D35D93F8-31E5-404A-A225-ED29FB87C211}" type="presParOf" srcId="{812CB7ED-78D0-4AAF-A694-174F3A354C15}" destId="{173DD0A6-FDC8-421F-9D81-939392B323A2}" srcOrd="0" destOrd="0" presId="urn:microsoft.com/office/officeart/2005/8/layout/vList5"/>
    <dgm:cxn modelId="{A744766C-C70E-4AA8-94F3-45E2661FD32B}" type="presParOf" srcId="{812CB7ED-78D0-4AAF-A694-174F3A354C15}" destId="{B9B679CA-3EAA-4529-A485-FDACFF403B76}" srcOrd="1" destOrd="0" presId="urn:microsoft.com/office/officeart/2005/8/layout/vList5"/>
    <dgm:cxn modelId="{35A631FB-97A9-4321-8EE2-1C5A46B1AEEA}" type="presParOf" srcId="{855A7947-3FE3-4593-9B5B-25A83DDF0DE0}" destId="{9368C20E-C076-406B-B1E6-1A98DDD517D1}" srcOrd="5" destOrd="0" presId="urn:microsoft.com/office/officeart/2005/8/layout/vList5"/>
    <dgm:cxn modelId="{AD8FB893-C00E-4D4A-B15B-DBBBF44A8745}" type="presParOf" srcId="{855A7947-3FE3-4593-9B5B-25A83DDF0DE0}" destId="{E6FB44D2-E69C-4F10-B152-503965941D26}" srcOrd="6" destOrd="0" presId="urn:microsoft.com/office/officeart/2005/8/layout/vList5"/>
    <dgm:cxn modelId="{86F7E9B3-CDAB-490E-8DD4-63B37B2B181E}" type="presParOf" srcId="{E6FB44D2-E69C-4F10-B152-503965941D26}" destId="{F1BCD501-2DC2-49B5-B2E1-CC5252C1117E}" srcOrd="0" destOrd="0" presId="urn:microsoft.com/office/officeart/2005/8/layout/vList5"/>
    <dgm:cxn modelId="{E0C4B09C-AB32-4E9A-A5EA-190A4728D23B}"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Indica el grado de autofinanciamiento.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(Ingresos propios ejercidos/Presupuesto ejercido)*100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A418F4F4-2B58-437F-8997-0D54745EE008}" type="presOf" srcId="{E10972A8-2130-4DF2-9586-0192D1E633EB}" destId="{2C73E0ED-031D-4BA6-B300-AB7AAE9ABE10}" srcOrd="0" destOrd="0" presId="urn:microsoft.com/office/officeart/2005/8/layout/vList5"/>
    <dgm:cxn modelId="{C4447C54-1A36-4669-9D20-F6B50BC583BC}" type="presOf" srcId="{5C81CDAA-A043-4A6F-8116-6EC1B37F326A}" destId="{036A28D4-44BD-4EB7-A6C9-3CB02BB10A58}"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FDA679E9-5603-44EF-AC50-3D8B2B7DF3BF}" type="presOf" srcId="{6D3234EB-5E70-47CC-9D9C-C6F5A670C9BB}" destId="{E4FD1D0D-3F88-4026-8B59-9676C7D33E72}"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FF7155DE-9F29-4559-BBF8-4A0E6BD82E56}" type="presOf" srcId="{640F6350-8D1C-4949-8640-268550B289E8}" destId="{173DD0A6-FDC8-421F-9D81-939392B323A2}"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0E08F5E-56C1-4536-882E-783B0EDE1978}" type="presOf" srcId="{5F3CE698-83EC-4F46-A588-C2A27444A963}" destId="{855A7947-3FE3-4593-9B5B-25A83DDF0DE0}"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0434E7E0-6CD2-4184-9DFF-259417C03B6C}" type="presOf" srcId="{FC6A3C28-4DA2-44F2-90A8-D9B3F9E3CCC2}" destId="{F1BCD501-2DC2-49B5-B2E1-CC5252C1117E}"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30C20B2C-7FA1-42F6-A1D1-9AAC46A2AE15}" type="presOf" srcId="{ABEB45ED-5C4E-4984-84AD-90C0ACDFAA4F}" destId="{9553F992-FFD1-4A84-9FE6-C30B4C8A1690}" srcOrd="0" destOrd="1" presId="urn:microsoft.com/office/officeart/2005/8/layout/vList5"/>
    <dgm:cxn modelId="{43DD0F0D-80D5-4925-A710-8245AFA5F48C}"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B6D0183D-CDFD-4CF8-B24C-7D4AE141ABDD}" type="presOf" srcId="{9C16EF9A-BB3F-4155-8EAC-CFB88B7FB705}" destId="{B9B679CA-3EAA-4529-A485-FDACFF403B76}"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5CA79005-3004-4654-86E4-38B9AC365843}" type="presOf" srcId="{6A1B0731-4605-46AC-B5B5-96265937D531}" destId="{AF79752F-4DDD-44EB-8B2D-1B53B838B840}" srcOrd="0" destOrd="0" presId="urn:microsoft.com/office/officeart/2005/8/layout/vList5"/>
    <dgm:cxn modelId="{5AE8A8D1-C094-4546-A5CF-2083D3A7A453}" type="presParOf" srcId="{855A7947-3FE3-4593-9B5B-25A83DDF0DE0}" destId="{664B1A7B-B055-4200-93AE-7C607492048C}" srcOrd="0" destOrd="0" presId="urn:microsoft.com/office/officeart/2005/8/layout/vList5"/>
    <dgm:cxn modelId="{2986C9AC-CA72-4413-AD9F-C35F1D71EBA5}" type="presParOf" srcId="{664B1A7B-B055-4200-93AE-7C607492048C}" destId="{036A28D4-44BD-4EB7-A6C9-3CB02BB10A58}" srcOrd="0" destOrd="0" presId="urn:microsoft.com/office/officeart/2005/8/layout/vList5"/>
    <dgm:cxn modelId="{B970B831-B401-45AD-9D6D-F543B0AFA218}" type="presParOf" srcId="{664B1A7B-B055-4200-93AE-7C607492048C}" destId="{E4FD1D0D-3F88-4026-8B59-9676C7D33E72}" srcOrd="1" destOrd="0" presId="urn:microsoft.com/office/officeart/2005/8/layout/vList5"/>
    <dgm:cxn modelId="{96E0954A-08FD-4212-86E5-5F490F7B0F39}" type="presParOf" srcId="{855A7947-3FE3-4593-9B5B-25A83DDF0DE0}" destId="{AE9A78C4-B958-41B4-9829-5BEBF700FA0A}" srcOrd="1" destOrd="0" presId="urn:microsoft.com/office/officeart/2005/8/layout/vList5"/>
    <dgm:cxn modelId="{C264FF51-F5D0-49B0-B1A2-8219587956C9}" type="presParOf" srcId="{855A7947-3FE3-4593-9B5B-25A83DDF0DE0}" destId="{A437FBAA-8A62-4D1A-8086-B1D54AF76303}" srcOrd="2" destOrd="0" presId="urn:microsoft.com/office/officeart/2005/8/layout/vList5"/>
    <dgm:cxn modelId="{D312C42B-1EDA-4BCD-AAF8-ACFF3D5D1C12}" type="presParOf" srcId="{A437FBAA-8A62-4D1A-8086-B1D54AF76303}" destId="{AF79752F-4DDD-44EB-8B2D-1B53B838B840}" srcOrd="0" destOrd="0" presId="urn:microsoft.com/office/officeart/2005/8/layout/vList5"/>
    <dgm:cxn modelId="{1184EF96-508E-432C-A312-3FF598A7DB17}" type="presParOf" srcId="{A437FBAA-8A62-4D1A-8086-B1D54AF76303}" destId="{2C73E0ED-031D-4BA6-B300-AB7AAE9ABE10}" srcOrd="1" destOrd="0" presId="urn:microsoft.com/office/officeart/2005/8/layout/vList5"/>
    <dgm:cxn modelId="{11E011AE-63E8-4AB2-9452-8C0C8674DA58}" type="presParOf" srcId="{855A7947-3FE3-4593-9B5B-25A83DDF0DE0}" destId="{80F9C0DF-82F8-41C3-ACEA-77E703079C6B}" srcOrd="3" destOrd="0" presId="urn:microsoft.com/office/officeart/2005/8/layout/vList5"/>
    <dgm:cxn modelId="{6336AFA7-0F37-480C-B7A2-487A79E9AFFD}" type="presParOf" srcId="{855A7947-3FE3-4593-9B5B-25A83DDF0DE0}" destId="{812CB7ED-78D0-4AAF-A694-174F3A354C15}" srcOrd="4" destOrd="0" presId="urn:microsoft.com/office/officeart/2005/8/layout/vList5"/>
    <dgm:cxn modelId="{6624057D-016E-4B72-8701-C1CA9C4B12A7}" type="presParOf" srcId="{812CB7ED-78D0-4AAF-A694-174F3A354C15}" destId="{173DD0A6-FDC8-421F-9D81-939392B323A2}" srcOrd="0" destOrd="0" presId="urn:microsoft.com/office/officeart/2005/8/layout/vList5"/>
    <dgm:cxn modelId="{E6D8E133-7DFB-4C0A-A52D-4091FDF16BC3}" type="presParOf" srcId="{812CB7ED-78D0-4AAF-A694-174F3A354C15}" destId="{B9B679CA-3EAA-4529-A485-FDACFF403B76}" srcOrd="1" destOrd="0" presId="urn:microsoft.com/office/officeart/2005/8/layout/vList5"/>
    <dgm:cxn modelId="{0693613B-3521-4858-BEA2-CF88BBED0548}" type="presParOf" srcId="{855A7947-3FE3-4593-9B5B-25A83DDF0DE0}" destId="{9368C20E-C076-406B-B1E6-1A98DDD517D1}" srcOrd="5" destOrd="0" presId="urn:microsoft.com/office/officeart/2005/8/layout/vList5"/>
    <dgm:cxn modelId="{0B3AA976-0FEA-4964-8BFD-405396C53BFA}" type="presParOf" srcId="{855A7947-3FE3-4593-9B5B-25A83DDF0DE0}" destId="{E6FB44D2-E69C-4F10-B152-503965941D26}" srcOrd="6" destOrd="0" presId="urn:microsoft.com/office/officeart/2005/8/layout/vList5"/>
    <dgm:cxn modelId="{1A93C23E-3742-4C5E-A913-B478D3C06E0B}" type="presParOf" srcId="{E6FB44D2-E69C-4F10-B152-503965941D26}" destId="{F1BCD501-2DC2-49B5-B2E1-CC5252C1117E}" srcOrd="0" destOrd="0" presId="urn:microsoft.com/office/officeart/2005/8/layout/vList5"/>
    <dgm:cxn modelId="{DAC1D538-7F72-4144-89E4-B077C68FEB4D}"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matrícula  mide la población objetivo sobre la cual se administran los recursos disponibles para educación profesional técnica y el Programa de Complementación de Estudios para el Ingreso a la Educación Superior (ProCEIES).</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r>
            <a:rPr lang="es-ES" sz="800" b="0" i="0" strike="noStrike">
              <a:solidFill>
                <a:srgbClr val="000000"/>
              </a:solidFill>
              <a:latin typeface="Arial"/>
              <a:cs typeface="Arial"/>
            </a:rPr>
            <a:t>(Total de alumnos inscritos a primer semestre  + Número de egresados inscritos al PROCEIES + Número de alumnos reinscritos para cursar del segundo al sexto semestre).</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r>
            <a:rPr lang="es-ES" sz="800">
              <a:latin typeface="Arial" pitchFamily="34" charset="0"/>
              <a:cs typeface="Arial" pitchFamily="34" charset="0"/>
            </a:rPr>
            <a:t>Estratégico</a:t>
          </a: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custScaleY="106701">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ScaleY="158890">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51BBB508-4AA0-42A1-9A6F-1990A513DF52}" type="presOf" srcId="{CB31F788-5EAF-4029-B608-2DE9ACC8C65B}" destId="{9553F992-FFD1-4A84-9FE6-C30B4C8A1690}" srcOrd="0" destOrd="0" presId="urn:microsoft.com/office/officeart/2005/8/layout/vList5"/>
    <dgm:cxn modelId="{844E05F2-BDF1-4216-8B6A-685F83EE3EBF}" type="presOf" srcId="{FC6A3C28-4DA2-44F2-90A8-D9B3F9E3CCC2}" destId="{F1BCD501-2DC2-49B5-B2E1-CC5252C1117E}"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81DC6CFD-3D7B-444B-A4B6-10A0DBB365CD}" srcId="{5F3CE698-83EC-4F46-A588-C2A27444A963}" destId="{640F6350-8D1C-4949-8640-268550B289E8}" srcOrd="2" destOrd="0" parTransId="{6B61A2A7-C6FA-4120-8B99-E793DE78C0D8}" sibTransId="{AB31C0CD-66B6-4C64-8DA8-FE398D0CD9E8}"/>
    <dgm:cxn modelId="{8D8199CB-4D4F-4164-950D-FC52A3797144}" type="presOf" srcId="{6A1B0731-4605-46AC-B5B5-96265937D531}" destId="{AF79752F-4DDD-44EB-8B2D-1B53B838B84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E68D0DD1-65C7-48A1-BC7C-FBE4BF205BFB}" type="presOf" srcId="{5F3CE698-83EC-4F46-A588-C2A27444A963}" destId="{855A7947-3FE3-4593-9B5B-25A83DDF0DE0}" srcOrd="0" destOrd="0" presId="urn:microsoft.com/office/officeart/2005/8/layout/vList5"/>
    <dgm:cxn modelId="{AA7380ED-FB42-42EC-8BF1-68994DD2E513}" type="presOf" srcId="{9C16EF9A-BB3F-4155-8EAC-CFB88B7FB705}" destId="{B9B679CA-3EAA-4529-A485-FDACFF403B76}"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4497CBF8-51B2-46F3-BB1D-93BBA4297716}" srcId="{5F3CE698-83EC-4F46-A588-C2A27444A963}" destId="{6A1B0731-4605-46AC-B5B5-96265937D531}" srcOrd="1" destOrd="0" parTransId="{0E41CDA5-80AA-4FC9-B188-50285C28FAA2}" sibTransId="{94D1116D-750D-412B-B14F-E521CAE3633C}"/>
    <dgm:cxn modelId="{5312FB0A-6916-4723-95E4-7ACFF6959E10}" type="presOf" srcId="{E10972A8-2130-4DF2-9586-0192D1E633EB}" destId="{2C73E0ED-031D-4BA6-B300-AB7AAE9ABE10}"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7ACE37AA-F2C9-4D07-B935-8167B83D899B}" type="presOf" srcId="{640F6350-8D1C-4949-8640-268550B289E8}" destId="{173DD0A6-FDC8-421F-9D81-939392B323A2}" srcOrd="0" destOrd="0" presId="urn:microsoft.com/office/officeart/2005/8/layout/vList5"/>
    <dgm:cxn modelId="{AFD4C803-9E40-4FE8-8DCF-63A93936AFEC}" type="presOf" srcId="{6D3234EB-5E70-47CC-9D9C-C6F5A670C9BB}" destId="{E4FD1D0D-3F88-4026-8B59-9676C7D33E72}" srcOrd="0" destOrd="0" presId="urn:microsoft.com/office/officeart/2005/8/layout/vList5"/>
    <dgm:cxn modelId="{149B5488-56F5-4E97-A541-7746DAB660A4}" type="presOf" srcId="{5C81CDAA-A043-4A6F-8116-6EC1B37F326A}" destId="{036A28D4-44BD-4EB7-A6C9-3CB02BB10A58}" srcOrd="0" destOrd="0" presId="urn:microsoft.com/office/officeart/2005/8/layout/vList5"/>
    <dgm:cxn modelId="{E4429B87-F6FD-45BE-B93F-521F9527D047}" type="presParOf" srcId="{855A7947-3FE3-4593-9B5B-25A83DDF0DE0}" destId="{664B1A7B-B055-4200-93AE-7C607492048C}" srcOrd="0" destOrd="0" presId="urn:microsoft.com/office/officeart/2005/8/layout/vList5"/>
    <dgm:cxn modelId="{AC0C9244-DC7F-49DB-BE92-7C1F606C4221}" type="presParOf" srcId="{664B1A7B-B055-4200-93AE-7C607492048C}" destId="{036A28D4-44BD-4EB7-A6C9-3CB02BB10A58}" srcOrd="0" destOrd="0" presId="urn:microsoft.com/office/officeart/2005/8/layout/vList5"/>
    <dgm:cxn modelId="{29126441-D40D-4253-972B-B13B9906F135}" type="presParOf" srcId="{664B1A7B-B055-4200-93AE-7C607492048C}" destId="{E4FD1D0D-3F88-4026-8B59-9676C7D33E72}" srcOrd="1" destOrd="0" presId="urn:microsoft.com/office/officeart/2005/8/layout/vList5"/>
    <dgm:cxn modelId="{C354AB07-BBF2-4E4F-9FDF-725DDB475454}" type="presParOf" srcId="{855A7947-3FE3-4593-9B5B-25A83DDF0DE0}" destId="{AE9A78C4-B958-41B4-9829-5BEBF700FA0A}" srcOrd="1" destOrd="0" presId="urn:microsoft.com/office/officeart/2005/8/layout/vList5"/>
    <dgm:cxn modelId="{D6DC3BD9-F4B8-4BB9-82C8-08D9EC432F76}" type="presParOf" srcId="{855A7947-3FE3-4593-9B5B-25A83DDF0DE0}" destId="{A437FBAA-8A62-4D1A-8086-B1D54AF76303}" srcOrd="2" destOrd="0" presId="urn:microsoft.com/office/officeart/2005/8/layout/vList5"/>
    <dgm:cxn modelId="{ADCAB7BD-92D7-4D31-85E3-77ADA524DEDA}" type="presParOf" srcId="{A437FBAA-8A62-4D1A-8086-B1D54AF76303}" destId="{AF79752F-4DDD-44EB-8B2D-1B53B838B840}" srcOrd="0" destOrd="0" presId="urn:microsoft.com/office/officeart/2005/8/layout/vList5"/>
    <dgm:cxn modelId="{1F5C32D1-DA78-4AEB-B3E8-CB45D0EBD68E}" type="presParOf" srcId="{A437FBAA-8A62-4D1A-8086-B1D54AF76303}" destId="{2C73E0ED-031D-4BA6-B300-AB7AAE9ABE10}" srcOrd="1" destOrd="0" presId="urn:microsoft.com/office/officeart/2005/8/layout/vList5"/>
    <dgm:cxn modelId="{A633818A-4883-4D9F-96EC-CFD51F3031F8}" type="presParOf" srcId="{855A7947-3FE3-4593-9B5B-25A83DDF0DE0}" destId="{80F9C0DF-82F8-41C3-ACEA-77E703079C6B}" srcOrd="3" destOrd="0" presId="urn:microsoft.com/office/officeart/2005/8/layout/vList5"/>
    <dgm:cxn modelId="{CACB6E48-9A04-40C8-AD3F-0F2D871268F8}" type="presParOf" srcId="{855A7947-3FE3-4593-9B5B-25A83DDF0DE0}" destId="{812CB7ED-78D0-4AAF-A694-174F3A354C15}" srcOrd="4" destOrd="0" presId="urn:microsoft.com/office/officeart/2005/8/layout/vList5"/>
    <dgm:cxn modelId="{1DA80E8D-91CB-4E2B-AB12-815B54B35D2A}" type="presParOf" srcId="{812CB7ED-78D0-4AAF-A694-174F3A354C15}" destId="{173DD0A6-FDC8-421F-9D81-939392B323A2}" srcOrd="0" destOrd="0" presId="urn:microsoft.com/office/officeart/2005/8/layout/vList5"/>
    <dgm:cxn modelId="{3F6C127E-0B8D-4762-8937-87C64AEE1CC5}" type="presParOf" srcId="{812CB7ED-78D0-4AAF-A694-174F3A354C15}" destId="{B9B679CA-3EAA-4529-A485-FDACFF403B76}" srcOrd="1" destOrd="0" presId="urn:microsoft.com/office/officeart/2005/8/layout/vList5"/>
    <dgm:cxn modelId="{EAF6D000-A1D1-4C17-B1E0-2218CC22455D}" type="presParOf" srcId="{855A7947-3FE3-4593-9B5B-25A83DDF0DE0}" destId="{9368C20E-C076-406B-B1E6-1A98DDD517D1}" srcOrd="5" destOrd="0" presId="urn:microsoft.com/office/officeart/2005/8/layout/vList5"/>
    <dgm:cxn modelId="{0CBA5001-4E65-49CB-931A-DC4AF5391D09}" type="presParOf" srcId="{855A7947-3FE3-4593-9B5B-25A83DDF0DE0}" destId="{E6FB44D2-E69C-4F10-B152-503965941D26}" srcOrd="6" destOrd="0" presId="urn:microsoft.com/office/officeart/2005/8/layout/vList5"/>
    <dgm:cxn modelId="{0EC9A81F-70D8-438B-8802-BD90809EEEB4}" type="presParOf" srcId="{E6FB44D2-E69C-4F10-B152-503965941D26}" destId="{F1BCD501-2DC2-49B5-B2E1-CC5252C1117E}" srcOrd="0" destOrd="0" presId="urn:microsoft.com/office/officeart/2005/8/layout/vList5"/>
    <dgm:cxn modelId="{7559DFCB-74EB-4675-980F-EEF4550DE5E6}"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Indica la captación de ingresos con respecto a lo programado al periodo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(Ingresos propios captados/Ingresos propios programado)*100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337098E0-B3C6-4373-BFBF-D94F8DE08B29}" type="presOf" srcId="{5F3CE698-83EC-4F46-A588-C2A27444A963}" destId="{855A7947-3FE3-4593-9B5B-25A83DDF0DE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4164D0F0-B93B-43DF-9B73-64019333F988}" type="presOf" srcId="{6A1B0731-4605-46AC-B5B5-96265937D531}" destId="{AF79752F-4DDD-44EB-8B2D-1B53B838B840}" srcOrd="0" destOrd="0" presId="urn:microsoft.com/office/officeart/2005/8/layout/vList5"/>
    <dgm:cxn modelId="{B23C0A86-17B5-4142-933E-881A2B6CEBF9}" type="presOf" srcId="{640F6350-8D1C-4949-8640-268550B289E8}" destId="{173DD0A6-FDC8-421F-9D81-939392B323A2}" srcOrd="0" destOrd="0" presId="urn:microsoft.com/office/officeart/2005/8/layout/vList5"/>
    <dgm:cxn modelId="{58F13F57-F753-4D65-A9F4-CE340ED9B881}" type="presOf" srcId="{E10972A8-2130-4DF2-9586-0192D1E633EB}" destId="{2C73E0ED-031D-4BA6-B300-AB7AAE9ABE10}" srcOrd="0" destOrd="0" presId="urn:microsoft.com/office/officeart/2005/8/layout/vList5"/>
    <dgm:cxn modelId="{C5A2CD3A-52B3-4737-A80C-90B785706545}" type="presOf" srcId="{5C81CDAA-A043-4A6F-8116-6EC1B37F326A}" destId="{036A28D4-44BD-4EB7-A6C9-3CB02BB10A58}"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C7F33181-47EE-4301-8011-64BBFED44AB4}" type="presOf" srcId="{FC6A3C28-4DA2-44F2-90A8-D9B3F9E3CCC2}" destId="{F1BCD501-2DC2-49B5-B2E1-CC5252C1117E}"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3D70B983-BB62-4A63-A39C-DD187451A6E9}" type="presOf" srcId="{9C16EF9A-BB3F-4155-8EAC-CFB88B7FB705}" destId="{B9B679CA-3EAA-4529-A485-FDACFF403B76}" srcOrd="0" destOrd="0" presId="urn:microsoft.com/office/officeart/2005/8/layout/vList5"/>
    <dgm:cxn modelId="{0811AB66-1423-496F-90E9-DA10B5DDEE84}" type="presOf" srcId="{ABEB45ED-5C4E-4984-84AD-90C0ACDFAA4F}" destId="{9553F992-FFD1-4A84-9FE6-C30B4C8A1690}" srcOrd="0" destOrd="1" presId="urn:microsoft.com/office/officeart/2005/8/layout/vList5"/>
    <dgm:cxn modelId="{168B9BA9-B411-457A-B82B-819C81DE5775}" type="presOf" srcId="{6D3234EB-5E70-47CC-9D9C-C6F5A670C9BB}" destId="{E4FD1D0D-3F88-4026-8B59-9676C7D33E72}"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4497CBF8-51B2-46F3-BB1D-93BBA4297716}" srcId="{5F3CE698-83EC-4F46-A588-C2A27444A963}" destId="{6A1B0731-4605-46AC-B5B5-96265937D531}" srcOrd="1" destOrd="0" parTransId="{0E41CDA5-80AA-4FC9-B188-50285C28FAA2}" sibTransId="{94D1116D-750D-412B-B14F-E521CAE3633C}"/>
    <dgm:cxn modelId="{E88B2B7F-966F-44C0-944B-F65E7945AA39}" type="presOf" srcId="{CB31F788-5EAF-4029-B608-2DE9ACC8C65B}" destId="{9553F992-FFD1-4A84-9FE6-C30B4C8A1690}"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AE0BDAB2-FEFA-45DA-9A4B-4FC1BAB46F0A}" type="presParOf" srcId="{855A7947-3FE3-4593-9B5B-25A83DDF0DE0}" destId="{664B1A7B-B055-4200-93AE-7C607492048C}" srcOrd="0" destOrd="0" presId="urn:microsoft.com/office/officeart/2005/8/layout/vList5"/>
    <dgm:cxn modelId="{B800A6F4-324D-449F-A526-36704C11B4DD}" type="presParOf" srcId="{664B1A7B-B055-4200-93AE-7C607492048C}" destId="{036A28D4-44BD-4EB7-A6C9-3CB02BB10A58}" srcOrd="0" destOrd="0" presId="urn:microsoft.com/office/officeart/2005/8/layout/vList5"/>
    <dgm:cxn modelId="{0A12ABB5-ADC9-4245-A6BB-850D37E85316}" type="presParOf" srcId="{664B1A7B-B055-4200-93AE-7C607492048C}" destId="{E4FD1D0D-3F88-4026-8B59-9676C7D33E72}" srcOrd="1" destOrd="0" presId="urn:microsoft.com/office/officeart/2005/8/layout/vList5"/>
    <dgm:cxn modelId="{8D62D861-D796-448B-85C8-BF06D630E714}" type="presParOf" srcId="{855A7947-3FE3-4593-9B5B-25A83DDF0DE0}" destId="{AE9A78C4-B958-41B4-9829-5BEBF700FA0A}" srcOrd="1" destOrd="0" presId="urn:microsoft.com/office/officeart/2005/8/layout/vList5"/>
    <dgm:cxn modelId="{5EFD084C-DED4-4218-9157-63A60B94E29B}" type="presParOf" srcId="{855A7947-3FE3-4593-9B5B-25A83DDF0DE0}" destId="{A437FBAA-8A62-4D1A-8086-B1D54AF76303}" srcOrd="2" destOrd="0" presId="urn:microsoft.com/office/officeart/2005/8/layout/vList5"/>
    <dgm:cxn modelId="{9EF1C886-C1B9-4C65-B055-4FFDC6EB4A5E}" type="presParOf" srcId="{A437FBAA-8A62-4D1A-8086-B1D54AF76303}" destId="{AF79752F-4DDD-44EB-8B2D-1B53B838B840}" srcOrd="0" destOrd="0" presId="urn:microsoft.com/office/officeart/2005/8/layout/vList5"/>
    <dgm:cxn modelId="{B80C4912-0C2F-4038-8A05-58ADE2B215C7}" type="presParOf" srcId="{A437FBAA-8A62-4D1A-8086-B1D54AF76303}" destId="{2C73E0ED-031D-4BA6-B300-AB7AAE9ABE10}" srcOrd="1" destOrd="0" presId="urn:microsoft.com/office/officeart/2005/8/layout/vList5"/>
    <dgm:cxn modelId="{7F9656CA-9754-4CBA-92AB-CCBD58CB88B1}" type="presParOf" srcId="{855A7947-3FE3-4593-9B5B-25A83DDF0DE0}" destId="{80F9C0DF-82F8-41C3-ACEA-77E703079C6B}" srcOrd="3" destOrd="0" presId="urn:microsoft.com/office/officeart/2005/8/layout/vList5"/>
    <dgm:cxn modelId="{EAE9BE67-715A-44A0-8FF7-34DB6D517212}" type="presParOf" srcId="{855A7947-3FE3-4593-9B5B-25A83DDF0DE0}" destId="{812CB7ED-78D0-4AAF-A694-174F3A354C15}" srcOrd="4" destOrd="0" presId="urn:microsoft.com/office/officeart/2005/8/layout/vList5"/>
    <dgm:cxn modelId="{ED63A983-2B54-4782-9DB3-9C57940C8EF2}" type="presParOf" srcId="{812CB7ED-78D0-4AAF-A694-174F3A354C15}" destId="{173DD0A6-FDC8-421F-9D81-939392B323A2}" srcOrd="0" destOrd="0" presId="urn:microsoft.com/office/officeart/2005/8/layout/vList5"/>
    <dgm:cxn modelId="{664F5E61-7F9D-4ACF-8F25-4A2A054F5F8D}" type="presParOf" srcId="{812CB7ED-78D0-4AAF-A694-174F3A354C15}" destId="{B9B679CA-3EAA-4529-A485-FDACFF403B76}" srcOrd="1" destOrd="0" presId="urn:microsoft.com/office/officeart/2005/8/layout/vList5"/>
    <dgm:cxn modelId="{EA7D2259-DED4-4B28-952B-278DE85A3BF7}" type="presParOf" srcId="{855A7947-3FE3-4593-9B5B-25A83DDF0DE0}" destId="{9368C20E-C076-406B-B1E6-1A98DDD517D1}" srcOrd="5" destOrd="0" presId="urn:microsoft.com/office/officeart/2005/8/layout/vList5"/>
    <dgm:cxn modelId="{9F68F184-0A13-4F65-AC8A-D73865322952}" type="presParOf" srcId="{855A7947-3FE3-4593-9B5B-25A83DDF0DE0}" destId="{E6FB44D2-E69C-4F10-B152-503965941D26}" srcOrd="6" destOrd="0" presId="urn:microsoft.com/office/officeart/2005/8/layout/vList5"/>
    <dgm:cxn modelId="{852CCD56-11D0-4A6D-A711-2F990B1984F7}" type="presParOf" srcId="{E6FB44D2-E69C-4F10-B152-503965941D26}" destId="{F1BCD501-2DC2-49B5-B2E1-CC5252C1117E}" srcOrd="0" destOrd="0" presId="urn:microsoft.com/office/officeart/2005/8/layout/vList5"/>
    <dgm:cxn modelId="{9A33FC7C-82BC-4F1A-8912-F02F95711DE0}"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just" rtl="0"/>
          <a:r>
            <a:rPr lang="es-ES" sz="800" b="0" i="0" strike="noStrike">
              <a:solidFill>
                <a:srgbClr val="000000"/>
              </a:solidFill>
              <a:latin typeface="Arial"/>
              <a:cs typeface="Arial"/>
            </a:rPr>
            <a:t>El índice del cumplimiento de normatividad de partidas restringidas determina el porcentaje del presupuesto ejercido de las partidas sujetas a restricción respecto del presupuesto autorizado para éstas. </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de partidas sujetas a restricción/Presupuesto autorizado de partidas sujetas a restricción)*100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5" custLinFactNeighborY="4927">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302B7694-C3BC-4C8D-B78A-BCF5E26D3932}" type="presOf" srcId="{6A1B0731-4605-46AC-B5B5-96265937D531}" destId="{AF79752F-4DDD-44EB-8B2D-1B53B838B840}" srcOrd="0" destOrd="0" presId="urn:microsoft.com/office/officeart/2005/8/layout/vList5"/>
    <dgm:cxn modelId="{8EEB3632-176B-4CAF-8337-39810DE1C722}" type="presOf" srcId="{CB31F788-5EAF-4029-B608-2DE9ACC8C65B}" destId="{9553F992-FFD1-4A84-9FE6-C30B4C8A169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8741568A-1A52-4676-986B-F893D7C3A69E}" type="presOf" srcId="{6D3234EB-5E70-47CC-9D9C-C6F5A670C9BB}" destId="{E4FD1D0D-3F88-4026-8B59-9676C7D33E72}" srcOrd="0" destOrd="0" presId="urn:microsoft.com/office/officeart/2005/8/layout/vList5"/>
    <dgm:cxn modelId="{C016EAF8-0EDF-4918-8F39-8CF0A60111BF}" type="presOf" srcId="{5C81CDAA-A043-4A6F-8116-6EC1B37F326A}" destId="{036A28D4-44BD-4EB7-A6C9-3CB02BB10A58}"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7A852713-F130-437E-80D9-98BB05F94AFD}" type="presOf" srcId="{E10972A8-2130-4DF2-9586-0192D1E633EB}" destId="{2C73E0ED-031D-4BA6-B300-AB7AAE9ABE1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03B9B152-665E-4801-9E4D-11D3EEDDC98D}" type="presOf" srcId="{640F6350-8D1C-4949-8640-268550B289E8}" destId="{173DD0A6-FDC8-421F-9D81-939392B323A2}" srcOrd="0" destOrd="0" presId="urn:microsoft.com/office/officeart/2005/8/layout/vList5"/>
    <dgm:cxn modelId="{79D4588A-3D03-492B-AB09-5BD09C98D112}" type="presOf" srcId="{5F3CE698-83EC-4F46-A588-C2A27444A963}" destId="{855A7947-3FE3-4593-9B5B-25A83DDF0DE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75D8713A-7E9F-4599-96CC-1B647482CA1F}" type="presOf" srcId="{9C16EF9A-BB3F-4155-8EAC-CFB88B7FB705}" destId="{B9B679CA-3EAA-4529-A485-FDACFF403B76}"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F210DF14-FB13-4E43-9D33-9281253AD683}" type="presOf" srcId="{ABEB45ED-5C4E-4984-84AD-90C0ACDFAA4F}" destId="{9553F992-FFD1-4A84-9FE6-C30B4C8A1690}" srcOrd="0" destOrd="1"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E05FB2A3-EC83-454D-A1E7-3EB2332978EF}" type="presOf" srcId="{FC6A3C28-4DA2-44F2-90A8-D9B3F9E3CCC2}" destId="{F1BCD501-2DC2-49B5-B2E1-CC5252C1117E}"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B7E678D2-6E57-428F-B50C-A616FE7BF68D}" type="presParOf" srcId="{855A7947-3FE3-4593-9B5B-25A83DDF0DE0}" destId="{664B1A7B-B055-4200-93AE-7C607492048C}" srcOrd="0" destOrd="0" presId="urn:microsoft.com/office/officeart/2005/8/layout/vList5"/>
    <dgm:cxn modelId="{F239DBDA-95C4-49DF-A77E-4667562770C1}" type="presParOf" srcId="{664B1A7B-B055-4200-93AE-7C607492048C}" destId="{036A28D4-44BD-4EB7-A6C9-3CB02BB10A58}" srcOrd="0" destOrd="0" presId="urn:microsoft.com/office/officeart/2005/8/layout/vList5"/>
    <dgm:cxn modelId="{898A1F28-3508-49BA-BCF6-FF0DE04ACE1F}" type="presParOf" srcId="{664B1A7B-B055-4200-93AE-7C607492048C}" destId="{E4FD1D0D-3F88-4026-8B59-9676C7D33E72}" srcOrd="1" destOrd="0" presId="urn:microsoft.com/office/officeart/2005/8/layout/vList5"/>
    <dgm:cxn modelId="{5B33E5C9-5F38-45AC-BDA1-9960890C9C55}" type="presParOf" srcId="{855A7947-3FE3-4593-9B5B-25A83DDF0DE0}" destId="{AE9A78C4-B958-41B4-9829-5BEBF700FA0A}" srcOrd="1" destOrd="0" presId="urn:microsoft.com/office/officeart/2005/8/layout/vList5"/>
    <dgm:cxn modelId="{1A8CA6D1-1568-4068-9395-F6F4D1C35522}" type="presParOf" srcId="{855A7947-3FE3-4593-9B5B-25A83DDF0DE0}" destId="{A437FBAA-8A62-4D1A-8086-B1D54AF76303}" srcOrd="2" destOrd="0" presId="urn:microsoft.com/office/officeart/2005/8/layout/vList5"/>
    <dgm:cxn modelId="{A964D2D3-7C11-4E65-9FD4-83A10FE19370}" type="presParOf" srcId="{A437FBAA-8A62-4D1A-8086-B1D54AF76303}" destId="{AF79752F-4DDD-44EB-8B2D-1B53B838B840}" srcOrd="0" destOrd="0" presId="urn:microsoft.com/office/officeart/2005/8/layout/vList5"/>
    <dgm:cxn modelId="{9A64F1C7-3DF9-4C9C-82AB-A7713017D818}" type="presParOf" srcId="{A437FBAA-8A62-4D1A-8086-B1D54AF76303}" destId="{2C73E0ED-031D-4BA6-B300-AB7AAE9ABE10}" srcOrd="1" destOrd="0" presId="urn:microsoft.com/office/officeart/2005/8/layout/vList5"/>
    <dgm:cxn modelId="{B74E5078-C489-45EE-81F5-E7F28EC50A4C}" type="presParOf" srcId="{855A7947-3FE3-4593-9B5B-25A83DDF0DE0}" destId="{80F9C0DF-82F8-41C3-ACEA-77E703079C6B}" srcOrd="3" destOrd="0" presId="urn:microsoft.com/office/officeart/2005/8/layout/vList5"/>
    <dgm:cxn modelId="{11F11628-8142-4A65-BC20-59CB32AC0106}" type="presParOf" srcId="{855A7947-3FE3-4593-9B5B-25A83DDF0DE0}" destId="{812CB7ED-78D0-4AAF-A694-174F3A354C15}" srcOrd="4" destOrd="0" presId="urn:microsoft.com/office/officeart/2005/8/layout/vList5"/>
    <dgm:cxn modelId="{16DC3195-EF47-4F2D-9618-D1D789FABBC4}" type="presParOf" srcId="{812CB7ED-78D0-4AAF-A694-174F3A354C15}" destId="{173DD0A6-FDC8-421F-9D81-939392B323A2}" srcOrd="0" destOrd="0" presId="urn:microsoft.com/office/officeart/2005/8/layout/vList5"/>
    <dgm:cxn modelId="{2EC3C447-0E14-4BD0-87A4-4AC3D6F4AD8E}" type="presParOf" srcId="{812CB7ED-78D0-4AAF-A694-174F3A354C15}" destId="{B9B679CA-3EAA-4529-A485-FDACFF403B76}" srcOrd="1" destOrd="0" presId="urn:microsoft.com/office/officeart/2005/8/layout/vList5"/>
    <dgm:cxn modelId="{305FD3EF-3202-4638-95AD-E09ADCFBA337}" type="presParOf" srcId="{855A7947-3FE3-4593-9B5B-25A83DDF0DE0}" destId="{9368C20E-C076-406B-B1E6-1A98DDD517D1}" srcOrd="5" destOrd="0" presId="urn:microsoft.com/office/officeart/2005/8/layout/vList5"/>
    <dgm:cxn modelId="{FE8AD6D0-3531-4174-81F1-86AAE4AAB2FB}" type="presParOf" srcId="{855A7947-3FE3-4593-9B5B-25A83DDF0DE0}" destId="{E6FB44D2-E69C-4F10-B152-503965941D26}" srcOrd="6" destOrd="0" presId="urn:microsoft.com/office/officeart/2005/8/layout/vList5"/>
    <dgm:cxn modelId="{FC6459B9-F845-4EB9-AE5A-C957EFA80C19}" type="presParOf" srcId="{E6FB44D2-E69C-4F10-B152-503965941D26}" destId="{F1BCD501-2DC2-49B5-B2E1-CC5252C1117E}" srcOrd="0" destOrd="0" presId="urn:microsoft.com/office/officeart/2005/8/layout/vList5"/>
    <dgm:cxn modelId="{62725633-37AF-4135-BA3D-BBD6D45D21A2}"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1200"/>
            <a:t>Definición</a:t>
          </a:r>
        </a:p>
      </dgm:t>
    </dgm:pt>
    <dgm:pt modelId="{D3223C2F-F228-48C4-AE69-E04DDA0BB701}" type="parTrans" cxnId="{800209EF-E0C2-40A7-A8E6-02AE9A771205}">
      <dgm:prSet/>
      <dgm:spPr/>
      <dgm:t>
        <a:bodyPr/>
        <a:lstStyle/>
        <a:p>
          <a:endParaRPr lang="es-ES"/>
        </a:p>
      </dgm:t>
    </dgm:pt>
    <dgm:pt modelId="{45C8F39F-EBD2-47CC-8B23-0223F55EA196}" type="sibTrans" cxnId="{800209EF-E0C2-40A7-A8E6-02AE9A771205}">
      <dgm:prSet/>
      <dgm:spPr/>
      <dgm:t>
        <a:bodyPr/>
        <a:lstStyle/>
        <a:p>
          <a:endParaRPr lang="es-ES"/>
        </a:p>
      </dgm:t>
    </dgm:pt>
    <dgm:pt modelId="{6D3234EB-5E70-47CC-9D9C-C6F5A670C9BB}">
      <dgm:prSet phldrT="[Texto]" custT="1"/>
      <dgm:spPr/>
      <dgm:t>
        <a:bodyPr/>
        <a:lstStyle/>
        <a:p>
          <a:pPr rtl="0"/>
          <a:r>
            <a:rPr lang="es-MX" sz="800"/>
            <a:t>El Aprovechamiento de la Capacidad Instalada determina la proporción de la matrícula que utiliza la capacidad instalada del Colegio durante un periodo  escolar..</a:t>
          </a:r>
          <a:endParaRPr lang="es-ES" sz="800"/>
        </a:p>
      </dgm:t>
    </dgm:pt>
    <dgm:pt modelId="{E73B382B-41F9-4D1F-9E41-151CA1595F92}" type="parTrans" cxnId="{689C3DA3-FBB8-4E71-8F81-05CFE7660EED}">
      <dgm:prSet/>
      <dgm:spPr/>
      <dgm:t>
        <a:bodyPr/>
        <a:lstStyle/>
        <a:p>
          <a:endParaRPr lang="es-ES"/>
        </a:p>
      </dgm:t>
    </dgm:pt>
    <dgm:pt modelId="{92AD354E-891F-4539-ABA8-C6FFDA83F735}" type="sibTrans" cxnId="{689C3DA3-FBB8-4E71-8F81-05CFE7660EED}">
      <dgm:prSet/>
      <dgm:spPr/>
      <dgm:t>
        <a:bodyPr/>
        <a:lstStyle/>
        <a:p>
          <a:endParaRPr lang="es-ES"/>
        </a:p>
      </dgm:t>
    </dgm:pt>
    <dgm:pt modelId="{6A1B0731-4605-46AC-B5B5-96265937D531}">
      <dgm:prSet phldrT="[Texto]" custT="1"/>
      <dgm:spPr/>
      <dgm:t>
        <a:bodyPr/>
        <a:lstStyle/>
        <a:p>
          <a:r>
            <a:rPr lang="es-ES" sz="1200"/>
            <a:t>Base de cálculo</a:t>
          </a:r>
        </a:p>
      </dgm:t>
    </dgm:pt>
    <dgm:pt modelId="{0E41CDA5-80AA-4FC9-B188-50285C28FAA2}" type="parTrans" cxnId="{4497CBF8-51B2-46F3-BB1D-93BBA4297716}">
      <dgm:prSet/>
      <dgm:spPr/>
      <dgm:t>
        <a:bodyPr/>
        <a:lstStyle/>
        <a:p>
          <a:endParaRPr lang="es-ES"/>
        </a:p>
      </dgm:t>
    </dgm:pt>
    <dgm:pt modelId="{94D1116D-750D-412B-B14F-E521CAE3633C}" type="sibTrans" cxnId="{4497CBF8-51B2-46F3-BB1D-93BBA4297716}">
      <dgm:prSet/>
      <dgm:spPr/>
      <dgm:t>
        <a:bodyPr/>
        <a:lstStyle/>
        <a:p>
          <a:endParaRPr lang="es-ES"/>
        </a:p>
      </dgm:t>
    </dgm:pt>
    <dgm:pt modelId="{E10972A8-2130-4DF2-9586-0192D1E633EB}">
      <dgm:prSet phldrT="[Texto]" custT="1"/>
      <dgm:spPr/>
      <dgm:t>
        <a:bodyPr/>
        <a:lstStyle/>
        <a:p>
          <a:r>
            <a:rPr lang="es-MX" sz="800"/>
            <a:t>(Matrícula total (Alumno atendido) / Capacidad instalada) * 100).</a:t>
          </a:r>
          <a:endParaRPr lang="es-ES" sz="800"/>
        </a:p>
      </dgm:t>
    </dgm:pt>
    <dgm:pt modelId="{C19B9F70-9D87-4667-828B-A5323455F644}" type="parTrans" cxnId="{F0583361-A3E2-4D95-BF4B-1CECE6E026BC}">
      <dgm:prSet/>
      <dgm:spPr/>
      <dgm:t>
        <a:bodyPr/>
        <a:lstStyle/>
        <a:p>
          <a:endParaRPr lang="es-ES"/>
        </a:p>
      </dgm:t>
    </dgm:pt>
    <dgm:pt modelId="{BBFDC9D9-0808-4E9E-9877-C98CEDF61CB6}" type="sibTrans" cxnId="{F0583361-A3E2-4D95-BF4B-1CECE6E026BC}">
      <dgm:prSet/>
      <dgm:spPr/>
      <dgm:t>
        <a:bodyPr/>
        <a:lstStyle/>
        <a:p>
          <a:endParaRPr lang="es-ES"/>
        </a:p>
      </dgm:t>
    </dgm:pt>
    <dgm:pt modelId="{640F6350-8D1C-4949-8640-268550B289E8}">
      <dgm:prSet phldrT="[Texto]" custT="1"/>
      <dgm:spPr/>
      <dgm:t>
        <a:bodyPr/>
        <a:lstStyle/>
        <a:p>
          <a:r>
            <a:rPr lang="es-ES" sz="1200"/>
            <a:t>Periodicidad</a:t>
          </a:r>
        </a:p>
      </dgm:t>
    </dgm:pt>
    <dgm:pt modelId="{6B61A2A7-C6FA-4120-8B99-E793DE78C0D8}" type="parTrans" cxnId="{81DC6CFD-3D7B-444B-A4B6-10A0DBB365CD}">
      <dgm:prSet/>
      <dgm:spPr/>
      <dgm:t>
        <a:bodyPr/>
        <a:lstStyle/>
        <a:p>
          <a:endParaRPr lang="es-ES"/>
        </a:p>
      </dgm:t>
    </dgm:pt>
    <dgm:pt modelId="{AB31C0CD-66B6-4C64-8DA8-FE398D0CD9E8}" type="sibTrans" cxnId="{81DC6CFD-3D7B-444B-A4B6-10A0DBB365CD}">
      <dgm:prSet/>
      <dgm:spPr/>
      <dgm:t>
        <a:bodyPr/>
        <a:lstStyle/>
        <a:p>
          <a:endParaRPr lang="es-ES"/>
        </a:p>
      </dgm:t>
    </dgm:pt>
    <dgm:pt modelId="{9C16EF9A-BB3F-4155-8EAC-CFB88B7FB705}">
      <dgm:prSet phldrT="[Texto]" custT="1"/>
      <dgm:spPr/>
      <dgm:t>
        <a:bodyPr/>
        <a:lstStyle/>
        <a:p>
          <a:r>
            <a:rPr lang="es-ES" sz="800"/>
            <a:t>Anual</a:t>
          </a:r>
        </a:p>
      </dgm:t>
    </dgm:pt>
    <dgm:pt modelId="{8497E554-8F18-41BE-B2B1-1237FAF39328}" type="parTrans" cxnId="{392B4997-BFF2-4C74-830A-B633C8F06A5A}">
      <dgm:prSet/>
      <dgm:spPr/>
      <dgm:t>
        <a:bodyPr/>
        <a:lstStyle/>
        <a:p>
          <a:endParaRPr lang="es-ES"/>
        </a:p>
      </dgm:t>
    </dgm:pt>
    <dgm:pt modelId="{6C297D94-2E07-4106-90B7-03D1B16CF962}" type="sibTrans" cxnId="{392B4997-BFF2-4C74-830A-B633C8F06A5A}">
      <dgm:prSet/>
      <dgm:spPr/>
      <dgm:t>
        <a:bodyPr/>
        <a:lstStyle/>
        <a:p>
          <a:endParaRPr lang="es-ES"/>
        </a:p>
      </dgm:t>
    </dgm:pt>
    <dgm:pt modelId="{CB31F788-5EAF-4029-B608-2DE9ACC8C65B}">
      <dgm:prSet custT="1"/>
      <dgm:spPr/>
      <dgm:t>
        <a:bodyPr/>
        <a:lstStyle/>
        <a:p>
          <a:endParaRPr lang="es-ES" sz="800"/>
        </a:p>
      </dgm:t>
    </dgm:pt>
    <dgm:pt modelId="{DA989D93-3607-4B31-B651-FAE0CE8DF94C}" type="parTrans" cxnId="{F2ADC222-2C0B-45EA-AD5C-DF61D17F8BAD}">
      <dgm:prSet/>
      <dgm:spPr/>
      <dgm:t>
        <a:bodyPr/>
        <a:lstStyle/>
        <a:p>
          <a:endParaRPr lang="es-ES"/>
        </a:p>
      </dgm:t>
    </dgm:pt>
    <dgm:pt modelId="{2180A4AE-CDD6-4225-815E-1C89896BE0B9}" type="sibTrans" cxnId="{F2ADC222-2C0B-45EA-AD5C-DF61D17F8BAD}">
      <dgm:prSet/>
      <dgm:spPr/>
      <dgm:t>
        <a:bodyPr/>
        <a:lstStyle/>
        <a:p>
          <a:endParaRPr lang="es-ES"/>
        </a:p>
      </dgm:t>
    </dgm:pt>
    <dgm:pt modelId="{FC6A3C28-4DA2-44F2-90A8-D9B3F9E3CCC2}">
      <dgm:prSet custT="1"/>
      <dgm:spPr/>
      <dgm:t>
        <a:bodyPr/>
        <a:lstStyle/>
        <a:p>
          <a:r>
            <a:rPr lang="es-ES" sz="1200"/>
            <a:t>Tipo</a:t>
          </a:r>
        </a:p>
      </dgm:t>
    </dgm:pt>
    <dgm:pt modelId="{27958A34-D796-4723-8874-0BD5D99D1E53}" type="parTrans" cxnId="{9710214C-8C46-4BB3-B6E0-5B6A8C34CE42}">
      <dgm:prSet/>
      <dgm:spPr/>
      <dgm:t>
        <a:bodyPr/>
        <a:lstStyle/>
        <a:p>
          <a:endParaRPr lang="es-ES"/>
        </a:p>
      </dgm:t>
    </dgm:pt>
    <dgm:pt modelId="{25AE9813-548D-4BC7-A1B7-63382A035D79}" type="sibTrans" cxnId="{9710214C-8C46-4BB3-B6E0-5B6A8C34CE42}">
      <dgm:prSet/>
      <dgm:spPr/>
      <dgm:t>
        <a:bodyPr/>
        <a:lstStyle/>
        <a:p>
          <a:endParaRPr lang="es-ES"/>
        </a:p>
      </dgm:t>
    </dgm:pt>
    <dgm:pt modelId="{ABEB45ED-5C4E-4984-84AD-90C0ACDFAA4F}">
      <dgm:prSet custT="1"/>
      <dgm:spPr/>
      <dgm:t>
        <a:bodyPr/>
        <a:lstStyle/>
        <a:p>
          <a:r>
            <a:rPr lang="es-ES" sz="800"/>
            <a:t>Gestión</a:t>
          </a:r>
        </a:p>
      </dgm:t>
    </dgm:pt>
    <dgm:pt modelId="{489BF7A4-6A68-4212-979B-59F3AD00C94E}" type="parTrans" cxnId="{1D6BA943-FF8F-47E6-8A0A-846B048F0514}">
      <dgm:prSet/>
      <dgm:spPr/>
      <dgm:t>
        <a:bodyPr/>
        <a:lstStyle/>
        <a:p>
          <a:endParaRPr lang="es-ES"/>
        </a:p>
      </dgm:t>
    </dgm:pt>
    <dgm:pt modelId="{F12F34F6-D070-42C8-8A99-923664000148}" type="sibTrans" cxnId="{1D6BA943-FF8F-47E6-8A0A-846B048F0514}">
      <dgm:prSet/>
      <dgm:spPr/>
      <dgm:t>
        <a:bodyPr/>
        <a:lstStyle/>
        <a:p>
          <a:endParaRPr lang="es-ES"/>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t>
        <a:bodyPr/>
        <a:lstStyle/>
        <a:p>
          <a:endParaRPr lang="en-US"/>
        </a:p>
      </dgm:t>
    </dgm:pt>
    <dgm:pt modelId="{036A28D4-44BD-4EB7-A6C9-3CB02BB10A58}" type="pres">
      <dgm:prSet presAssocID="{5C81CDAA-A043-4A6F-8116-6EC1B37F326A}" presName="parentText" presStyleLbl="node1" presStyleIdx="0" presStyleCnt="4">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t>
        <a:bodyPr/>
        <a:lstStyle/>
        <a:p>
          <a:endParaRPr lang="en-US"/>
        </a:p>
      </dgm:t>
    </dgm:pt>
    <dgm:pt modelId="{A437FBAA-8A62-4D1A-8086-B1D54AF76303}" type="pres">
      <dgm:prSet presAssocID="{6A1B0731-4605-46AC-B5B5-96265937D531}" presName="linNode" presStyleCnt="0"/>
      <dgm:spPr/>
      <dgm:t>
        <a:bodyPr/>
        <a:lstStyle/>
        <a:p>
          <a:endParaRPr lang="en-US"/>
        </a:p>
      </dgm:t>
    </dgm:pt>
    <dgm:pt modelId="{AF79752F-4DDD-44EB-8B2D-1B53B838B840}" type="pres">
      <dgm:prSet presAssocID="{6A1B0731-4605-46AC-B5B5-96265937D531}" presName="parentText" presStyleLbl="node1" presStyleIdx="1" presStyleCnt="4">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t>
        <a:bodyPr/>
        <a:lstStyle/>
        <a:p>
          <a:endParaRPr lang="en-US"/>
        </a:p>
      </dgm:t>
    </dgm:pt>
    <dgm:pt modelId="{812CB7ED-78D0-4AAF-A694-174F3A354C15}" type="pres">
      <dgm:prSet presAssocID="{640F6350-8D1C-4949-8640-268550B289E8}" presName="linNode" presStyleCnt="0"/>
      <dgm:spPr/>
      <dgm:t>
        <a:bodyPr/>
        <a:lstStyle/>
        <a:p>
          <a:endParaRPr lang="en-US"/>
        </a:p>
      </dgm:t>
    </dgm:pt>
    <dgm:pt modelId="{173DD0A6-FDC8-421F-9D81-939392B323A2}" type="pres">
      <dgm:prSet presAssocID="{640F6350-8D1C-4949-8640-268550B289E8}" presName="parentText" presStyleLbl="node1" presStyleIdx="2" presStyleCnt="4">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t>
        <a:bodyPr/>
        <a:lstStyle/>
        <a:p>
          <a:endParaRPr lang="en-US"/>
        </a:p>
      </dgm:t>
    </dgm:pt>
    <dgm:pt modelId="{E6FB44D2-E69C-4F10-B152-503965941D26}" type="pres">
      <dgm:prSet presAssocID="{FC6A3C28-4DA2-44F2-90A8-D9B3F9E3CCC2}" presName="linNode" presStyleCnt="0"/>
      <dgm:spPr/>
      <dgm:t>
        <a:bodyPr/>
        <a:lstStyle/>
        <a:p>
          <a:endParaRPr lang="en-US"/>
        </a:p>
      </dgm:t>
    </dgm:pt>
    <dgm:pt modelId="{F1BCD501-2DC2-49B5-B2E1-CC5252C1117E}" type="pres">
      <dgm:prSet presAssocID="{FC6A3C28-4DA2-44F2-90A8-D9B3F9E3CCC2}" presName="parentText" presStyleLbl="node1" presStyleIdx="3" presStyleCnt="4">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dgm:presLayoutVars>
          <dgm:bulletEnabled val="1"/>
        </dgm:presLayoutVars>
      </dgm:prSet>
      <dgm:spPr/>
      <dgm:t>
        <a:bodyPr/>
        <a:lstStyle/>
        <a:p>
          <a:endParaRPr lang="es-MX"/>
        </a:p>
      </dgm:t>
    </dgm:pt>
  </dgm:ptLst>
  <dgm:cxnLst>
    <dgm:cxn modelId="{CC658D86-AB0A-44A9-B3E8-C2BCE374F56F}" type="presOf" srcId="{5C81CDAA-A043-4A6F-8116-6EC1B37F326A}" destId="{036A28D4-44BD-4EB7-A6C9-3CB02BB10A58}"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551F716A-E6F0-4EAB-B2DB-55B2C5376B8B}" type="presOf" srcId="{CB31F788-5EAF-4029-B608-2DE9ACC8C65B}" destId="{9553F992-FFD1-4A84-9FE6-C30B4C8A1690}" srcOrd="0" destOrd="0" presId="urn:microsoft.com/office/officeart/2005/8/layout/vList5"/>
    <dgm:cxn modelId="{0E937446-6ECC-4673-AF9C-6911667A4C3C}" type="presOf" srcId="{6D3234EB-5E70-47CC-9D9C-C6F5A670C9BB}" destId="{E4FD1D0D-3F88-4026-8B59-9676C7D33E72}"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5844048-CD9A-4863-82D3-010A0A99FF4C}" type="presOf" srcId="{ABEB45ED-5C4E-4984-84AD-90C0ACDFAA4F}" destId="{9553F992-FFD1-4A84-9FE6-C30B4C8A1690}" srcOrd="0" destOrd="1"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DA819886-0D27-4951-B4A6-EC07A2951EDA}" type="presOf" srcId="{9C16EF9A-BB3F-4155-8EAC-CFB88B7FB705}" destId="{B9B679CA-3EAA-4529-A485-FDACFF403B76}"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FCE0A159-F086-4798-8A3B-7368084FAE25}" type="presOf" srcId="{5F3CE698-83EC-4F46-A588-C2A27444A963}" destId="{855A7947-3FE3-4593-9B5B-25A83DDF0DE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229F20F4-A913-4AA1-AC25-E4EA4E2C78D9}" type="presOf" srcId="{640F6350-8D1C-4949-8640-268550B289E8}" destId="{173DD0A6-FDC8-421F-9D81-939392B323A2}" srcOrd="0" destOrd="0" presId="urn:microsoft.com/office/officeart/2005/8/layout/vList5"/>
    <dgm:cxn modelId="{EDC13811-AC5A-49A8-82C7-7AB0B599E2A1}" type="presOf" srcId="{FC6A3C28-4DA2-44F2-90A8-D9B3F9E3CCC2}" destId="{F1BCD501-2DC2-49B5-B2E1-CC5252C1117E}"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F44E769A-3ACD-497E-B9C1-CFDEB73B708C}" type="presOf" srcId="{6A1B0731-4605-46AC-B5B5-96265937D531}" destId="{AF79752F-4DDD-44EB-8B2D-1B53B838B840}" srcOrd="0" destOrd="0" presId="urn:microsoft.com/office/officeart/2005/8/layout/vList5"/>
    <dgm:cxn modelId="{A68C83A9-BDE3-4FF9-B7E3-2B381029D846}" type="presOf" srcId="{E10972A8-2130-4DF2-9586-0192D1E633EB}" destId="{2C73E0ED-031D-4BA6-B300-AB7AAE9ABE10}" srcOrd="0" destOrd="0" presId="urn:microsoft.com/office/officeart/2005/8/layout/vList5"/>
    <dgm:cxn modelId="{ADADA0B9-F3BC-41BB-B9B6-7E813E8AFAE4}" type="presParOf" srcId="{855A7947-3FE3-4593-9B5B-25A83DDF0DE0}" destId="{664B1A7B-B055-4200-93AE-7C607492048C}" srcOrd="0" destOrd="0" presId="urn:microsoft.com/office/officeart/2005/8/layout/vList5"/>
    <dgm:cxn modelId="{DC263F95-0FA7-4FC8-99CC-007B8C9A6791}" type="presParOf" srcId="{664B1A7B-B055-4200-93AE-7C607492048C}" destId="{036A28D4-44BD-4EB7-A6C9-3CB02BB10A58}" srcOrd="0" destOrd="0" presId="urn:microsoft.com/office/officeart/2005/8/layout/vList5"/>
    <dgm:cxn modelId="{464DBDFF-F598-4E07-9CF0-5479F0E12B59}" type="presParOf" srcId="{664B1A7B-B055-4200-93AE-7C607492048C}" destId="{E4FD1D0D-3F88-4026-8B59-9676C7D33E72}" srcOrd="1" destOrd="0" presId="urn:microsoft.com/office/officeart/2005/8/layout/vList5"/>
    <dgm:cxn modelId="{E4164F7C-1AF3-4FF9-9BE2-E6844F2A4962}" type="presParOf" srcId="{855A7947-3FE3-4593-9B5B-25A83DDF0DE0}" destId="{AE9A78C4-B958-41B4-9829-5BEBF700FA0A}" srcOrd="1" destOrd="0" presId="urn:microsoft.com/office/officeart/2005/8/layout/vList5"/>
    <dgm:cxn modelId="{165714BD-1446-4EA9-A967-8CE69FA1A814}" type="presParOf" srcId="{855A7947-3FE3-4593-9B5B-25A83DDF0DE0}" destId="{A437FBAA-8A62-4D1A-8086-B1D54AF76303}" srcOrd="2" destOrd="0" presId="urn:microsoft.com/office/officeart/2005/8/layout/vList5"/>
    <dgm:cxn modelId="{1C70A98B-C12F-43F3-B190-ADF943B082AF}" type="presParOf" srcId="{A437FBAA-8A62-4D1A-8086-B1D54AF76303}" destId="{AF79752F-4DDD-44EB-8B2D-1B53B838B840}" srcOrd="0" destOrd="0" presId="urn:microsoft.com/office/officeart/2005/8/layout/vList5"/>
    <dgm:cxn modelId="{C37B21E0-EB93-476D-ACEC-964D080BC6F7}" type="presParOf" srcId="{A437FBAA-8A62-4D1A-8086-B1D54AF76303}" destId="{2C73E0ED-031D-4BA6-B300-AB7AAE9ABE10}" srcOrd="1" destOrd="0" presId="urn:microsoft.com/office/officeart/2005/8/layout/vList5"/>
    <dgm:cxn modelId="{624733F2-EBDC-4FB8-A1FD-D8FD5B19C80B}" type="presParOf" srcId="{855A7947-3FE3-4593-9B5B-25A83DDF0DE0}" destId="{80F9C0DF-82F8-41C3-ACEA-77E703079C6B}" srcOrd="3" destOrd="0" presId="urn:microsoft.com/office/officeart/2005/8/layout/vList5"/>
    <dgm:cxn modelId="{FE39765E-B199-4889-9E56-55B92D2D4BAB}" type="presParOf" srcId="{855A7947-3FE3-4593-9B5B-25A83DDF0DE0}" destId="{812CB7ED-78D0-4AAF-A694-174F3A354C15}" srcOrd="4" destOrd="0" presId="urn:microsoft.com/office/officeart/2005/8/layout/vList5"/>
    <dgm:cxn modelId="{8C32B7A8-4B3B-4BB6-939B-06781CDD40CA}" type="presParOf" srcId="{812CB7ED-78D0-4AAF-A694-174F3A354C15}" destId="{173DD0A6-FDC8-421F-9D81-939392B323A2}" srcOrd="0" destOrd="0" presId="urn:microsoft.com/office/officeart/2005/8/layout/vList5"/>
    <dgm:cxn modelId="{3A04CE07-5A45-4625-9338-8D66BF4C0428}" type="presParOf" srcId="{812CB7ED-78D0-4AAF-A694-174F3A354C15}" destId="{B9B679CA-3EAA-4529-A485-FDACFF403B76}" srcOrd="1" destOrd="0" presId="urn:microsoft.com/office/officeart/2005/8/layout/vList5"/>
    <dgm:cxn modelId="{D2428D41-B015-4AF1-8934-1FDD03C9F5FC}" type="presParOf" srcId="{855A7947-3FE3-4593-9B5B-25A83DDF0DE0}" destId="{9368C20E-C076-406B-B1E6-1A98DDD517D1}" srcOrd="5" destOrd="0" presId="urn:microsoft.com/office/officeart/2005/8/layout/vList5"/>
    <dgm:cxn modelId="{27BA3BCF-2623-46BD-A6EB-96B7D60C678E}" type="presParOf" srcId="{855A7947-3FE3-4593-9B5B-25A83DDF0DE0}" destId="{E6FB44D2-E69C-4F10-B152-503965941D26}" srcOrd="6" destOrd="0" presId="urn:microsoft.com/office/officeart/2005/8/layout/vList5"/>
    <dgm:cxn modelId="{EB24DAC4-6962-4DBC-91EF-8CA538CF1A09}" type="presParOf" srcId="{E6FB44D2-E69C-4F10-B152-503965941D26}" destId="{F1BCD501-2DC2-49B5-B2E1-CC5252C1117E}" srcOrd="0" destOrd="0" presId="urn:microsoft.com/office/officeart/2005/8/layout/vList5"/>
    <dgm:cxn modelId="{5F97CCE6-2AFE-4527-8BD9-8729FDC8A413}"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indicador de Eficiencia Terminal mide el procentaje de egresados de una generación.</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r>
            <a:rPr lang="es-ES" sz="800" b="0" i="0" strike="noStrike">
              <a:solidFill>
                <a:srgbClr val="000000"/>
              </a:solidFill>
              <a:latin typeface="Arial"/>
              <a:cs typeface="Arial"/>
            </a:rPr>
            <a:t>Número de alumnos que aprobaron el 100% de asignaturas del plan de estudios de profesional técnico /Número de alumnos inscritos a primer semestre de la misma generación de los que egresan) * 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r>
            <a:rPr lang="es-ES" sz="800">
              <a:latin typeface="Arial" pitchFamily="34" charset="0"/>
              <a:cs typeface="Arial" pitchFamily="34" charset="0"/>
            </a:rPr>
            <a:t>Estratégico</a:t>
          </a: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custScaleY="106701">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ScaleY="158890">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9049CC95-A87F-498A-AEF7-1C483165CA67}" type="presOf" srcId="{E10972A8-2130-4DF2-9586-0192D1E633EB}" destId="{2C73E0ED-031D-4BA6-B300-AB7AAE9ABE10}" srcOrd="0" destOrd="0" presId="urn:microsoft.com/office/officeart/2005/8/layout/vList5"/>
    <dgm:cxn modelId="{B74F761B-5DD8-494C-BBE3-491D398903D9}" type="presOf" srcId="{6D3234EB-5E70-47CC-9D9C-C6F5A670C9BB}" destId="{E4FD1D0D-3F88-4026-8B59-9676C7D33E72}"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1DC6CFD-3D7B-444B-A4B6-10A0DBB365CD}" srcId="{5F3CE698-83EC-4F46-A588-C2A27444A963}" destId="{640F6350-8D1C-4949-8640-268550B289E8}" srcOrd="2" destOrd="0" parTransId="{6B61A2A7-C6FA-4120-8B99-E793DE78C0D8}" sibTransId="{AB31C0CD-66B6-4C64-8DA8-FE398D0CD9E8}"/>
    <dgm:cxn modelId="{9710214C-8C46-4BB3-B6E0-5B6A8C34CE42}" srcId="{5F3CE698-83EC-4F46-A588-C2A27444A963}" destId="{FC6A3C28-4DA2-44F2-90A8-D9B3F9E3CCC2}" srcOrd="3" destOrd="0" parTransId="{27958A34-D796-4723-8874-0BD5D99D1E53}" sibTransId="{25AE9813-548D-4BC7-A1B7-63382A035D79}"/>
    <dgm:cxn modelId="{78FC5A6D-D60E-423D-B050-22A1E4C16ED3}" type="presOf" srcId="{FC6A3C28-4DA2-44F2-90A8-D9B3F9E3CCC2}" destId="{F1BCD501-2DC2-49B5-B2E1-CC5252C1117E}" srcOrd="0" destOrd="0" presId="urn:microsoft.com/office/officeart/2005/8/layout/vList5"/>
    <dgm:cxn modelId="{800209EF-E0C2-40A7-A8E6-02AE9A771205}" srcId="{5F3CE698-83EC-4F46-A588-C2A27444A963}" destId="{5C81CDAA-A043-4A6F-8116-6EC1B37F326A}" srcOrd="0" destOrd="0" parTransId="{D3223C2F-F228-48C4-AE69-E04DDA0BB701}" sibTransId="{45C8F39F-EBD2-47CC-8B23-0223F55EA196}"/>
    <dgm:cxn modelId="{F2ADC222-2C0B-45EA-AD5C-DF61D17F8BAD}" srcId="{FC6A3C28-4DA2-44F2-90A8-D9B3F9E3CCC2}" destId="{CB31F788-5EAF-4029-B608-2DE9ACC8C65B}" srcOrd="0" destOrd="0" parTransId="{DA989D93-3607-4B31-B651-FAE0CE8DF94C}" sibTransId="{2180A4AE-CDD6-4225-815E-1C89896BE0B9}"/>
    <dgm:cxn modelId="{F699D33C-C4F0-4199-94E9-E212E8ABA67E}" type="presOf" srcId="{9C16EF9A-BB3F-4155-8EAC-CFB88B7FB705}" destId="{B9B679CA-3EAA-4529-A485-FDACFF403B76}"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689C3DA3-FBB8-4E71-8F81-05CFE7660EED}" srcId="{5C81CDAA-A043-4A6F-8116-6EC1B37F326A}" destId="{6D3234EB-5E70-47CC-9D9C-C6F5A670C9BB}" srcOrd="0" destOrd="0" parTransId="{E73B382B-41F9-4D1F-9E41-151CA1595F92}" sibTransId="{92AD354E-891F-4539-ABA8-C6FFDA83F735}"/>
    <dgm:cxn modelId="{4497CBF8-51B2-46F3-BB1D-93BBA4297716}" srcId="{5F3CE698-83EC-4F46-A588-C2A27444A963}" destId="{6A1B0731-4605-46AC-B5B5-96265937D531}" srcOrd="1" destOrd="0" parTransId="{0E41CDA5-80AA-4FC9-B188-50285C28FAA2}" sibTransId="{94D1116D-750D-412B-B14F-E521CAE3633C}"/>
    <dgm:cxn modelId="{EFCFCAA1-DE4F-4F1A-9DA6-4B81C6B69827}" type="presOf" srcId="{5C81CDAA-A043-4A6F-8116-6EC1B37F326A}" destId="{036A28D4-44BD-4EB7-A6C9-3CB02BB10A58}" srcOrd="0" destOrd="0" presId="urn:microsoft.com/office/officeart/2005/8/layout/vList5"/>
    <dgm:cxn modelId="{34D4CCF8-1E4B-4E12-9652-F06C5AFAC262}" type="presOf" srcId="{5F3CE698-83EC-4F46-A588-C2A27444A963}" destId="{855A7947-3FE3-4593-9B5B-25A83DDF0DE0}" srcOrd="0" destOrd="0" presId="urn:microsoft.com/office/officeart/2005/8/layout/vList5"/>
    <dgm:cxn modelId="{611A51DC-357C-4B1D-88AD-19DB94DE0277}" type="presOf" srcId="{6A1B0731-4605-46AC-B5B5-96265937D531}" destId="{AF79752F-4DDD-44EB-8B2D-1B53B838B840}" srcOrd="0" destOrd="0" presId="urn:microsoft.com/office/officeart/2005/8/layout/vList5"/>
    <dgm:cxn modelId="{5A763D99-DEBD-4DCC-BCCE-B7DFEB32D816}" type="presOf" srcId="{CB31F788-5EAF-4029-B608-2DE9ACC8C65B}" destId="{9553F992-FFD1-4A84-9FE6-C30B4C8A1690}" srcOrd="0" destOrd="0" presId="urn:microsoft.com/office/officeart/2005/8/layout/vList5"/>
    <dgm:cxn modelId="{A8E4049F-FC8C-4A63-A125-7080018AC0B5}" type="presOf" srcId="{640F6350-8D1C-4949-8640-268550B289E8}" destId="{173DD0A6-FDC8-421F-9D81-939392B323A2}" srcOrd="0" destOrd="0" presId="urn:microsoft.com/office/officeart/2005/8/layout/vList5"/>
    <dgm:cxn modelId="{359354C4-B437-47E7-9EA4-487C2D4D6668}" type="presParOf" srcId="{855A7947-3FE3-4593-9B5B-25A83DDF0DE0}" destId="{664B1A7B-B055-4200-93AE-7C607492048C}" srcOrd="0" destOrd="0" presId="urn:microsoft.com/office/officeart/2005/8/layout/vList5"/>
    <dgm:cxn modelId="{30C34EDC-844D-413F-83D9-8224D8B84E08}" type="presParOf" srcId="{664B1A7B-B055-4200-93AE-7C607492048C}" destId="{036A28D4-44BD-4EB7-A6C9-3CB02BB10A58}" srcOrd="0" destOrd="0" presId="urn:microsoft.com/office/officeart/2005/8/layout/vList5"/>
    <dgm:cxn modelId="{8E347F69-A0D4-44F7-8DD3-63CA9403C46E}" type="presParOf" srcId="{664B1A7B-B055-4200-93AE-7C607492048C}" destId="{E4FD1D0D-3F88-4026-8B59-9676C7D33E72}" srcOrd="1" destOrd="0" presId="urn:microsoft.com/office/officeart/2005/8/layout/vList5"/>
    <dgm:cxn modelId="{8F7ABBEF-53CE-421B-9528-3F92F3F6BA68}" type="presParOf" srcId="{855A7947-3FE3-4593-9B5B-25A83DDF0DE0}" destId="{AE9A78C4-B958-41B4-9829-5BEBF700FA0A}" srcOrd="1" destOrd="0" presId="urn:microsoft.com/office/officeart/2005/8/layout/vList5"/>
    <dgm:cxn modelId="{46DF4FE9-F2C2-42E8-A2DF-B54E1D3B3C2E}" type="presParOf" srcId="{855A7947-3FE3-4593-9B5B-25A83DDF0DE0}" destId="{A437FBAA-8A62-4D1A-8086-B1D54AF76303}" srcOrd="2" destOrd="0" presId="urn:microsoft.com/office/officeart/2005/8/layout/vList5"/>
    <dgm:cxn modelId="{DC46C416-7551-4EC7-B3CE-9321102BDCEE}" type="presParOf" srcId="{A437FBAA-8A62-4D1A-8086-B1D54AF76303}" destId="{AF79752F-4DDD-44EB-8B2D-1B53B838B840}" srcOrd="0" destOrd="0" presId="urn:microsoft.com/office/officeart/2005/8/layout/vList5"/>
    <dgm:cxn modelId="{EECCD4B3-B781-4485-8C8A-93B3F09D7091}" type="presParOf" srcId="{A437FBAA-8A62-4D1A-8086-B1D54AF76303}" destId="{2C73E0ED-031D-4BA6-B300-AB7AAE9ABE10}" srcOrd="1" destOrd="0" presId="urn:microsoft.com/office/officeart/2005/8/layout/vList5"/>
    <dgm:cxn modelId="{6680FEC5-0E37-4DFF-A1DB-8DEEBEB180BD}" type="presParOf" srcId="{855A7947-3FE3-4593-9B5B-25A83DDF0DE0}" destId="{80F9C0DF-82F8-41C3-ACEA-77E703079C6B}" srcOrd="3" destOrd="0" presId="urn:microsoft.com/office/officeart/2005/8/layout/vList5"/>
    <dgm:cxn modelId="{FB925024-24E7-48E3-B17A-D7326291CC04}" type="presParOf" srcId="{855A7947-3FE3-4593-9B5B-25A83DDF0DE0}" destId="{812CB7ED-78D0-4AAF-A694-174F3A354C15}" srcOrd="4" destOrd="0" presId="urn:microsoft.com/office/officeart/2005/8/layout/vList5"/>
    <dgm:cxn modelId="{20562212-D3F1-4E15-B600-3C9333A38A6C}" type="presParOf" srcId="{812CB7ED-78D0-4AAF-A694-174F3A354C15}" destId="{173DD0A6-FDC8-421F-9D81-939392B323A2}" srcOrd="0" destOrd="0" presId="urn:microsoft.com/office/officeart/2005/8/layout/vList5"/>
    <dgm:cxn modelId="{039BE489-FD8D-4370-B4FC-BFE3B8AA393A}" type="presParOf" srcId="{812CB7ED-78D0-4AAF-A694-174F3A354C15}" destId="{B9B679CA-3EAA-4529-A485-FDACFF403B76}" srcOrd="1" destOrd="0" presId="urn:microsoft.com/office/officeart/2005/8/layout/vList5"/>
    <dgm:cxn modelId="{6B2691FF-E894-42B6-9DDB-1FF60E104F6A}" type="presParOf" srcId="{855A7947-3FE3-4593-9B5B-25A83DDF0DE0}" destId="{9368C20E-C076-406B-B1E6-1A98DDD517D1}" srcOrd="5" destOrd="0" presId="urn:microsoft.com/office/officeart/2005/8/layout/vList5"/>
    <dgm:cxn modelId="{7E9D0CF8-6814-4CCD-AB79-458D4AEF1469}" type="presParOf" srcId="{855A7947-3FE3-4593-9B5B-25A83DDF0DE0}" destId="{E6FB44D2-E69C-4F10-B152-503965941D26}" srcOrd="6" destOrd="0" presId="urn:microsoft.com/office/officeart/2005/8/layout/vList5"/>
    <dgm:cxn modelId="{495DA901-0958-4E65-954A-34862CA1C280}" type="presParOf" srcId="{E6FB44D2-E69C-4F10-B152-503965941D26}" destId="{F1BCD501-2DC2-49B5-B2E1-CC5252C1117E}" srcOrd="0" destOrd="0" presId="urn:microsoft.com/office/officeart/2005/8/layout/vList5"/>
    <dgm:cxn modelId="{43AB8054-E7D7-4730-985C-A74DFC703E30}"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indicador de Titulación por generación mide el porcentaje de alumnos titulados de los egresados de una generación</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Número de alumnos de la generación que aprobaron su examen profesional/Número de egresados pertenecientes a la misma generación de titulados)*100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r>
            <a:rPr lang="es-ES" sz="800">
              <a:latin typeface="Arial" pitchFamily="34" charset="0"/>
              <a:cs typeface="Arial" pitchFamily="34" charset="0"/>
            </a:rPr>
            <a:t>Estratégico</a:t>
          </a: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3F295936-0EBA-47B0-8107-1183E7109B4E}" type="presOf" srcId="{640F6350-8D1C-4949-8640-268550B289E8}" destId="{173DD0A6-FDC8-421F-9D81-939392B323A2}" srcOrd="0" destOrd="0" presId="urn:microsoft.com/office/officeart/2005/8/layout/vList5"/>
    <dgm:cxn modelId="{3871231D-2707-41A3-A890-2F37517373BC}" type="presOf" srcId="{5C81CDAA-A043-4A6F-8116-6EC1B37F326A}" destId="{036A28D4-44BD-4EB7-A6C9-3CB02BB10A58}"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1DC6CFD-3D7B-444B-A4B6-10A0DBB365CD}" srcId="{5F3CE698-83EC-4F46-A588-C2A27444A963}" destId="{640F6350-8D1C-4949-8640-268550B289E8}" srcOrd="2" destOrd="0" parTransId="{6B61A2A7-C6FA-4120-8B99-E793DE78C0D8}" sibTransId="{AB31C0CD-66B6-4C64-8DA8-FE398D0CD9E8}"/>
    <dgm:cxn modelId="{9C5746D2-5CD6-41B5-94BE-3BD3228F2CAC}" type="presOf" srcId="{E10972A8-2130-4DF2-9586-0192D1E633EB}" destId="{2C73E0ED-031D-4BA6-B300-AB7AAE9ABE1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07210DEE-17D0-4992-BDD5-1FBF41A9F889}" type="presOf" srcId="{CB31F788-5EAF-4029-B608-2DE9ACC8C65B}" destId="{9553F992-FFD1-4A84-9FE6-C30B4C8A1690}" srcOrd="0" destOrd="0" presId="urn:microsoft.com/office/officeart/2005/8/layout/vList5"/>
    <dgm:cxn modelId="{800209EF-E0C2-40A7-A8E6-02AE9A771205}" srcId="{5F3CE698-83EC-4F46-A588-C2A27444A963}" destId="{5C81CDAA-A043-4A6F-8116-6EC1B37F326A}" srcOrd="0" destOrd="0" parTransId="{D3223C2F-F228-48C4-AE69-E04DDA0BB701}" sibTransId="{45C8F39F-EBD2-47CC-8B23-0223F55EA196}"/>
    <dgm:cxn modelId="{F2ADC222-2C0B-45EA-AD5C-DF61D17F8BAD}" srcId="{FC6A3C28-4DA2-44F2-90A8-D9B3F9E3CCC2}" destId="{CB31F788-5EAF-4029-B608-2DE9ACC8C65B}" srcOrd="0" destOrd="0" parTransId="{DA989D93-3607-4B31-B651-FAE0CE8DF94C}" sibTransId="{2180A4AE-CDD6-4225-815E-1C89896BE0B9}"/>
    <dgm:cxn modelId="{BD59F486-20C1-45F5-AAD0-9F2A3CE932DD}" type="presOf" srcId="{9C16EF9A-BB3F-4155-8EAC-CFB88B7FB705}" destId="{B9B679CA-3EAA-4529-A485-FDACFF403B76}"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D6CB6323-E54A-46B1-B95D-AF72B2CB846B}" type="presOf" srcId="{6A1B0731-4605-46AC-B5B5-96265937D531}" destId="{AF79752F-4DDD-44EB-8B2D-1B53B838B84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4497CBF8-51B2-46F3-BB1D-93BBA4297716}" srcId="{5F3CE698-83EC-4F46-A588-C2A27444A963}" destId="{6A1B0731-4605-46AC-B5B5-96265937D531}" srcOrd="1" destOrd="0" parTransId="{0E41CDA5-80AA-4FC9-B188-50285C28FAA2}" sibTransId="{94D1116D-750D-412B-B14F-E521CAE3633C}"/>
    <dgm:cxn modelId="{D73606BF-B61C-419A-9F5D-97DF1073CA41}" type="presOf" srcId="{FC6A3C28-4DA2-44F2-90A8-D9B3F9E3CCC2}" destId="{F1BCD501-2DC2-49B5-B2E1-CC5252C1117E}" srcOrd="0" destOrd="0" presId="urn:microsoft.com/office/officeart/2005/8/layout/vList5"/>
    <dgm:cxn modelId="{1465F2C4-8235-4879-99D4-713A6F386CEC}" type="presOf" srcId="{5F3CE698-83EC-4F46-A588-C2A27444A963}" destId="{855A7947-3FE3-4593-9B5B-25A83DDF0DE0}" srcOrd="0" destOrd="0" presId="urn:microsoft.com/office/officeart/2005/8/layout/vList5"/>
    <dgm:cxn modelId="{449311EE-67C7-40BF-B77C-D82ACCEC2FAF}" type="presOf" srcId="{6D3234EB-5E70-47CC-9D9C-C6F5A670C9BB}" destId="{E4FD1D0D-3F88-4026-8B59-9676C7D33E72}" srcOrd="0" destOrd="0" presId="urn:microsoft.com/office/officeart/2005/8/layout/vList5"/>
    <dgm:cxn modelId="{6834C79F-1CA8-4D42-8D49-48CC8E22C81B}" type="presParOf" srcId="{855A7947-3FE3-4593-9B5B-25A83DDF0DE0}" destId="{664B1A7B-B055-4200-93AE-7C607492048C}" srcOrd="0" destOrd="0" presId="urn:microsoft.com/office/officeart/2005/8/layout/vList5"/>
    <dgm:cxn modelId="{C9E94B82-C698-49D7-BB65-0C2DAE2C4079}" type="presParOf" srcId="{664B1A7B-B055-4200-93AE-7C607492048C}" destId="{036A28D4-44BD-4EB7-A6C9-3CB02BB10A58}" srcOrd="0" destOrd="0" presId="urn:microsoft.com/office/officeart/2005/8/layout/vList5"/>
    <dgm:cxn modelId="{E006E161-AC50-423D-B555-F8AD348922D2}" type="presParOf" srcId="{664B1A7B-B055-4200-93AE-7C607492048C}" destId="{E4FD1D0D-3F88-4026-8B59-9676C7D33E72}" srcOrd="1" destOrd="0" presId="urn:microsoft.com/office/officeart/2005/8/layout/vList5"/>
    <dgm:cxn modelId="{36E3C085-921A-487A-BE87-B756EA925FA3}" type="presParOf" srcId="{855A7947-3FE3-4593-9B5B-25A83DDF0DE0}" destId="{AE9A78C4-B958-41B4-9829-5BEBF700FA0A}" srcOrd="1" destOrd="0" presId="urn:microsoft.com/office/officeart/2005/8/layout/vList5"/>
    <dgm:cxn modelId="{D8E345E2-BA8E-431B-9EB5-9054A7A58264}" type="presParOf" srcId="{855A7947-3FE3-4593-9B5B-25A83DDF0DE0}" destId="{A437FBAA-8A62-4D1A-8086-B1D54AF76303}" srcOrd="2" destOrd="0" presId="urn:microsoft.com/office/officeart/2005/8/layout/vList5"/>
    <dgm:cxn modelId="{7B160B30-1556-4A6A-8CB1-423A6ED08062}" type="presParOf" srcId="{A437FBAA-8A62-4D1A-8086-B1D54AF76303}" destId="{AF79752F-4DDD-44EB-8B2D-1B53B838B840}" srcOrd="0" destOrd="0" presId="urn:microsoft.com/office/officeart/2005/8/layout/vList5"/>
    <dgm:cxn modelId="{ABB4112D-6B45-4C40-A724-C607C265A117}" type="presParOf" srcId="{A437FBAA-8A62-4D1A-8086-B1D54AF76303}" destId="{2C73E0ED-031D-4BA6-B300-AB7AAE9ABE10}" srcOrd="1" destOrd="0" presId="urn:microsoft.com/office/officeart/2005/8/layout/vList5"/>
    <dgm:cxn modelId="{9310E395-CC36-44D0-8F2A-5CFF5469545D}" type="presParOf" srcId="{855A7947-3FE3-4593-9B5B-25A83DDF0DE0}" destId="{80F9C0DF-82F8-41C3-ACEA-77E703079C6B}" srcOrd="3" destOrd="0" presId="urn:microsoft.com/office/officeart/2005/8/layout/vList5"/>
    <dgm:cxn modelId="{3E1FAA5E-49E2-4585-9B8E-BFF8BA010378}" type="presParOf" srcId="{855A7947-3FE3-4593-9B5B-25A83DDF0DE0}" destId="{812CB7ED-78D0-4AAF-A694-174F3A354C15}" srcOrd="4" destOrd="0" presId="urn:microsoft.com/office/officeart/2005/8/layout/vList5"/>
    <dgm:cxn modelId="{F43847B9-E564-4C7E-B895-53BDFC30E188}" type="presParOf" srcId="{812CB7ED-78D0-4AAF-A694-174F3A354C15}" destId="{173DD0A6-FDC8-421F-9D81-939392B323A2}" srcOrd="0" destOrd="0" presId="urn:microsoft.com/office/officeart/2005/8/layout/vList5"/>
    <dgm:cxn modelId="{95E69036-319F-4D13-947A-9A2F039F5473}" type="presParOf" srcId="{812CB7ED-78D0-4AAF-A694-174F3A354C15}" destId="{B9B679CA-3EAA-4529-A485-FDACFF403B76}" srcOrd="1" destOrd="0" presId="urn:microsoft.com/office/officeart/2005/8/layout/vList5"/>
    <dgm:cxn modelId="{6EDBBE21-7E71-4559-A468-D9161095611C}" type="presParOf" srcId="{855A7947-3FE3-4593-9B5B-25A83DDF0DE0}" destId="{9368C20E-C076-406B-B1E6-1A98DDD517D1}" srcOrd="5" destOrd="0" presId="urn:microsoft.com/office/officeart/2005/8/layout/vList5"/>
    <dgm:cxn modelId="{EDFA88B1-9A10-4BBE-A6A4-9D3DDED39B1A}" type="presParOf" srcId="{855A7947-3FE3-4593-9B5B-25A83DDF0DE0}" destId="{E6FB44D2-E69C-4F10-B152-503965941D26}" srcOrd="6" destOrd="0" presId="urn:microsoft.com/office/officeart/2005/8/layout/vList5"/>
    <dgm:cxn modelId="{C329DA04-C90E-49FF-8A2E-30537F6392A8}" type="presParOf" srcId="{E6FB44D2-E69C-4F10-B152-503965941D26}" destId="{F1BCD501-2DC2-49B5-B2E1-CC5252C1117E}" srcOrd="0" destOrd="0" presId="urn:microsoft.com/office/officeart/2005/8/layout/vList5"/>
    <dgm:cxn modelId="{51273AD7-A987-4D4D-AE71-ABFAF0B86879}"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indicador de Costo por Alumno determina el costo en pesos que genera un alumno atendido durante un periodo de referencia.</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FAETA en planteles y Colegios Estatales en capitulo 1000, 2000 y 3000/Ma</a:t>
          </a:r>
          <a:r>
            <a:rPr lang="es-ES" sz="800" b="0" i="0" strike="noStrike">
              <a:solidFill>
                <a:srgbClr val="000000"/>
              </a:solidFill>
              <a:latin typeface="Arial" pitchFamily="34" charset="0"/>
              <a:cs typeface="Arial" pitchFamily="34" charset="0"/>
            </a:rPr>
            <a:t>trícula total inicial semestral).</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3632B67F-43CA-4EA0-9F49-1BBB4BBCB43E}" type="presOf" srcId="{5C81CDAA-A043-4A6F-8116-6EC1B37F326A}" destId="{036A28D4-44BD-4EB7-A6C9-3CB02BB10A58}"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68AC5B79-3E6C-4BA4-B3E3-ABCCD816D617}" type="presOf" srcId="{CB31F788-5EAF-4029-B608-2DE9ACC8C65B}" destId="{9553F992-FFD1-4A84-9FE6-C30B4C8A1690}"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B3018BD4-D25D-4220-8B13-BA68AA665CEB}" type="presOf" srcId="{E10972A8-2130-4DF2-9586-0192D1E633EB}" destId="{2C73E0ED-031D-4BA6-B300-AB7AAE9ABE1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2BEFDB37-51E6-4233-9A84-C65CAB3E5EAA}" type="presOf" srcId="{9C16EF9A-BB3F-4155-8EAC-CFB88B7FB705}" destId="{B9B679CA-3EAA-4529-A485-FDACFF403B76}" srcOrd="0" destOrd="0" presId="urn:microsoft.com/office/officeart/2005/8/layout/vList5"/>
    <dgm:cxn modelId="{385227AD-64E3-482C-B9B3-6B4446AE9900}" type="presOf" srcId="{5F3CE698-83EC-4F46-A588-C2A27444A963}" destId="{855A7947-3FE3-4593-9B5B-25A83DDF0DE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C50F3691-88CE-4138-811E-562B1E2BE85C}" type="presOf" srcId="{FC6A3C28-4DA2-44F2-90A8-D9B3F9E3CCC2}" destId="{F1BCD501-2DC2-49B5-B2E1-CC5252C1117E}" srcOrd="0" destOrd="0" presId="urn:microsoft.com/office/officeart/2005/8/layout/vList5"/>
    <dgm:cxn modelId="{A9E15B3A-A1EC-4898-8A5D-F202FFB77DCE}" type="presOf" srcId="{6A1B0731-4605-46AC-B5B5-96265937D531}" destId="{AF79752F-4DDD-44EB-8B2D-1B53B838B84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3D3EDA94-F952-4A46-9045-ED385D874984}" type="presOf" srcId="{6D3234EB-5E70-47CC-9D9C-C6F5A670C9BB}" destId="{E4FD1D0D-3F88-4026-8B59-9676C7D33E72}"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3CD0FF18-2B6D-43E7-A13A-55177440287E}" type="presOf" srcId="{ABEB45ED-5C4E-4984-84AD-90C0ACDFAA4F}" destId="{9553F992-FFD1-4A84-9FE6-C30B4C8A1690}" srcOrd="0" destOrd="1" presId="urn:microsoft.com/office/officeart/2005/8/layout/vList5"/>
    <dgm:cxn modelId="{D9536A99-BD58-44F9-B4CF-56D3251FC00D}" type="presOf" srcId="{640F6350-8D1C-4949-8640-268550B289E8}" destId="{173DD0A6-FDC8-421F-9D81-939392B323A2}" srcOrd="0" destOrd="0" presId="urn:microsoft.com/office/officeart/2005/8/layout/vList5"/>
    <dgm:cxn modelId="{41A6735C-4BF2-4CD7-8BDC-23B89A67AB4C}" type="presParOf" srcId="{855A7947-3FE3-4593-9B5B-25A83DDF0DE0}" destId="{664B1A7B-B055-4200-93AE-7C607492048C}" srcOrd="0" destOrd="0" presId="urn:microsoft.com/office/officeart/2005/8/layout/vList5"/>
    <dgm:cxn modelId="{83A678F7-A491-4814-BADE-C675CA4FC03F}" type="presParOf" srcId="{664B1A7B-B055-4200-93AE-7C607492048C}" destId="{036A28D4-44BD-4EB7-A6C9-3CB02BB10A58}" srcOrd="0" destOrd="0" presId="urn:microsoft.com/office/officeart/2005/8/layout/vList5"/>
    <dgm:cxn modelId="{9A1A804E-9220-40F0-8BE4-A92770642057}" type="presParOf" srcId="{664B1A7B-B055-4200-93AE-7C607492048C}" destId="{E4FD1D0D-3F88-4026-8B59-9676C7D33E72}" srcOrd="1" destOrd="0" presId="urn:microsoft.com/office/officeart/2005/8/layout/vList5"/>
    <dgm:cxn modelId="{EF3079DA-1450-4FB6-B4E5-F4F907E53ACC}" type="presParOf" srcId="{855A7947-3FE3-4593-9B5B-25A83DDF0DE0}" destId="{AE9A78C4-B958-41B4-9829-5BEBF700FA0A}" srcOrd="1" destOrd="0" presId="urn:microsoft.com/office/officeart/2005/8/layout/vList5"/>
    <dgm:cxn modelId="{7E9037A2-1948-4750-8424-227CC62B49E1}" type="presParOf" srcId="{855A7947-3FE3-4593-9B5B-25A83DDF0DE0}" destId="{A437FBAA-8A62-4D1A-8086-B1D54AF76303}" srcOrd="2" destOrd="0" presId="urn:microsoft.com/office/officeart/2005/8/layout/vList5"/>
    <dgm:cxn modelId="{F3E30468-C45C-48B3-B7FC-3E7073B728F8}" type="presParOf" srcId="{A437FBAA-8A62-4D1A-8086-B1D54AF76303}" destId="{AF79752F-4DDD-44EB-8B2D-1B53B838B840}" srcOrd="0" destOrd="0" presId="urn:microsoft.com/office/officeart/2005/8/layout/vList5"/>
    <dgm:cxn modelId="{B9D46254-B39A-4F19-A8CF-6F90B476AB41}" type="presParOf" srcId="{A437FBAA-8A62-4D1A-8086-B1D54AF76303}" destId="{2C73E0ED-031D-4BA6-B300-AB7AAE9ABE10}" srcOrd="1" destOrd="0" presId="urn:microsoft.com/office/officeart/2005/8/layout/vList5"/>
    <dgm:cxn modelId="{DD178300-3E22-4FFC-BE1C-ECD1B1B0233A}" type="presParOf" srcId="{855A7947-3FE3-4593-9B5B-25A83DDF0DE0}" destId="{80F9C0DF-82F8-41C3-ACEA-77E703079C6B}" srcOrd="3" destOrd="0" presId="urn:microsoft.com/office/officeart/2005/8/layout/vList5"/>
    <dgm:cxn modelId="{D07990EA-D83C-4C5B-8D81-B986C8BC11F9}" type="presParOf" srcId="{855A7947-3FE3-4593-9B5B-25A83DDF0DE0}" destId="{812CB7ED-78D0-4AAF-A694-174F3A354C15}" srcOrd="4" destOrd="0" presId="urn:microsoft.com/office/officeart/2005/8/layout/vList5"/>
    <dgm:cxn modelId="{2A207708-042D-4C3F-98C1-C1AC2BD1FD46}" type="presParOf" srcId="{812CB7ED-78D0-4AAF-A694-174F3A354C15}" destId="{173DD0A6-FDC8-421F-9D81-939392B323A2}" srcOrd="0" destOrd="0" presId="urn:microsoft.com/office/officeart/2005/8/layout/vList5"/>
    <dgm:cxn modelId="{23B264E3-C01A-4DEA-8AD6-17C74B6FB18C}" type="presParOf" srcId="{812CB7ED-78D0-4AAF-A694-174F3A354C15}" destId="{B9B679CA-3EAA-4529-A485-FDACFF403B76}" srcOrd="1" destOrd="0" presId="urn:microsoft.com/office/officeart/2005/8/layout/vList5"/>
    <dgm:cxn modelId="{65511137-7BCF-465A-81A8-0CB056ACDECD}" type="presParOf" srcId="{855A7947-3FE3-4593-9B5B-25A83DDF0DE0}" destId="{9368C20E-C076-406B-B1E6-1A98DDD517D1}" srcOrd="5" destOrd="0" presId="urn:microsoft.com/office/officeart/2005/8/layout/vList5"/>
    <dgm:cxn modelId="{55E37188-12F0-4836-8F15-689F23DB2C0A}" type="presParOf" srcId="{855A7947-3FE3-4593-9B5B-25A83DDF0DE0}" destId="{E6FB44D2-E69C-4F10-B152-503965941D26}" srcOrd="6" destOrd="0" presId="urn:microsoft.com/office/officeart/2005/8/layout/vList5"/>
    <dgm:cxn modelId="{A40C4FF9-7236-455C-85C2-8242C9C3F6FE}" type="presParOf" srcId="{E6FB44D2-E69C-4F10-B152-503965941D26}" destId="{F1BCD501-2DC2-49B5-B2E1-CC5252C1117E}" srcOrd="0" destOrd="0" presId="urn:microsoft.com/office/officeart/2005/8/layout/vList5"/>
    <dgm:cxn modelId="{0A8BEE25-7605-4947-9B0B-6CA19EB1F521}"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indice de Alumnos por Prestadores de Servicios Profesionales determina el promedio de alumnos que atiende cada Prestador de  Servicios Profesionales (PSP).</a:t>
          </a: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 Matrícula / Total de Prestadores de Servicios Profesionales).</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D3746C44-E327-43B6-AEE2-67E1FE943759}" type="presOf" srcId="{6A1B0731-4605-46AC-B5B5-96265937D531}" destId="{AF79752F-4DDD-44EB-8B2D-1B53B838B84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4A1764EF-5D8D-436E-8BC1-DEF951E2A2E5}" type="presOf" srcId="{5C81CDAA-A043-4A6F-8116-6EC1B37F326A}" destId="{036A28D4-44BD-4EB7-A6C9-3CB02BB10A58}"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81DCD4FA-DE21-4951-8CDE-47432757279E}" type="presOf" srcId="{FC6A3C28-4DA2-44F2-90A8-D9B3F9E3CCC2}" destId="{F1BCD501-2DC2-49B5-B2E1-CC5252C1117E}"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1EB0A9F2-48D8-48DD-AEA6-5FF8E84AD907}" type="presOf" srcId="{640F6350-8D1C-4949-8640-268550B289E8}" destId="{173DD0A6-FDC8-421F-9D81-939392B323A2}" srcOrd="0" destOrd="0" presId="urn:microsoft.com/office/officeart/2005/8/layout/vList5"/>
    <dgm:cxn modelId="{65961261-DC0F-4225-A091-89D15E3825E0}" type="presOf" srcId="{CB31F788-5EAF-4029-B608-2DE9ACC8C65B}" destId="{9553F992-FFD1-4A84-9FE6-C30B4C8A169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15CB564B-C976-4CF9-9C81-8A615B145DC6}" type="presOf" srcId="{9C16EF9A-BB3F-4155-8EAC-CFB88B7FB705}" destId="{B9B679CA-3EAA-4529-A485-FDACFF403B76}"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C3CEBCCB-E4DE-4337-84E3-906CD2BC0BFE}" type="presOf" srcId="{6D3234EB-5E70-47CC-9D9C-C6F5A670C9BB}" destId="{E4FD1D0D-3F88-4026-8B59-9676C7D33E72}" srcOrd="0" destOrd="0" presId="urn:microsoft.com/office/officeart/2005/8/layout/vList5"/>
    <dgm:cxn modelId="{5626D5B6-153A-4544-B06F-0EE5D431828B}" type="presOf" srcId="{E10972A8-2130-4DF2-9586-0192D1E633EB}" destId="{2C73E0ED-031D-4BA6-B300-AB7AAE9ABE10}" srcOrd="0" destOrd="0" presId="urn:microsoft.com/office/officeart/2005/8/layout/vList5"/>
    <dgm:cxn modelId="{1C8B9E18-661A-4D4D-8160-0EF5529A575D}" type="presOf" srcId="{ABEB45ED-5C4E-4984-84AD-90C0ACDFAA4F}" destId="{9553F992-FFD1-4A84-9FE6-C30B4C8A1690}" srcOrd="0" destOrd="1" presId="urn:microsoft.com/office/officeart/2005/8/layout/vList5"/>
    <dgm:cxn modelId="{6E6EB51B-A50F-4F96-A0F9-D0BE0AF6DFDD}" type="presOf" srcId="{5F3CE698-83EC-4F46-A588-C2A27444A963}" destId="{855A7947-3FE3-4593-9B5B-25A83DDF0DE0}" srcOrd="0" destOrd="0" presId="urn:microsoft.com/office/officeart/2005/8/layout/vList5"/>
    <dgm:cxn modelId="{F466FE57-4770-4D1A-8A4A-B227CC446260}" type="presParOf" srcId="{855A7947-3FE3-4593-9B5B-25A83DDF0DE0}" destId="{664B1A7B-B055-4200-93AE-7C607492048C}" srcOrd="0" destOrd="0" presId="urn:microsoft.com/office/officeart/2005/8/layout/vList5"/>
    <dgm:cxn modelId="{F96EAFE7-E632-4A6F-A1A3-939DE7FCC528}" type="presParOf" srcId="{664B1A7B-B055-4200-93AE-7C607492048C}" destId="{036A28D4-44BD-4EB7-A6C9-3CB02BB10A58}" srcOrd="0" destOrd="0" presId="urn:microsoft.com/office/officeart/2005/8/layout/vList5"/>
    <dgm:cxn modelId="{E5755CC1-D2DA-4771-AC1C-F463C4FCD851}" type="presParOf" srcId="{664B1A7B-B055-4200-93AE-7C607492048C}" destId="{E4FD1D0D-3F88-4026-8B59-9676C7D33E72}" srcOrd="1" destOrd="0" presId="urn:microsoft.com/office/officeart/2005/8/layout/vList5"/>
    <dgm:cxn modelId="{06BF9FC1-2AAB-4379-92F4-147B6D8C3B65}" type="presParOf" srcId="{855A7947-3FE3-4593-9B5B-25A83DDF0DE0}" destId="{AE9A78C4-B958-41B4-9829-5BEBF700FA0A}" srcOrd="1" destOrd="0" presId="urn:microsoft.com/office/officeart/2005/8/layout/vList5"/>
    <dgm:cxn modelId="{D226930C-1C98-46B6-867A-96EC2B9A9A82}" type="presParOf" srcId="{855A7947-3FE3-4593-9B5B-25A83DDF0DE0}" destId="{A437FBAA-8A62-4D1A-8086-B1D54AF76303}" srcOrd="2" destOrd="0" presId="urn:microsoft.com/office/officeart/2005/8/layout/vList5"/>
    <dgm:cxn modelId="{AF06EF58-591E-4433-A679-D19AA228AAC2}" type="presParOf" srcId="{A437FBAA-8A62-4D1A-8086-B1D54AF76303}" destId="{AF79752F-4DDD-44EB-8B2D-1B53B838B840}" srcOrd="0" destOrd="0" presId="urn:microsoft.com/office/officeart/2005/8/layout/vList5"/>
    <dgm:cxn modelId="{81F74E9D-9661-4C47-ABCE-A8CE3D9DD8F3}" type="presParOf" srcId="{A437FBAA-8A62-4D1A-8086-B1D54AF76303}" destId="{2C73E0ED-031D-4BA6-B300-AB7AAE9ABE10}" srcOrd="1" destOrd="0" presId="urn:microsoft.com/office/officeart/2005/8/layout/vList5"/>
    <dgm:cxn modelId="{61FA61C1-0FCC-4FCD-90CE-511744C0A045}" type="presParOf" srcId="{855A7947-3FE3-4593-9B5B-25A83DDF0DE0}" destId="{80F9C0DF-82F8-41C3-ACEA-77E703079C6B}" srcOrd="3" destOrd="0" presId="urn:microsoft.com/office/officeart/2005/8/layout/vList5"/>
    <dgm:cxn modelId="{CADF7590-EFA7-46E8-B9EF-117708A5F0C9}" type="presParOf" srcId="{855A7947-3FE3-4593-9B5B-25A83DDF0DE0}" destId="{812CB7ED-78D0-4AAF-A694-174F3A354C15}" srcOrd="4" destOrd="0" presId="urn:microsoft.com/office/officeart/2005/8/layout/vList5"/>
    <dgm:cxn modelId="{72060B1F-C493-4490-B549-42FFB22D7487}" type="presParOf" srcId="{812CB7ED-78D0-4AAF-A694-174F3A354C15}" destId="{173DD0A6-FDC8-421F-9D81-939392B323A2}" srcOrd="0" destOrd="0" presId="urn:microsoft.com/office/officeart/2005/8/layout/vList5"/>
    <dgm:cxn modelId="{7D90314D-B652-433B-897B-F2784563AE74}" type="presParOf" srcId="{812CB7ED-78D0-4AAF-A694-174F3A354C15}" destId="{B9B679CA-3EAA-4529-A485-FDACFF403B76}" srcOrd="1" destOrd="0" presId="urn:microsoft.com/office/officeart/2005/8/layout/vList5"/>
    <dgm:cxn modelId="{0819EB3D-42A4-4470-90E0-393492C6201B}" type="presParOf" srcId="{855A7947-3FE3-4593-9B5B-25A83DDF0DE0}" destId="{9368C20E-C076-406B-B1E6-1A98DDD517D1}" srcOrd="5" destOrd="0" presId="urn:microsoft.com/office/officeart/2005/8/layout/vList5"/>
    <dgm:cxn modelId="{255ECEC1-F378-4B72-ACC1-2CF430EBDA69}" type="presParOf" srcId="{855A7947-3FE3-4593-9B5B-25A83DDF0DE0}" destId="{E6FB44D2-E69C-4F10-B152-503965941D26}" srcOrd="6" destOrd="0" presId="urn:microsoft.com/office/officeart/2005/8/layout/vList5"/>
    <dgm:cxn modelId="{96DB9EF4-0A4D-4325-9EB8-1F9C6DF61CF4}" type="presParOf" srcId="{E6FB44D2-E69C-4F10-B152-503965941D26}" destId="{F1BCD501-2DC2-49B5-B2E1-CC5252C1117E}" srcOrd="0" destOrd="0" presId="urn:microsoft.com/office/officeart/2005/8/layout/vList5"/>
    <dgm:cxn modelId="{E38F1491-7987-41CE-9BAC-24BFB88A8D8F}"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indicador de Alumnos Becados determina la proporción de los becarios con respecto del total de los alumnos atendidos en un periodo..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r>
            <a:rPr lang="es-ES" sz="800" b="0" i="0" strike="noStrike">
              <a:solidFill>
                <a:srgbClr val="000000"/>
              </a:solidFill>
              <a:latin typeface="Arial"/>
              <a:cs typeface="Arial"/>
            </a:rPr>
            <a:t>(Alumnos becados po semestre / Alumnos atendidos por semestre)*100.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Semestral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r>
            <a:rPr lang="es-ES" sz="800">
              <a:latin typeface="Arial" pitchFamily="34" charset="0"/>
              <a:cs typeface="Arial" pitchFamily="34" charset="0"/>
            </a:rPr>
            <a:t>Estratégico</a:t>
          </a: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AFECEA99-7979-4709-88DD-E3DF9674E582}" type="presOf" srcId="{CB31F788-5EAF-4029-B608-2DE9ACC8C65B}" destId="{9553F992-FFD1-4A84-9FE6-C30B4C8A1690}" srcOrd="0" destOrd="0" presId="urn:microsoft.com/office/officeart/2005/8/layout/vList5"/>
    <dgm:cxn modelId="{73A773E4-8B78-40CC-885E-057967ED7367}" type="presOf" srcId="{FC6A3C28-4DA2-44F2-90A8-D9B3F9E3CCC2}" destId="{F1BCD501-2DC2-49B5-B2E1-CC5252C1117E}"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6A4FD415-3B5A-487F-A0C1-3DAA1B153BFB}" type="presOf" srcId="{6A1B0731-4605-46AC-B5B5-96265937D531}" destId="{AF79752F-4DDD-44EB-8B2D-1B53B838B840}" srcOrd="0" destOrd="0" presId="urn:microsoft.com/office/officeart/2005/8/layout/vList5"/>
    <dgm:cxn modelId="{48C07103-3216-4E85-82FE-192EE1ACD9F0}" type="presOf" srcId="{640F6350-8D1C-4949-8640-268550B289E8}" destId="{173DD0A6-FDC8-421F-9D81-939392B323A2}"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9C3F8B2-AD65-4CFA-B770-E1FEE353F0F0}" type="presOf" srcId="{E10972A8-2130-4DF2-9586-0192D1E633EB}" destId="{2C73E0ED-031D-4BA6-B300-AB7AAE9ABE1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0D58E895-68AB-411B-9A8B-C9FCE4035069}" type="presOf" srcId="{6D3234EB-5E70-47CC-9D9C-C6F5A670C9BB}" destId="{E4FD1D0D-3F88-4026-8B59-9676C7D33E72}"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4497CBF8-51B2-46F3-BB1D-93BBA4297716}" srcId="{5F3CE698-83EC-4F46-A588-C2A27444A963}" destId="{6A1B0731-4605-46AC-B5B5-96265937D531}" srcOrd="1" destOrd="0" parTransId="{0E41CDA5-80AA-4FC9-B188-50285C28FAA2}" sibTransId="{94D1116D-750D-412B-B14F-E521CAE3633C}"/>
    <dgm:cxn modelId="{51AD53F2-2CDE-4F76-B0C7-B55FA6A972CD}" type="presOf" srcId="{5C81CDAA-A043-4A6F-8116-6EC1B37F326A}" destId="{036A28D4-44BD-4EB7-A6C9-3CB02BB10A58}"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C2880F58-2D79-4462-A017-700E201A1E3B}" type="presOf" srcId="{5F3CE698-83EC-4F46-A588-C2A27444A963}" destId="{855A7947-3FE3-4593-9B5B-25A83DDF0DE0}" srcOrd="0" destOrd="0" presId="urn:microsoft.com/office/officeart/2005/8/layout/vList5"/>
    <dgm:cxn modelId="{5F2F57BA-E159-4BBC-B2F4-0F0EDD993F35}" type="presOf" srcId="{9C16EF9A-BB3F-4155-8EAC-CFB88B7FB705}" destId="{B9B679CA-3EAA-4529-A485-FDACFF403B76}" srcOrd="0" destOrd="0" presId="urn:microsoft.com/office/officeart/2005/8/layout/vList5"/>
    <dgm:cxn modelId="{65AA769C-54B8-4FB2-92C3-5848A34BAFD7}" type="presParOf" srcId="{855A7947-3FE3-4593-9B5B-25A83DDF0DE0}" destId="{664B1A7B-B055-4200-93AE-7C607492048C}" srcOrd="0" destOrd="0" presId="urn:microsoft.com/office/officeart/2005/8/layout/vList5"/>
    <dgm:cxn modelId="{89A2A8A1-B744-4ACD-9388-589C99AD1D9A}" type="presParOf" srcId="{664B1A7B-B055-4200-93AE-7C607492048C}" destId="{036A28D4-44BD-4EB7-A6C9-3CB02BB10A58}" srcOrd="0" destOrd="0" presId="urn:microsoft.com/office/officeart/2005/8/layout/vList5"/>
    <dgm:cxn modelId="{5FF1C3DF-73BD-4380-948F-393490F49189}" type="presParOf" srcId="{664B1A7B-B055-4200-93AE-7C607492048C}" destId="{E4FD1D0D-3F88-4026-8B59-9676C7D33E72}" srcOrd="1" destOrd="0" presId="urn:microsoft.com/office/officeart/2005/8/layout/vList5"/>
    <dgm:cxn modelId="{557D416D-498A-444C-AC38-88F3A0271E34}" type="presParOf" srcId="{855A7947-3FE3-4593-9B5B-25A83DDF0DE0}" destId="{AE9A78C4-B958-41B4-9829-5BEBF700FA0A}" srcOrd="1" destOrd="0" presId="urn:microsoft.com/office/officeart/2005/8/layout/vList5"/>
    <dgm:cxn modelId="{A51B1A00-C5BB-43DC-A009-9304D2399F4D}" type="presParOf" srcId="{855A7947-3FE3-4593-9B5B-25A83DDF0DE0}" destId="{A437FBAA-8A62-4D1A-8086-B1D54AF76303}" srcOrd="2" destOrd="0" presId="urn:microsoft.com/office/officeart/2005/8/layout/vList5"/>
    <dgm:cxn modelId="{A92B1650-4916-4D77-9FC6-103CCC4F3A61}" type="presParOf" srcId="{A437FBAA-8A62-4D1A-8086-B1D54AF76303}" destId="{AF79752F-4DDD-44EB-8B2D-1B53B838B840}" srcOrd="0" destOrd="0" presId="urn:microsoft.com/office/officeart/2005/8/layout/vList5"/>
    <dgm:cxn modelId="{D6F44F13-CC5C-43CA-BB93-C87D5B5417C0}" type="presParOf" srcId="{A437FBAA-8A62-4D1A-8086-B1D54AF76303}" destId="{2C73E0ED-031D-4BA6-B300-AB7AAE9ABE10}" srcOrd="1" destOrd="0" presId="urn:microsoft.com/office/officeart/2005/8/layout/vList5"/>
    <dgm:cxn modelId="{B458359A-EFDB-4A00-86A5-0E73B5EE74A3}" type="presParOf" srcId="{855A7947-3FE3-4593-9B5B-25A83DDF0DE0}" destId="{80F9C0DF-82F8-41C3-ACEA-77E703079C6B}" srcOrd="3" destOrd="0" presId="urn:microsoft.com/office/officeart/2005/8/layout/vList5"/>
    <dgm:cxn modelId="{23B7C54D-3E66-4338-9F96-6E93230CF7B3}" type="presParOf" srcId="{855A7947-3FE3-4593-9B5B-25A83DDF0DE0}" destId="{812CB7ED-78D0-4AAF-A694-174F3A354C15}" srcOrd="4" destOrd="0" presId="urn:microsoft.com/office/officeart/2005/8/layout/vList5"/>
    <dgm:cxn modelId="{92B054FF-CD2B-44A3-9180-DDE8BF3FF51C}" type="presParOf" srcId="{812CB7ED-78D0-4AAF-A694-174F3A354C15}" destId="{173DD0A6-FDC8-421F-9D81-939392B323A2}" srcOrd="0" destOrd="0" presId="urn:microsoft.com/office/officeart/2005/8/layout/vList5"/>
    <dgm:cxn modelId="{646BEA04-C751-4567-B330-8ED222562851}" type="presParOf" srcId="{812CB7ED-78D0-4AAF-A694-174F3A354C15}" destId="{B9B679CA-3EAA-4529-A485-FDACFF403B76}" srcOrd="1" destOrd="0" presId="urn:microsoft.com/office/officeart/2005/8/layout/vList5"/>
    <dgm:cxn modelId="{27E5D9A4-D7C2-47E1-8125-F58756571A8F}" type="presParOf" srcId="{855A7947-3FE3-4593-9B5B-25A83DDF0DE0}" destId="{9368C20E-C076-406B-B1E6-1A98DDD517D1}" srcOrd="5" destOrd="0" presId="urn:microsoft.com/office/officeart/2005/8/layout/vList5"/>
    <dgm:cxn modelId="{6E487650-F42E-4B17-B9F4-A6E09C97B74B}" type="presParOf" srcId="{855A7947-3FE3-4593-9B5B-25A83DDF0DE0}" destId="{E6FB44D2-E69C-4F10-B152-503965941D26}" srcOrd="6" destOrd="0" presId="urn:microsoft.com/office/officeart/2005/8/layout/vList5"/>
    <dgm:cxn modelId="{C81A3AD1-319F-4FD6-B4F3-D3D09419C1FC}" type="presParOf" srcId="{E6FB44D2-E69C-4F10-B152-503965941D26}" destId="{F1BCD501-2DC2-49B5-B2E1-CC5252C1117E}" srcOrd="0" destOrd="0" presId="urn:microsoft.com/office/officeart/2005/8/layout/vList5"/>
    <dgm:cxn modelId="{FBBB29BC-C882-4218-ADA5-D8B5CEDB22E8}"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MX" sz="800" b="0" i="0" strike="noStrike">
              <a:solidFill>
                <a:srgbClr val="000000"/>
              </a:solidFill>
              <a:latin typeface="Arial"/>
              <a:cs typeface="Arial"/>
            </a:rPr>
            <a:t>El indicador alumnos por computadora identifica la proporción de equipo informático por alumno.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MX" sz="800" b="0" i="0" strike="noStrike">
              <a:solidFill>
                <a:srgbClr val="000000"/>
              </a:solidFill>
              <a:latin typeface="Arial"/>
              <a:cs typeface="Arial"/>
            </a:rPr>
            <a:t>( Matrícula / Total de equipos funcionando destinados a la enseñanza)</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r>
            <a:rPr lang="es-ES" sz="800">
              <a:latin typeface="Arial" pitchFamily="34" charset="0"/>
              <a:cs typeface="Arial" pitchFamily="34" charset="0"/>
            </a:rPr>
            <a:t>Estratégico</a:t>
          </a: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B14086B7-3399-4579-9CDE-4EFAC296FD6C}" type="presOf" srcId="{640F6350-8D1C-4949-8640-268550B289E8}" destId="{173DD0A6-FDC8-421F-9D81-939392B323A2}"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D858FA26-E95D-4072-A4F2-A3BB372F0DA2}" type="presOf" srcId="{E10972A8-2130-4DF2-9586-0192D1E633EB}" destId="{2C73E0ED-031D-4BA6-B300-AB7AAE9ABE1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D6702264-4037-4C7D-AAB4-6EC89C5E40B3}" type="presOf" srcId="{5F3CE698-83EC-4F46-A588-C2A27444A963}" destId="{855A7947-3FE3-4593-9B5B-25A83DDF0DE0}" srcOrd="0" destOrd="0" presId="urn:microsoft.com/office/officeart/2005/8/layout/vList5"/>
    <dgm:cxn modelId="{D0AEA295-1839-4E1D-9F6D-F8C690D33C97}" type="presOf" srcId="{6A1B0731-4605-46AC-B5B5-96265937D531}" destId="{AF79752F-4DDD-44EB-8B2D-1B53B838B84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E21C2315-3017-4BA7-8055-9B7161714C43}" type="presOf" srcId="{CB31F788-5EAF-4029-B608-2DE9ACC8C65B}" destId="{9553F992-FFD1-4A84-9FE6-C30B4C8A1690}" srcOrd="0" destOrd="0" presId="urn:microsoft.com/office/officeart/2005/8/layout/vList5"/>
    <dgm:cxn modelId="{8E9399BA-0844-44B4-8631-4CB67751A82D}" type="presOf" srcId="{6D3234EB-5E70-47CC-9D9C-C6F5A670C9BB}" destId="{E4FD1D0D-3F88-4026-8B59-9676C7D33E72}" srcOrd="0" destOrd="0" presId="urn:microsoft.com/office/officeart/2005/8/layout/vList5"/>
    <dgm:cxn modelId="{D330EC0B-A0B0-4AFD-80AD-ABFFC98C0F18}" type="presOf" srcId="{5C81CDAA-A043-4A6F-8116-6EC1B37F326A}" destId="{036A28D4-44BD-4EB7-A6C9-3CB02BB10A58}"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4497CBF8-51B2-46F3-BB1D-93BBA4297716}" srcId="{5F3CE698-83EC-4F46-A588-C2A27444A963}" destId="{6A1B0731-4605-46AC-B5B5-96265937D531}" srcOrd="1" destOrd="0" parTransId="{0E41CDA5-80AA-4FC9-B188-50285C28FAA2}" sibTransId="{94D1116D-750D-412B-B14F-E521CAE3633C}"/>
    <dgm:cxn modelId="{2DBA294D-48E2-40A7-97AE-07A88D197244}" type="presOf" srcId="{9C16EF9A-BB3F-4155-8EAC-CFB88B7FB705}" destId="{B9B679CA-3EAA-4529-A485-FDACFF403B76}"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E3F4EB93-EF58-4872-ABB2-27FE80E4CC85}" type="presOf" srcId="{FC6A3C28-4DA2-44F2-90A8-D9B3F9E3CCC2}" destId="{F1BCD501-2DC2-49B5-B2E1-CC5252C1117E}" srcOrd="0" destOrd="0" presId="urn:microsoft.com/office/officeart/2005/8/layout/vList5"/>
    <dgm:cxn modelId="{0129AEC1-6BEA-4E95-91F6-8AC0448C02BE}" type="presParOf" srcId="{855A7947-3FE3-4593-9B5B-25A83DDF0DE0}" destId="{664B1A7B-B055-4200-93AE-7C607492048C}" srcOrd="0" destOrd="0" presId="urn:microsoft.com/office/officeart/2005/8/layout/vList5"/>
    <dgm:cxn modelId="{1F0A00B2-E963-45AE-9982-9577528FC4A8}" type="presParOf" srcId="{664B1A7B-B055-4200-93AE-7C607492048C}" destId="{036A28D4-44BD-4EB7-A6C9-3CB02BB10A58}" srcOrd="0" destOrd="0" presId="urn:microsoft.com/office/officeart/2005/8/layout/vList5"/>
    <dgm:cxn modelId="{8462C726-B073-4E0E-8E76-28D7447DEC0F}" type="presParOf" srcId="{664B1A7B-B055-4200-93AE-7C607492048C}" destId="{E4FD1D0D-3F88-4026-8B59-9676C7D33E72}" srcOrd="1" destOrd="0" presId="urn:microsoft.com/office/officeart/2005/8/layout/vList5"/>
    <dgm:cxn modelId="{9D00F20C-D75F-4C6D-B6EE-73385DB238F5}" type="presParOf" srcId="{855A7947-3FE3-4593-9B5B-25A83DDF0DE0}" destId="{AE9A78C4-B958-41B4-9829-5BEBF700FA0A}" srcOrd="1" destOrd="0" presId="urn:microsoft.com/office/officeart/2005/8/layout/vList5"/>
    <dgm:cxn modelId="{313D0818-F573-425C-B02A-3CE05D6570B9}" type="presParOf" srcId="{855A7947-3FE3-4593-9B5B-25A83DDF0DE0}" destId="{A437FBAA-8A62-4D1A-8086-B1D54AF76303}" srcOrd="2" destOrd="0" presId="urn:microsoft.com/office/officeart/2005/8/layout/vList5"/>
    <dgm:cxn modelId="{B3F01328-493A-44A5-BDC0-1F8220458991}" type="presParOf" srcId="{A437FBAA-8A62-4D1A-8086-B1D54AF76303}" destId="{AF79752F-4DDD-44EB-8B2D-1B53B838B840}" srcOrd="0" destOrd="0" presId="urn:microsoft.com/office/officeart/2005/8/layout/vList5"/>
    <dgm:cxn modelId="{F72570D9-46A3-4ED8-B063-3FE8F78C39E3}" type="presParOf" srcId="{A437FBAA-8A62-4D1A-8086-B1D54AF76303}" destId="{2C73E0ED-031D-4BA6-B300-AB7AAE9ABE10}" srcOrd="1" destOrd="0" presId="urn:microsoft.com/office/officeart/2005/8/layout/vList5"/>
    <dgm:cxn modelId="{18A4B033-34A7-449D-B46A-DCD6DA081800}" type="presParOf" srcId="{855A7947-3FE3-4593-9B5B-25A83DDF0DE0}" destId="{80F9C0DF-82F8-41C3-ACEA-77E703079C6B}" srcOrd="3" destOrd="0" presId="urn:microsoft.com/office/officeart/2005/8/layout/vList5"/>
    <dgm:cxn modelId="{F2D10CAF-7928-4937-B9AF-ABFFE6377F08}" type="presParOf" srcId="{855A7947-3FE3-4593-9B5B-25A83DDF0DE0}" destId="{812CB7ED-78D0-4AAF-A694-174F3A354C15}" srcOrd="4" destOrd="0" presId="urn:microsoft.com/office/officeart/2005/8/layout/vList5"/>
    <dgm:cxn modelId="{57C10E99-4C6A-4C2A-94A1-F1924A6A069A}" type="presParOf" srcId="{812CB7ED-78D0-4AAF-A694-174F3A354C15}" destId="{173DD0A6-FDC8-421F-9D81-939392B323A2}" srcOrd="0" destOrd="0" presId="urn:microsoft.com/office/officeart/2005/8/layout/vList5"/>
    <dgm:cxn modelId="{AF54355D-D6E4-455A-956E-EF1ECCBE4566}" type="presParOf" srcId="{812CB7ED-78D0-4AAF-A694-174F3A354C15}" destId="{B9B679CA-3EAA-4529-A485-FDACFF403B76}" srcOrd="1" destOrd="0" presId="urn:microsoft.com/office/officeart/2005/8/layout/vList5"/>
    <dgm:cxn modelId="{05A9CCF6-3759-4DAB-97BF-B3184C449617}" type="presParOf" srcId="{855A7947-3FE3-4593-9B5B-25A83DDF0DE0}" destId="{9368C20E-C076-406B-B1E6-1A98DDD517D1}" srcOrd="5" destOrd="0" presId="urn:microsoft.com/office/officeart/2005/8/layout/vList5"/>
    <dgm:cxn modelId="{58DCF202-4B5C-4EF4-8F33-F6CE97CF86BB}" type="presParOf" srcId="{855A7947-3FE3-4593-9B5B-25A83DDF0DE0}" destId="{E6FB44D2-E69C-4F10-B152-503965941D26}" srcOrd="6" destOrd="0" presId="urn:microsoft.com/office/officeart/2005/8/layout/vList5"/>
    <dgm:cxn modelId="{84240FE5-AF0B-448E-99BD-6DDAA4F8ACDB}" type="presParOf" srcId="{E6FB44D2-E69C-4F10-B152-503965941D26}" destId="{F1BCD501-2DC2-49B5-B2E1-CC5252C1117E}" srcOrd="0" destOrd="0" presId="urn:microsoft.com/office/officeart/2005/8/layout/vList5"/>
    <dgm:cxn modelId="{3C9046A3-821F-4E42-AE9A-DAFEC0B3A722}"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4145440" y="-2708209"/>
          <a:ext cx="265607" cy="5749809"/>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rtl="0">
            <a:lnSpc>
              <a:spcPct val="90000"/>
            </a:lnSpc>
            <a:spcBef>
              <a:spcPct val="0"/>
            </a:spcBef>
            <a:spcAft>
              <a:spcPct val="15000"/>
            </a:spcAft>
            <a:buChar char="••"/>
          </a:pPr>
          <a:r>
            <a:rPr lang="es-ES" sz="800" b="0" i="0" strike="noStrike" kern="1200">
              <a:solidFill>
                <a:srgbClr val="000000"/>
              </a:solidFill>
              <a:latin typeface="Arial"/>
              <a:cs typeface="Arial"/>
            </a:rPr>
            <a:t>- El indicador de Becados Externos determina la cobertura de becas financiadas por las entidades externas.</a:t>
          </a:r>
          <a:endParaRPr lang="es-ES" sz="800" kern="1200">
            <a:latin typeface="Arial" pitchFamily="34" charset="0"/>
            <a:cs typeface="Arial" pitchFamily="34" charset="0"/>
          </a:endParaRPr>
        </a:p>
      </dsp:txBody>
      <dsp:txXfrm rot="-5400000">
        <a:off x="1403339" y="46858"/>
        <a:ext cx="5736843" cy="239675"/>
      </dsp:txXfrm>
    </dsp:sp>
    <dsp:sp modelId="{036A28D4-44BD-4EB7-A6C9-3CB02BB10A58}">
      <dsp:nvSpPr>
        <dsp:cNvPr id="0" name=""/>
        <dsp:cNvSpPr/>
      </dsp:nvSpPr>
      <dsp:spPr>
        <a:xfrm>
          <a:off x="126" y="690"/>
          <a:ext cx="1403213"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16333" y="16897"/>
        <a:ext cx="1370799" cy="299595"/>
      </dsp:txXfrm>
    </dsp:sp>
    <dsp:sp modelId="{2C73E0ED-031D-4BA6-B300-AB7AAE9ABE10}">
      <dsp:nvSpPr>
        <dsp:cNvPr id="0" name=""/>
        <dsp:cNvSpPr/>
      </dsp:nvSpPr>
      <dsp:spPr>
        <a:xfrm rot="5400000">
          <a:off x="4145566" y="-2359599"/>
          <a:ext cx="265607" cy="5749809"/>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ES" sz="800" b="0" i="0" strike="noStrike" kern="1200">
              <a:solidFill>
                <a:srgbClr val="000000"/>
              </a:solidFill>
              <a:latin typeface="Arial"/>
              <a:cs typeface="Arial"/>
            </a:rPr>
            <a:t>(Número de alumnos becados externos en sus distintas modalidades /Alumno Atendido( Matrícula).</a:t>
          </a:r>
          <a:endParaRPr lang="es-ES" sz="800" kern="1200">
            <a:latin typeface="Arial" pitchFamily="34" charset="0"/>
            <a:cs typeface="Arial" pitchFamily="34" charset="0"/>
          </a:endParaRPr>
        </a:p>
      </dsp:txBody>
      <dsp:txXfrm rot="-5400000">
        <a:off x="1403465" y="395468"/>
        <a:ext cx="5736843" cy="239675"/>
      </dsp:txXfrm>
    </dsp:sp>
    <dsp:sp modelId="{AF79752F-4DDD-44EB-8B2D-1B53B838B840}">
      <dsp:nvSpPr>
        <dsp:cNvPr id="0" name=""/>
        <dsp:cNvSpPr/>
      </dsp:nvSpPr>
      <dsp:spPr>
        <a:xfrm>
          <a:off x="0" y="349300"/>
          <a:ext cx="1403213"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16207" y="365507"/>
        <a:ext cx="1370799" cy="299595"/>
      </dsp:txXfrm>
    </dsp:sp>
    <dsp:sp modelId="{B9B679CA-3EAA-4529-A485-FDACFF403B76}">
      <dsp:nvSpPr>
        <dsp:cNvPr id="0" name=""/>
        <dsp:cNvSpPr/>
      </dsp:nvSpPr>
      <dsp:spPr>
        <a:xfrm rot="5400000">
          <a:off x="4145440" y="-2010990"/>
          <a:ext cx="265607" cy="5749809"/>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Anual</a:t>
          </a:r>
        </a:p>
      </dsp:txBody>
      <dsp:txXfrm rot="-5400000">
        <a:off x="1403339" y="744077"/>
        <a:ext cx="5736843" cy="239675"/>
      </dsp:txXfrm>
    </dsp:sp>
    <dsp:sp modelId="{173DD0A6-FDC8-421F-9D81-939392B323A2}">
      <dsp:nvSpPr>
        <dsp:cNvPr id="0" name=""/>
        <dsp:cNvSpPr/>
      </dsp:nvSpPr>
      <dsp:spPr>
        <a:xfrm>
          <a:off x="126" y="697909"/>
          <a:ext cx="1403213"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16333" y="714116"/>
        <a:ext cx="1370799" cy="299595"/>
      </dsp:txXfrm>
    </dsp:sp>
    <dsp:sp modelId="{9553F992-FFD1-4A84-9FE6-C30B4C8A1690}">
      <dsp:nvSpPr>
        <dsp:cNvPr id="0" name=""/>
        <dsp:cNvSpPr/>
      </dsp:nvSpPr>
      <dsp:spPr>
        <a:xfrm rot="5400000">
          <a:off x="4145440" y="-1662380"/>
          <a:ext cx="265607" cy="5749809"/>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403339" y="1092687"/>
        <a:ext cx="5736843" cy="239675"/>
      </dsp:txXfrm>
    </dsp:sp>
    <dsp:sp modelId="{F1BCD501-2DC2-49B5-B2E1-CC5252C1117E}">
      <dsp:nvSpPr>
        <dsp:cNvPr id="0" name=""/>
        <dsp:cNvSpPr/>
      </dsp:nvSpPr>
      <dsp:spPr>
        <a:xfrm>
          <a:off x="126" y="1046519"/>
          <a:ext cx="1403213"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16333" y="1062726"/>
        <a:ext cx="1370799" cy="299595"/>
      </dsp:txXfrm>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3928964" y="-2562741"/>
          <a:ext cx="265607" cy="5458872"/>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rtl="0">
            <a:lnSpc>
              <a:spcPct val="90000"/>
            </a:lnSpc>
            <a:spcBef>
              <a:spcPct val="0"/>
            </a:spcBef>
            <a:spcAft>
              <a:spcPct val="15000"/>
            </a:spcAft>
            <a:buChar char="••"/>
          </a:pPr>
          <a:r>
            <a:rPr lang="es-ES" sz="800" kern="1200">
              <a:latin typeface="Arial" pitchFamily="34" charset="0"/>
              <a:cs typeface="Arial" pitchFamily="34" charset="0"/>
            </a:rPr>
            <a:t>Alumnos que cursan su educación profesional técnica bachiller en planteles con programas cerificados y/o procesos certificados</a:t>
          </a:r>
        </a:p>
      </dsp:txBody>
      <dsp:txXfrm rot="-5400000">
        <a:off x="1332332" y="46857"/>
        <a:ext cx="5445906" cy="239675"/>
      </dsp:txXfrm>
    </dsp:sp>
    <dsp:sp modelId="{036A28D4-44BD-4EB7-A6C9-3CB02BB10A58}">
      <dsp:nvSpPr>
        <dsp:cNvPr id="0" name=""/>
        <dsp:cNvSpPr/>
      </dsp:nvSpPr>
      <dsp:spPr>
        <a:xfrm>
          <a:off x="119" y="690"/>
          <a:ext cx="1332211"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16326" y="16897"/>
        <a:ext cx="1299797" cy="299595"/>
      </dsp:txXfrm>
    </dsp:sp>
    <dsp:sp modelId="{2C73E0ED-031D-4BA6-B300-AB7AAE9ABE10}">
      <dsp:nvSpPr>
        <dsp:cNvPr id="0" name=""/>
        <dsp:cNvSpPr/>
      </dsp:nvSpPr>
      <dsp:spPr>
        <a:xfrm rot="5400000">
          <a:off x="3929084" y="-2214131"/>
          <a:ext cx="265607" cy="5458872"/>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MX" sz="800" b="0" i="0" strike="noStrike" kern="1200">
              <a:solidFill>
                <a:srgbClr val="000000"/>
              </a:solidFill>
              <a:latin typeface="Arial"/>
              <a:cs typeface="Arial"/>
            </a:rPr>
            <a:t>Total de alumnos que cursan  su formación profesional técnica en planteles con programas acreditados y/o procesos certificados / Alumno Atendido (Matricula)* 100 </a:t>
          </a:r>
          <a:endParaRPr lang="es-ES" sz="800" kern="1200">
            <a:latin typeface="Arial" pitchFamily="34" charset="0"/>
            <a:cs typeface="Arial" pitchFamily="34" charset="0"/>
          </a:endParaRPr>
        </a:p>
      </dsp:txBody>
      <dsp:txXfrm rot="-5400000">
        <a:off x="1332452" y="395467"/>
        <a:ext cx="5445906" cy="239675"/>
      </dsp:txXfrm>
    </dsp:sp>
    <dsp:sp modelId="{AF79752F-4DDD-44EB-8B2D-1B53B838B840}">
      <dsp:nvSpPr>
        <dsp:cNvPr id="0" name=""/>
        <dsp:cNvSpPr/>
      </dsp:nvSpPr>
      <dsp:spPr>
        <a:xfrm>
          <a:off x="0" y="349300"/>
          <a:ext cx="1332211"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16207" y="365507"/>
        <a:ext cx="1299797" cy="299595"/>
      </dsp:txXfrm>
    </dsp:sp>
    <dsp:sp modelId="{B9B679CA-3EAA-4529-A485-FDACFF403B76}">
      <dsp:nvSpPr>
        <dsp:cNvPr id="0" name=""/>
        <dsp:cNvSpPr/>
      </dsp:nvSpPr>
      <dsp:spPr>
        <a:xfrm rot="5400000">
          <a:off x="3928964" y="-1865521"/>
          <a:ext cx="265607" cy="5458872"/>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Anual</a:t>
          </a:r>
        </a:p>
      </dsp:txBody>
      <dsp:txXfrm rot="-5400000">
        <a:off x="1332332" y="744077"/>
        <a:ext cx="5445906" cy="239675"/>
      </dsp:txXfrm>
    </dsp:sp>
    <dsp:sp modelId="{173DD0A6-FDC8-421F-9D81-939392B323A2}">
      <dsp:nvSpPr>
        <dsp:cNvPr id="0" name=""/>
        <dsp:cNvSpPr/>
      </dsp:nvSpPr>
      <dsp:spPr>
        <a:xfrm>
          <a:off x="119" y="697909"/>
          <a:ext cx="1332211"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16326" y="714116"/>
        <a:ext cx="1299797" cy="299595"/>
      </dsp:txXfrm>
    </dsp:sp>
    <dsp:sp modelId="{9553F992-FFD1-4A84-9FE6-C30B4C8A1690}">
      <dsp:nvSpPr>
        <dsp:cNvPr id="0" name=""/>
        <dsp:cNvSpPr/>
      </dsp:nvSpPr>
      <dsp:spPr>
        <a:xfrm rot="5400000">
          <a:off x="3928964" y="-1516912"/>
          <a:ext cx="265607" cy="5458872"/>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332332" y="1092686"/>
        <a:ext cx="5445906" cy="239675"/>
      </dsp:txXfrm>
    </dsp:sp>
    <dsp:sp modelId="{F1BCD501-2DC2-49B5-B2E1-CC5252C1117E}">
      <dsp:nvSpPr>
        <dsp:cNvPr id="0" name=""/>
        <dsp:cNvSpPr/>
      </dsp:nvSpPr>
      <dsp:spPr>
        <a:xfrm>
          <a:off x="119" y="1046519"/>
          <a:ext cx="1332211" cy="33200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16326" y="1062726"/>
        <a:ext cx="1299797" cy="299595"/>
      </dsp:txXfrm>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4307128" y="-2814602"/>
          <a:ext cx="375447" cy="6040744"/>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rtl="0">
            <a:lnSpc>
              <a:spcPct val="90000"/>
            </a:lnSpc>
            <a:spcBef>
              <a:spcPct val="0"/>
            </a:spcBef>
            <a:spcAft>
              <a:spcPct val="15000"/>
            </a:spcAft>
            <a:buChar char="••"/>
          </a:pPr>
          <a:r>
            <a:rPr lang="es-ES" sz="800" b="0" i="0" strike="noStrike" kern="1200">
              <a:solidFill>
                <a:srgbClr val="000000"/>
              </a:solidFill>
              <a:latin typeface="Arial"/>
              <a:cs typeface="Arial"/>
            </a:rPr>
            <a:t>El indicador de relación costo Prestador de Servicios Profesionales/gasto total indica el porcentaje que representa el gasto de Prestadores de Servicios Profesionales con relación al gasto total.</a:t>
          </a:r>
          <a:endParaRPr lang="es-ES" sz="800" kern="1200">
            <a:latin typeface="Arial" pitchFamily="34" charset="0"/>
            <a:cs typeface="Arial" pitchFamily="34" charset="0"/>
          </a:endParaRPr>
        </a:p>
      </dsp:txBody>
      <dsp:txXfrm rot="-5400000">
        <a:off x="1474480" y="36374"/>
        <a:ext cx="6022416" cy="338791"/>
      </dsp:txXfrm>
    </dsp:sp>
    <dsp:sp modelId="{036A28D4-44BD-4EB7-A6C9-3CB02BB10A58}">
      <dsp:nvSpPr>
        <dsp:cNvPr id="0" name=""/>
        <dsp:cNvSpPr/>
      </dsp:nvSpPr>
      <dsp:spPr>
        <a:xfrm>
          <a:off x="132" y="42"/>
          <a:ext cx="1474215" cy="428766"/>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Definición</a:t>
          </a:r>
        </a:p>
      </dsp:txBody>
      <dsp:txXfrm>
        <a:off x="21063" y="20973"/>
        <a:ext cx="1432353" cy="386904"/>
      </dsp:txXfrm>
    </dsp:sp>
    <dsp:sp modelId="{2C73E0ED-031D-4BA6-B300-AB7AAE9ABE10}">
      <dsp:nvSpPr>
        <dsp:cNvPr id="0" name=""/>
        <dsp:cNvSpPr/>
      </dsp:nvSpPr>
      <dsp:spPr>
        <a:xfrm rot="5400000">
          <a:off x="4374170" y="-2425626"/>
          <a:ext cx="241363" cy="6040744"/>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355600">
            <a:lnSpc>
              <a:spcPct val="90000"/>
            </a:lnSpc>
            <a:spcBef>
              <a:spcPct val="0"/>
            </a:spcBef>
            <a:spcAft>
              <a:spcPct val="15000"/>
            </a:spcAft>
            <a:buChar char="••"/>
          </a:pPr>
          <a:r>
            <a:rPr lang="es-ES" sz="800" b="0" i="0" strike="noStrike" kern="1200">
              <a:solidFill>
                <a:srgbClr val="000000"/>
              </a:solidFill>
              <a:latin typeface="Arial"/>
              <a:cs typeface="Arial"/>
            </a:rPr>
            <a:t>(Gasto ejercido en Prestadores de Servicios Profesionales / Presupuesto ejercido) * 100</a:t>
          </a:r>
          <a:endParaRPr lang="es-ES" sz="800" kern="1200">
            <a:latin typeface="Arial" pitchFamily="34" charset="0"/>
            <a:cs typeface="Arial" pitchFamily="34" charset="0"/>
          </a:endParaRPr>
        </a:p>
      </dsp:txBody>
      <dsp:txXfrm rot="-5400000">
        <a:off x="1474480" y="485846"/>
        <a:ext cx="6028962" cy="217799"/>
      </dsp:txXfrm>
    </dsp:sp>
    <dsp:sp modelId="{AF79752F-4DDD-44EB-8B2D-1B53B838B840}">
      <dsp:nvSpPr>
        <dsp:cNvPr id="0" name=""/>
        <dsp:cNvSpPr/>
      </dsp:nvSpPr>
      <dsp:spPr>
        <a:xfrm>
          <a:off x="0" y="443894"/>
          <a:ext cx="1474215" cy="301704"/>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Base de cálculo</a:t>
          </a:r>
        </a:p>
      </dsp:txBody>
      <dsp:txXfrm>
        <a:off x="14728" y="458622"/>
        <a:ext cx="1444759" cy="272248"/>
      </dsp:txXfrm>
    </dsp:sp>
    <dsp:sp modelId="{B9B679CA-3EAA-4529-A485-FDACFF403B76}">
      <dsp:nvSpPr>
        <dsp:cNvPr id="0" name=""/>
        <dsp:cNvSpPr/>
      </dsp:nvSpPr>
      <dsp:spPr>
        <a:xfrm rot="5400000">
          <a:off x="4374038" y="-2108836"/>
          <a:ext cx="241363" cy="6040744"/>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Anual</a:t>
          </a:r>
        </a:p>
      </dsp:txBody>
      <dsp:txXfrm rot="-5400000">
        <a:off x="1474348" y="802636"/>
        <a:ext cx="6028962" cy="217799"/>
      </dsp:txXfrm>
    </dsp:sp>
    <dsp:sp modelId="{173DD0A6-FDC8-421F-9D81-939392B323A2}">
      <dsp:nvSpPr>
        <dsp:cNvPr id="0" name=""/>
        <dsp:cNvSpPr/>
      </dsp:nvSpPr>
      <dsp:spPr>
        <a:xfrm>
          <a:off x="132" y="760683"/>
          <a:ext cx="1474215" cy="301704"/>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Periodicidad</a:t>
          </a:r>
        </a:p>
      </dsp:txBody>
      <dsp:txXfrm>
        <a:off x="14860" y="775411"/>
        <a:ext cx="1444759" cy="272248"/>
      </dsp:txXfrm>
    </dsp:sp>
    <dsp:sp modelId="{9553F992-FFD1-4A84-9FE6-C30B4C8A1690}">
      <dsp:nvSpPr>
        <dsp:cNvPr id="0" name=""/>
        <dsp:cNvSpPr/>
      </dsp:nvSpPr>
      <dsp:spPr>
        <a:xfrm rot="5400000">
          <a:off x="4374038" y="-1792047"/>
          <a:ext cx="241363" cy="6040744"/>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355600">
            <a:lnSpc>
              <a:spcPct val="90000"/>
            </a:lnSpc>
            <a:spcBef>
              <a:spcPct val="0"/>
            </a:spcBef>
            <a:spcAft>
              <a:spcPct val="15000"/>
            </a:spcAft>
            <a:buChar char="••"/>
          </a:pPr>
          <a:endParaRPr lang="es-ES" sz="800" kern="1200">
            <a:latin typeface="Arial" pitchFamily="34" charset="0"/>
            <a:cs typeface="Arial" pitchFamily="34" charset="0"/>
          </a:endParaRPr>
        </a:p>
        <a:p>
          <a:pPr marL="57150" lvl="1" indent="-57150" algn="l" defTabSz="355600">
            <a:lnSpc>
              <a:spcPct val="90000"/>
            </a:lnSpc>
            <a:spcBef>
              <a:spcPct val="0"/>
            </a:spcBef>
            <a:spcAft>
              <a:spcPct val="15000"/>
            </a:spcAft>
            <a:buChar char="••"/>
          </a:pPr>
          <a:r>
            <a:rPr lang="es-ES" sz="800" kern="1200">
              <a:latin typeface="Arial" pitchFamily="34" charset="0"/>
              <a:cs typeface="Arial" pitchFamily="34" charset="0"/>
            </a:rPr>
            <a:t>Gestión</a:t>
          </a:r>
        </a:p>
      </dsp:txBody>
      <dsp:txXfrm rot="-5400000">
        <a:off x="1474348" y="1119425"/>
        <a:ext cx="6028962" cy="217799"/>
      </dsp:txXfrm>
    </dsp:sp>
    <dsp:sp modelId="{F1BCD501-2DC2-49B5-B2E1-CC5252C1117E}">
      <dsp:nvSpPr>
        <dsp:cNvPr id="0" name=""/>
        <dsp:cNvSpPr/>
      </dsp:nvSpPr>
      <dsp:spPr>
        <a:xfrm>
          <a:off x="132" y="1077472"/>
          <a:ext cx="1474215" cy="301704"/>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15240" rIns="30480" bIns="15240" numCol="1" spcCol="1270" anchor="ctr" anchorCtr="0">
          <a:noAutofit/>
        </a:bodyPr>
        <a:lstStyle/>
        <a:p>
          <a:pPr lvl="0" algn="ctr" defTabSz="355600">
            <a:lnSpc>
              <a:spcPct val="90000"/>
            </a:lnSpc>
            <a:spcBef>
              <a:spcPct val="0"/>
            </a:spcBef>
            <a:spcAft>
              <a:spcPct val="35000"/>
            </a:spcAft>
          </a:pPr>
          <a:r>
            <a:rPr lang="es-ES" sz="800" kern="1200">
              <a:latin typeface="Arial" pitchFamily="34" charset="0"/>
              <a:cs typeface="Arial" pitchFamily="34" charset="0"/>
            </a:rPr>
            <a:t>Tipo</a:t>
          </a:r>
        </a:p>
      </dsp:txBody>
      <dsp:txXfrm>
        <a:off x="14860" y="1092200"/>
        <a:ext cx="1444759" cy="272248"/>
      </dsp:txXfrm>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0.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2.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3.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4.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5.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6.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7.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8.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9.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2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diagramLayout" Target="../diagrams/layout5.xml"/><Relationship Id="rId7" Type="http://schemas.openxmlformats.org/officeDocument/2006/relationships/image" Target="../media/image4.jpeg"/><Relationship Id="rId2" Type="http://schemas.openxmlformats.org/officeDocument/2006/relationships/diagramData" Target="../diagrams/data5.xml"/><Relationship Id="rId1" Type="http://schemas.openxmlformats.org/officeDocument/2006/relationships/chart" Target="../charts/chart9.xml"/><Relationship Id="rId6" Type="http://schemas.microsoft.com/office/2007/relationships/diagramDrawing" Target="../diagrams/drawing5.xml"/><Relationship Id="rId5" Type="http://schemas.openxmlformats.org/officeDocument/2006/relationships/diagramColors" Target="../diagrams/colors5.xml"/><Relationship Id="rId10" Type="http://schemas.openxmlformats.org/officeDocument/2006/relationships/chart" Target="../charts/chart10.xml"/><Relationship Id="rId4" Type="http://schemas.openxmlformats.org/officeDocument/2006/relationships/diagramQuickStyle" Target="../diagrams/quickStyle5.xml"/><Relationship Id="rId9"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diagramLayout" Target="../diagrams/layout6.xml"/><Relationship Id="rId7" Type="http://schemas.openxmlformats.org/officeDocument/2006/relationships/image" Target="../media/image4.jpeg"/><Relationship Id="rId2" Type="http://schemas.openxmlformats.org/officeDocument/2006/relationships/diagramData" Target="../diagrams/data6.xml"/><Relationship Id="rId1" Type="http://schemas.openxmlformats.org/officeDocument/2006/relationships/chart" Target="../charts/chart11.xml"/><Relationship Id="rId6" Type="http://schemas.microsoft.com/office/2007/relationships/diagramDrawing" Target="../diagrams/drawing6.xml"/><Relationship Id="rId5" Type="http://schemas.openxmlformats.org/officeDocument/2006/relationships/diagramColors" Target="../diagrams/colors6.xml"/><Relationship Id="rId10" Type="http://schemas.openxmlformats.org/officeDocument/2006/relationships/chart" Target="../charts/chart12.xml"/><Relationship Id="rId4" Type="http://schemas.openxmlformats.org/officeDocument/2006/relationships/diagramQuickStyle" Target="../diagrams/quickStyle6.xml"/><Relationship Id="rId9"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diagramLayout" Target="../diagrams/layout7.xml"/><Relationship Id="rId7" Type="http://schemas.openxmlformats.org/officeDocument/2006/relationships/image" Target="../media/image4.jpeg"/><Relationship Id="rId2" Type="http://schemas.openxmlformats.org/officeDocument/2006/relationships/diagramData" Target="../diagrams/data7.xml"/><Relationship Id="rId1" Type="http://schemas.openxmlformats.org/officeDocument/2006/relationships/chart" Target="../charts/chart13.xml"/><Relationship Id="rId6" Type="http://schemas.microsoft.com/office/2007/relationships/diagramDrawing" Target="../diagrams/drawing7.xml"/><Relationship Id="rId5" Type="http://schemas.openxmlformats.org/officeDocument/2006/relationships/diagramColors" Target="../diagrams/colors7.xml"/><Relationship Id="rId10" Type="http://schemas.openxmlformats.org/officeDocument/2006/relationships/chart" Target="../charts/chart14.xml"/><Relationship Id="rId4" Type="http://schemas.openxmlformats.org/officeDocument/2006/relationships/diagramQuickStyle" Target="../diagrams/quickStyle7.xml"/><Relationship Id="rId9"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diagramLayout" Target="../diagrams/layout8.xml"/><Relationship Id="rId7" Type="http://schemas.openxmlformats.org/officeDocument/2006/relationships/image" Target="../media/image4.jpeg"/><Relationship Id="rId2" Type="http://schemas.openxmlformats.org/officeDocument/2006/relationships/diagramData" Target="../diagrams/data8.xml"/><Relationship Id="rId1" Type="http://schemas.openxmlformats.org/officeDocument/2006/relationships/chart" Target="../charts/chart15.xml"/><Relationship Id="rId6" Type="http://schemas.microsoft.com/office/2007/relationships/diagramDrawing" Target="../diagrams/drawing8.xml"/><Relationship Id="rId5" Type="http://schemas.openxmlformats.org/officeDocument/2006/relationships/diagramColors" Target="../diagrams/colors8.xml"/><Relationship Id="rId10" Type="http://schemas.openxmlformats.org/officeDocument/2006/relationships/chart" Target="../charts/chart16.xml"/><Relationship Id="rId4" Type="http://schemas.openxmlformats.org/officeDocument/2006/relationships/diagramQuickStyle" Target="../diagrams/quickStyle8.xml"/><Relationship Id="rId9"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diagramLayout" Target="../diagrams/layout9.xml"/><Relationship Id="rId7" Type="http://schemas.openxmlformats.org/officeDocument/2006/relationships/image" Target="../media/image4.jpeg"/><Relationship Id="rId2" Type="http://schemas.openxmlformats.org/officeDocument/2006/relationships/diagramData" Target="../diagrams/data9.xml"/><Relationship Id="rId1" Type="http://schemas.openxmlformats.org/officeDocument/2006/relationships/chart" Target="../charts/chart17.xml"/><Relationship Id="rId6" Type="http://schemas.microsoft.com/office/2007/relationships/diagramDrawing" Target="../diagrams/drawing9.xml"/><Relationship Id="rId5" Type="http://schemas.openxmlformats.org/officeDocument/2006/relationships/diagramColors" Target="../diagrams/colors9.xml"/><Relationship Id="rId10" Type="http://schemas.openxmlformats.org/officeDocument/2006/relationships/chart" Target="../charts/chart18.xml"/><Relationship Id="rId4" Type="http://schemas.openxmlformats.org/officeDocument/2006/relationships/diagramQuickStyle" Target="../diagrams/quickStyle9.xml"/><Relationship Id="rId9"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Colors" Target="../diagrams/colors1.xml"/><Relationship Id="rId5" Type="http://schemas.openxmlformats.org/officeDocument/2006/relationships/diagramQuickStyle" Target="../diagrams/quickStyle1.xml"/><Relationship Id="rId10" Type="http://schemas.openxmlformats.org/officeDocument/2006/relationships/image" Target="../media/image1.wmf"/><Relationship Id="rId4" Type="http://schemas.openxmlformats.org/officeDocument/2006/relationships/diagramLayout" Target="../diagrams/layout1.xml"/><Relationship Id="rId9" Type="http://schemas.openxmlformats.org/officeDocument/2006/relationships/image" Target="../media/image5.jpeg"/></Relationships>
</file>

<file path=xl/drawings/_rels/drawing20.xml.rels><?xml version="1.0" encoding="UTF-8" standalone="yes"?>
<Relationships xmlns="http://schemas.openxmlformats.org/package/2006/relationships"><Relationship Id="rId8" Type="http://schemas.openxmlformats.org/officeDocument/2006/relationships/image" Target="../media/image1.wmf"/><Relationship Id="rId3" Type="http://schemas.openxmlformats.org/officeDocument/2006/relationships/diagramQuickStyle" Target="../diagrams/quickStyle10.xml"/><Relationship Id="rId7" Type="http://schemas.openxmlformats.org/officeDocument/2006/relationships/image" Target="../media/image5.jpeg"/><Relationship Id="rId2" Type="http://schemas.openxmlformats.org/officeDocument/2006/relationships/diagramLayout" Target="../diagrams/layout10.xml"/><Relationship Id="rId1" Type="http://schemas.openxmlformats.org/officeDocument/2006/relationships/diagramData" Target="../diagrams/data10.xml"/><Relationship Id="rId6" Type="http://schemas.openxmlformats.org/officeDocument/2006/relationships/image" Target="../media/image4.jpeg"/><Relationship Id="rId5" Type="http://schemas.microsoft.com/office/2007/relationships/diagramDrawing" Target="../diagrams/drawing10.xml"/><Relationship Id="rId10" Type="http://schemas.openxmlformats.org/officeDocument/2006/relationships/chart" Target="../charts/chart20.xml"/><Relationship Id="rId4" Type="http://schemas.openxmlformats.org/officeDocument/2006/relationships/diagramColors" Target="../diagrams/colors10.xml"/><Relationship Id="rId9"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diagramLayout" Target="../diagrams/layout11.xml"/><Relationship Id="rId7" Type="http://schemas.openxmlformats.org/officeDocument/2006/relationships/image" Target="../media/image7.jpeg"/><Relationship Id="rId2" Type="http://schemas.openxmlformats.org/officeDocument/2006/relationships/diagramData" Target="../diagrams/data11.xml"/><Relationship Id="rId1" Type="http://schemas.openxmlformats.org/officeDocument/2006/relationships/chart" Target="../charts/chart21.xml"/><Relationship Id="rId6" Type="http://schemas.microsoft.com/office/2007/relationships/diagramDrawing" Target="../diagrams/drawing11.xml"/><Relationship Id="rId5" Type="http://schemas.openxmlformats.org/officeDocument/2006/relationships/diagramColors" Target="../diagrams/colors11.xml"/><Relationship Id="rId10" Type="http://schemas.openxmlformats.org/officeDocument/2006/relationships/chart" Target="../charts/chart22.xml"/><Relationship Id="rId4" Type="http://schemas.openxmlformats.org/officeDocument/2006/relationships/diagramQuickStyle" Target="../diagrams/quickStyle11.xml"/><Relationship Id="rId9"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diagramLayout" Target="../diagrams/layout12.xml"/><Relationship Id="rId7" Type="http://schemas.openxmlformats.org/officeDocument/2006/relationships/image" Target="../media/image4.jpeg"/><Relationship Id="rId2" Type="http://schemas.openxmlformats.org/officeDocument/2006/relationships/diagramData" Target="../diagrams/data12.xml"/><Relationship Id="rId1" Type="http://schemas.openxmlformats.org/officeDocument/2006/relationships/chart" Target="../charts/chart23.xml"/><Relationship Id="rId6" Type="http://schemas.microsoft.com/office/2007/relationships/diagramDrawing" Target="../diagrams/drawing12.xml"/><Relationship Id="rId5" Type="http://schemas.openxmlformats.org/officeDocument/2006/relationships/diagramColors" Target="../diagrams/colors12.xml"/><Relationship Id="rId10" Type="http://schemas.openxmlformats.org/officeDocument/2006/relationships/chart" Target="../charts/chart24.xml"/><Relationship Id="rId4" Type="http://schemas.openxmlformats.org/officeDocument/2006/relationships/diagramQuickStyle" Target="../diagrams/quickStyle12.xml"/><Relationship Id="rId9"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26.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diagramLayout" Target="../diagrams/layout13.xml"/><Relationship Id="rId7" Type="http://schemas.openxmlformats.org/officeDocument/2006/relationships/image" Target="../media/image4.jpeg"/><Relationship Id="rId2" Type="http://schemas.openxmlformats.org/officeDocument/2006/relationships/diagramData" Target="../diagrams/data13.xml"/><Relationship Id="rId1" Type="http://schemas.openxmlformats.org/officeDocument/2006/relationships/chart" Target="../charts/chart25.xml"/><Relationship Id="rId6" Type="http://schemas.microsoft.com/office/2007/relationships/diagramDrawing" Target="../diagrams/drawing13.xml"/><Relationship Id="rId5" Type="http://schemas.openxmlformats.org/officeDocument/2006/relationships/diagramColors" Target="../diagrams/colors13.xml"/><Relationship Id="rId10" Type="http://schemas.openxmlformats.org/officeDocument/2006/relationships/chart" Target="../charts/chart26.xml"/><Relationship Id="rId4" Type="http://schemas.openxmlformats.org/officeDocument/2006/relationships/diagramQuickStyle" Target="../diagrams/quickStyle13.xml"/><Relationship Id="rId9" Type="http://schemas.openxmlformats.org/officeDocument/2006/relationships/image" Target="../media/image1.wmf"/></Relationships>
</file>

<file path=xl/drawings/_rels/drawing27.xml.rels><?xml version="1.0" encoding="UTF-8" standalone="yes"?>
<Relationships xmlns="http://schemas.openxmlformats.org/package/2006/relationships"><Relationship Id="rId1" Type="http://schemas.openxmlformats.org/officeDocument/2006/relationships/image" Target="../media/image1.wmf"/></Relationships>
</file>

<file path=xl/drawings/_rels/drawing28.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diagramLayout" Target="../diagrams/layout14.xml"/><Relationship Id="rId7" Type="http://schemas.openxmlformats.org/officeDocument/2006/relationships/image" Target="../media/image4.jpeg"/><Relationship Id="rId2" Type="http://schemas.openxmlformats.org/officeDocument/2006/relationships/diagramData" Target="../diagrams/data14.xml"/><Relationship Id="rId1" Type="http://schemas.openxmlformats.org/officeDocument/2006/relationships/chart" Target="../charts/chart27.xml"/><Relationship Id="rId6" Type="http://schemas.microsoft.com/office/2007/relationships/diagramDrawing" Target="../diagrams/drawing14.xml"/><Relationship Id="rId5" Type="http://schemas.openxmlformats.org/officeDocument/2006/relationships/diagramColors" Target="../diagrams/colors14.xml"/><Relationship Id="rId4" Type="http://schemas.openxmlformats.org/officeDocument/2006/relationships/diagramQuickStyle" Target="../diagrams/quickStyle14.xml"/><Relationship Id="rId9" Type="http://schemas.openxmlformats.org/officeDocument/2006/relationships/image" Target="../media/image1.wmf"/></Relationships>
</file>

<file path=xl/drawings/_rels/drawing29.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15.xml"/><Relationship Id="rId7" Type="http://schemas.microsoft.com/office/2007/relationships/diagramDrawing" Target="../diagrams/drawing15.xml"/><Relationship Id="rId2" Type="http://schemas.openxmlformats.org/officeDocument/2006/relationships/image" Target="../media/image1.wmf"/><Relationship Id="rId1" Type="http://schemas.openxmlformats.org/officeDocument/2006/relationships/chart" Target="../charts/chart28.xml"/><Relationship Id="rId6" Type="http://schemas.openxmlformats.org/officeDocument/2006/relationships/diagramColors" Target="../diagrams/colors15.xml"/><Relationship Id="rId5" Type="http://schemas.openxmlformats.org/officeDocument/2006/relationships/diagramQuickStyle" Target="../diagrams/quickStyle15.xml"/><Relationship Id="rId4" Type="http://schemas.openxmlformats.org/officeDocument/2006/relationships/diagramLayout" Target="../diagrams/layout15.xml"/><Relationship Id="rId9"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0.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16.xml"/><Relationship Id="rId7" Type="http://schemas.microsoft.com/office/2007/relationships/diagramDrawing" Target="../diagrams/drawing16.xml"/><Relationship Id="rId2" Type="http://schemas.openxmlformats.org/officeDocument/2006/relationships/image" Target="../media/image1.wmf"/><Relationship Id="rId1" Type="http://schemas.openxmlformats.org/officeDocument/2006/relationships/chart" Target="../charts/chart29.xml"/><Relationship Id="rId6" Type="http://schemas.openxmlformats.org/officeDocument/2006/relationships/diagramColors" Target="../diagrams/colors16.xml"/><Relationship Id="rId5" Type="http://schemas.openxmlformats.org/officeDocument/2006/relationships/diagramQuickStyle" Target="../diagrams/quickStyle16.xml"/><Relationship Id="rId4" Type="http://schemas.openxmlformats.org/officeDocument/2006/relationships/diagramLayout" Target="../diagrams/layout16.xml"/><Relationship Id="rId9" Type="http://schemas.openxmlformats.org/officeDocument/2006/relationships/image" Target="../media/image5.jpeg"/></Relationships>
</file>

<file path=xl/drawings/_rels/drawing31.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17.xml"/><Relationship Id="rId7" Type="http://schemas.microsoft.com/office/2007/relationships/diagramDrawing" Target="../diagrams/drawing17.xml"/><Relationship Id="rId2" Type="http://schemas.openxmlformats.org/officeDocument/2006/relationships/image" Target="../media/image1.wmf"/><Relationship Id="rId1" Type="http://schemas.openxmlformats.org/officeDocument/2006/relationships/chart" Target="../charts/chart30.xml"/><Relationship Id="rId6" Type="http://schemas.openxmlformats.org/officeDocument/2006/relationships/diagramColors" Target="../diagrams/colors17.xml"/><Relationship Id="rId5" Type="http://schemas.openxmlformats.org/officeDocument/2006/relationships/diagramQuickStyle" Target="../diagrams/quickStyle17.xml"/><Relationship Id="rId4" Type="http://schemas.openxmlformats.org/officeDocument/2006/relationships/diagramLayout" Target="../diagrams/layout17.xml"/><Relationship Id="rId9" Type="http://schemas.openxmlformats.org/officeDocument/2006/relationships/image" Target="../media/image5.jpeg"/></Relationships>
</file>

<file path=xl/drawings/_rels/drawing32.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18.xml"/><Relationship Id="rId7" Type="http://schemas.microsoft.com/office/2007/relationships/diagramDrawing" Target="../diagrams/drawing18.xml"/><Relationship Id="rId2" Type="http://schemas.openxmlformats.org/officeDocument/2006/relationships/image" Target="../media/image1.wmf"/><Relationship Id="rId1" Type="http://schemas.openxmlformats.org/officeDocument/2006/relationships/chart" Target="../charts/chart31.xml"/><Relationship Id="rId6" Type="http://schemas.openxmlformats.org/officeDocument/2006/relationships/diagramColors" Target="../diagrams/colors18.xml"/><Relationship Id="rId5" Type="http://schemas.openxmlformats.org/officeDocument/2006/relationships/diagramQuickStyle" Target="../diagrams/quickStyle18.xml"/><Relationship Id="rId4" Type="http://schemas.openxmlformats.org/officeDocument/2006/relationships/diagramLayout" Target="../diagrams/layout18.xml"/><Relationship Id="rId9" Type="http://schemas.openxmlformats.org/officeDocument/2006/relationships/image" Target="../media/image5.jpeg"/></Relationships>
</file>

<file path=xl/drawings/_rels/drawing33.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19.xml"/><Relationship Id="rId7" Type="http://schemas.microsoft.com/office/2007/relationships/diagramDrawing" Target="../diagrams/drawing19.xml"/><Relationship Id="rId2" Type="http://schemas.openxmlformats.org/officeDocument/2006/relationships/image" Target="../media/image1.wmf"/><Relationship Id="rId1" Type="http://schemas.openxmlformats.org/officeDocument/2006/relationships/chart" Target="../charts/chart32.xml"/><Relationship Id="rId6" Type="http://schemas.openxmlformats.org/officeDocument/2006/relationships/diagramColors" Target="../diagrams/colors19.xml"/><Relationship Id="rId5" Type="http://schemas.openxmlformats.org/officeDocument/2006/relationships/diagramQuickStyle" Target="../diagrams/quickStyle19.xml"/><Relationship Id="rId4" Type="http://schemas.openxmlformats.org/officeDocument/2006/relationships/diagramLayout" Target="../diagrams/layout19.xml"/><Relationship Id="rId9" Type="http://schemas.openxmlformats.org/officeDocument/2006/relationships/image" Target="../media/image5.jpeg"/></Relationships>
</file>

<file path=xl/drawings/_rels/drawing34.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20.xml"/><Relationship Id="rId7" Type="http://schemas.microsoft.com/office/2007/relationships/diagramDrawing" Target="../diagrams/drawing20.xml"/><Relationship Id="rId2" Type="http://schemas.openxmlformats.org/officeDocument/2006/relationships/image" Target="../media/image1.wmf"/><Relationship Id="rId1" Type="http://schemas.openxmlformats.org/officeDocument/2006/relationships/chart" Target="../charts/chart33.xml"/><Relationship Id="rId6" Type="http://schemas.openxmlformats.org/officeDocument/2006/relationships/diagramColors" Target="../diagrams/colors20.xml"/><Relationship Id="rId5" Type="http://schemas.openxmlformats.org/officeDocument/2006/relationships/diagramQuickStyle" Target="../diagrams/quickStyle20.xml"/><Relationship Id="rId4" Type="http://schemas.openxmlformats.org/officeDocument/2006/relationships/diagramLayout" Target="../diagrams/layout20.xml"/><Relationship Id="rId9" Type="http://schemas.openxmlformats.org/officeDocument/2006/relationships/image" Target="../media/image5.jpeg"/></Relationships>
</file>

<file path=xl/drawings/_rels/drawing35.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21.xml"/><Relationship Id="rId7" Type="http://schemas.microsoft.com/office/2007/relationships/diagramDrawing" Target="../diagrams/drawing21.xml"/><Relationship Id="rId2" Type="http://schemas.openxmlformats.org/officeDocument/2006/relationships/image" Target="../media/image1.wmf"/><Relationship Id="rId1" Type="http://schemas.openxmlformats.org/officeDocument/2006/relationships/chart" Target="../charts/chart34.xml"/><Relationship Id="rId6" Type="http://schemas.openxmlformats.org/officeDocument/2006/relationships/diagramColors" Target="../diagrams/colors21.xml"/><Relationship Id="rId5" Type="http://schemas.openxmlformats.org/officeDocument/2006/relationships/diagramQuickStyle" Target="../diagrams/quickStyle21.xml"/><Relationship Id="rId4" Type="http://schemas.openxmlformats.org/officeDocument/2006/relationships/diagramLayout" Target="../diagrams/layout21.xml"/><Relationship Id="rId9" Type="http://schemas.openxmlformats.org/officeDocument/2006/relationships/image" Target="../media/image5.jpeg"/></Relationships>
</file>

<file path=xl/drawings/_rels/drawing4.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diagramData" Target="../diagrams/data2.xml"/><Relationship Id="rId7" Type="http://schemas.microsoft.com/office/2007/relationships/diagramDrawing" Target="../diagrams/drawing2.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diagramColors" Target="../diagrams/colors2.xml"/><Relationship Id="rId5" Type="http://schemas.openxmlformats.org/officeDocument/2006/relationships/diagramQuickStyle" Target="../diagrams/quickStyle2.xml"/><Relationship Id="rId10" Type="http://schemas.openxmlformats.org/officeDocument/2006/relationships/image" Target="../media/image1.wmf"/><Relationship Id="rId4" Type="http://schemas.openxmlformats.org/officeDocument/2006/relationships/diagramLayout" Target="../diagrams/layout2.xml"/><Relationship Id="rId9"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diagramLayout" Target="../diagrams/layout3.xml"/><Relationship Id="rId7" Type="http://schemas.openxmlformats.org/officeDocument/2006/relationships/image" Target="../media/image4.jpeg"/><Relationship Id="rId2" Type="http://schemas.openxmlformats.org/officeDocument/2006/relationships/diagramData" Target="../diagrams/data3.xml"/><Relationship Id="rId1" Type="http://schemas.openxmlformats.org/officeDocument/2006/relationships/chart" Target="../charts/chart5.xml"/><Relationship Id="rId6" Type="http://schemas.microsoft.com/office/2007/relationships/diagramDrawing" Target="../diagrams/drawing3.xml"/><Relationship Id="rId5" Type="http://schemas.openxmlformats.org/officeDocument/2006/relationships/diagramColors" Target="../diagrams/colors3.xml"/><Relationship Id="rId10" Type="http://schemas.openxmlformats.org/officeDocument/2006/relationships/chart" Target="../charts/chart6.xml"/><Relationship Id="rId4" Type="http://schemas.openxmlformats.org/officeDocument/2006/relationships/diagramQuickStyle" Target="../diagrams/quickStyle3.xml"/><Relationship Id="rId9"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diagramData" Target="../diagrams/data4.xml"/><Relationship Id="rId7" Type="http://schemas.microsoft.com/office/2007/relationships/diagramDrawing" Target="../diagrams/drawing4.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diagramColors" Target="../diagrams/colors4.xml"/><Relationship Id="rId5" Type="http://schemas.openxmlformats.org/officeDocument/2006/relationships/diagramQuickStyle" Target="../diagrams/quickStyle4.xml"/><Relationship Id="rId10" Type="http://schemas.openxmlformats.org/officeDocument/2006/relationships/image" Target="../media/image1.wmf"/><Relationship Id="rId4" Type="http://schemas.openxmlformats.org/officeDocument/2006/relationships/diagramLayout" Target="../diagrams/layout4.xml"/><Relationship Id="rId9"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3</xdr:col>
      <xdr:colOff>485775</xdr:colOff>
      <xdr:row>4</xdr:row>
      <xdr:rowOff>47625</xdr:rowOff>
    </xdr:to>
    <xdr:pic>
      <xdr:nvPicPr>
        <xdr:cNvPr id="2" name="Picture 12"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3371850" cy="447675"/>
        </a:xfrm>
        <a:prstGeom prst="rect">
          <a:avLst/>
        </a:prstGeom>
        <a:noFill/>
        <a:ln w="9525">
          <a:noFill/>
          <a:miter lim="800000"/>
          <a:headEnd/>
          <a:tailEnd/>
        </a:ln>
      </xdr:spPr>
    </xdr:pic>
    <xdr:clientData/>
  </xdr:twoCellAnchor>
  <xdr:twoCellAnchor>
    <xdr:from>
      <xdr:col>5</xdr:col>
      <xdr:colOff>1819275</xdr:colOff>
      <xdr:row>0</xdr:row>
      <xdr:rowOff>95250</xdr:rowOff>
    </xdr:from>
    <xdr:to>
      <xdr:col>6</xdr:col>
      <xdr:colOff>676275</xdr:colOff>
      <xdr:row>6</xdr:row>
      <xdr:rowOff>104775</xdr:rowOff>
    </xdr:to>
    <xdr:grpSp>
      <xdr:nvGrpSpPr>
        <xdr:cNvPr id="3" name="Group 24"/>
        <xdr:cNvGrpSpPr>
          <a:grpSpLocks/>
        </xdr:cNvGrpSpPr>
      </xdr:nvGrpSpPr>
      <xdr:grpSpPr bwMode="auto">
        <a:xfrm>
          <a:off x="5610225" y="95250"/>
          <a:ext cx="1266825" cy="638175"/>
          <a:chOff x="7849" y="1073"/>
          <a:chExt cx="3133" cy="1897"/>
        </a:xfrm>
      </xdr:grpSpPr>
      <xdr:pic>
        <xdr:nvPicPr>
          <xdr:cNvPr id="4" name="Picture 25" descr="hoja membretada07"/>
          <xdr:cNvPicPr>
            <a:picLocks noChangeAspect="1" noChangeArrowheads="1"/>
          </xdr:cNvPicPr>
        </xdr:nvPicPr>
        <xdr:blipFill>
          <a:blip xmlns:r="http://schemas.openxmlformats.org/officeDocument/2006/relationships" r:embed="rId2" cstate="print"/>
          <a:srcRect/>
          <a:stretch>
            <a:fillRect/>
          </a:stretch>
        </xdr:blipFill>
        <xdr:spPr bwMode="auto">
          <a:xfrm>
            <a:off x="9718" y="1073"/>
            <a:ext cx="1264" cy="1897"/>
          </a:xfrm>
          <a:prstGeom prst="rect">
            <a:avLst/>
          </a:prstGeom>
          <a:noFill/>
          <a:ln w="9525">
            <a:noFill/>
            <a:miter lim="800000"/>
            <a:headEnd/>
            <a:tailEnd/>
          </a:ln>
        </xdr:spPr>
      </xdr:pic>
      <xdr:pic>
        <xdr:nvPicPr>
          <xdr:cNvPr id="5" name="Picture 26" descr="hoja membretada07"/>
          <xdr:cNvPicPr>
            <a:picLocks noChangeAspect="1" noChangeArrowheads="1"/>
          </xdr:cNvPicPr>
        </xdr:nvPicPr>
        <xdr:blipFill>
          <a:blip xmlns:r="http://schemas.openxmlformats.org/officeDocument/2006/relationships" r:embed="rId3"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228600</xdr:colOff>
      <xdr:row>8</xdr:row>
      <xdr:rowOff>57150</xdr:rowOff>
    </xdr:from>
    <xdr:to>
      <xdr:col>10</xdr:col>
      <xdr:colOff>0</xdr:colOff>
      <xdr:row>16</xdr:row>
      <xdr:rowOff>170089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182095</xdr:colOff>
      <xdr:row>61</xdr:row>
      <xdr:rowOff>68580</xdr:rowOff>
    </xdr:from>
    <xdr:to>
      <xdr:col>10</xdr:col>
      <xdr:colOff>620826</xdr:colOff>
      <xdr:row>68</xdr:row>
      <xdr:rowOff>114299</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8</xdr:col>
      <xdr:colOff>59194</xdr:colOff>
      <xdr:row>18</xdr:row>
      <xdr:rowOff>367409</xdr:rowOff>
    </xdr:from>
    <xdr:to>
      <xdr:col>10</xdr:col>
      <xdr:colOff>729755</xdr:colOff>
      <xdr:row>51</xdr:row>
      <xdr:rowOff>161585</xdr:rowOff>
    </xdr:to>
    <xdr:sp macro="" textlink="" fLocksText="0">
      <xdr:nvSpPr>
        <xdr:cNvPr id="4" name="Text Box 10"/>
        <xdr:cNvSpPr txBox="1">
          <a:spLocks noChangeArrowheads="1"/>
        </xdr:cNvSpPr>
      </xdr:nvSpPr>
      <xdr:spPr bwMode="auto">
        <a:xfrm>
          <a:off x="4906739" y="4270958"/>
          <a:ext cx="2201364" cy="4259020"/>
        </a:xfrm>
        <a:prstGeom prst="rect">
          <a:avLst/>
        </a:prstGeom>
        <a:solidFill>
          <a:srgbClr val="FFFFFF"/>
        </a:solidFill>
        <a:ln w="9525">
          <a:noFill/>
          <a:miter lim="800000"/>
          <a:headEnd/>
          <a:tailEnd/>
        </a:ln>
        <a:effectLst/>
      </xdr:spPr>
      <xdr:txBody>
        <a:bodyPr vertOverflow="clip" wrap="square" lIns="27432" tIns="18288" rIns="27432" bIns="0" anchor="t" anchorCtr="0" upright="1">
          <a:noAutofit/>
        </a:bodyPr>
        <a:lstStyle/>
        <a:p>
          <a:pPr algn="just" rtl="0" eaLnBrk="1" fontAlgn="auto" latinLnBrk="0" hangingPunct="1"/>
          <a:r>
            <a:rPr lang="es-ES" sz="800">
              <a:latin typeface="Arial" pitchFamily="34" charset="0"/>
              <a:ea typeface="+mn-ea"/>
              <a:cs typeface="Arial" pitchFamily="34" charset="0"/>
            </a:rPr>
            <a:t>El índice de Eficiencia de Titulación en el Colegio, ha mantenido un crecimiento constante durante los últimos cinco ejercicios fiscales, ubicándose en un promedio de </a:t>
          </a:r>
          <a:r>
            <a:rPr lang="es-ES" sz="800" baseline="0">
              <a:latin typeface="Arial" pitchFamily="34" charset="0"/>
              <a:ea typeface="+mn-ea"/>
              <a:cs typeface="Arial" pitchFamily="34" charset="0"/>
            </a:rPr>
            <a:t> 76</a:t>
          </a:r>
          <a:r>
            <a:rPr lang="es-ES" sz="800">
              <a:latin typeface="Arial" pitchFamily="34" charset="0"/>
              <a:ea typeface="+mn-ea"/>
              <a:cs typeface="Arial" pitchFamily="34" charset="0"/>
            </a:rPr>
            <a:t>%.</a:t>
          </a:r>
        </a:p>
        <a:p>
          <a:pPr algn="just" rtl="0" eaLnBrk="1" fontAlgn="auto" latinLnBrk="0" hangingPunct="1"/>
          <a:endParaRPr lang="es-ES" sz="800">
            <a:latin typeface="Arial" pitchFamily="34" charset="0"/>
            <a:ea typeface="+mn-ea"/>
            <a:cs typeface="Arial" pitchFamily="34" charset="0"/>
          </a:endParaRPr>
        </a:p>
        <a:p>
          <a:pPr algn="just" rtl="0" eaLnBrk="1" fontAlgn="auto" latinLnBrk="0" hangingPunct="1"/>
          <a:r>
            <a:rPr lang="es-ES" sz="800">
              <a:latin typeface="Arial" pitchFamily="34" charset="0"/>
              <a:ea typeface="+mn-ea"/>
              <a:cs typeface="Arial" pitchFamily="34" charset="0"/>
            </a:rPr>
            <a:t>Se debe destacar el desempeño logrado en el indicador  para la generación 2007-2010, en razón de que constituye la cifra récord de las últimas cinco generaciones,</a:t>
          </a:r>
          <a:r>
            <a:rPr lang="es-ES" sz="800" baseline="0">
              <a:latin typeface="Arial" pitchFamily="34" charset="0"/>
              <a:ea typeface="+mn-ea"/>
              <a:cs typeface="Arial" pitchFamily="34" charset="0"/>
            </a:rPr>
            <a:t> ya que de los 54,678 egresados, se tituló el</a:t>
          </a:r>
          <a:r>
            <a:rPr lang="es-ES" sz="800">
              <a:latin typeface="Arial" pitchFamily="34" charset="0"/>
              <a:ea typeface="+mn-ea"/>
              <a:cs typeface="Arial" pitchFamily="34" charset="0"/>
            </a:rPr>
            <a:t> 87% (47,576),</a:t>
          </a:r>
          <a:r>
            <a:rPr lang="es-ES" sz="800" baseline="0">
              <a:latin typeface="Arial" pitchFamily="34" charset="0"/>
              <a:ea typeface="+mn-ea"/>
              <a:cs typeface="Arial" pitchFamily="34" charset="0"/>
            </a:rPr>
            <a:t> lo que representa</a:t>
          </a:r>
          <a:r>
            <a:rPr lang="es-ES" sz="800">
              <a:latin typeface="Arial" pitchFamily="34" charset="0"/>
              <a:ea typeface="+mn-ea"/>
              <a:cs typeface="Arial" pitchFamily="34" charset="0"/>
            </a:rPr>
            <a:t> un incremento  de 1.13 puntos porcentuales, respecto a la generación 2006-2009.</a:t>
          </a:r>
        </a:p>
        <a:p>
          <a:pPr algn="just" rtl="0" eaLnBrk="1" fontAlgn="auto" latinLnBrk="0" hangingPunct="1"/>
          <a:endParaRPr lang="es-ES" sz="800">
            <a:latin typeface="Arial" pitchFamily="34" charset="0"/>
            <a:ea typeface="+mn-ea"/>
            <a:cs typeface="Arial" pitchFamily="34" charset="0"/>
          </a:endParaRPr>
        </a:p>
        <a:p>
          <a:pPr algn="just" rtl="0" eaLnBrk="1" fontAlgn="auto" latinLnBrk="0" hangingPunct="1"/>
          <a:r>
            <a:rPr lang="es-ES" sz="800">
              <a:latin typeface="Arial" pitchFamily="34" charset="0"/>
              <a:ea typeface="+mn-ea"/>
              <a:cs typeface="Arial" pitchFamily="34" charset="0"/>
            </a:rPr>
            <a:t>A nivel Estatal los resultados de la última generación de egresados titulados muestran que 27 entidades se posicionaron por arriba del indicador nacional, donde destacan Tlaxcala, Sinaloa y Baja California Sur, que titularon al 99%% de sus egresados.  La Representación</a:t>
          </a:r>
          <a:r>
            <a:rPr lang="es-ES" sz="800" baseline="0">
              <a:latin typeface="Arial" pitchFamily="34" charset="0"/>
              <a:ea typeface="+mn-ea"/>
              <a:cs typeface="Arial" pitchFamily="34" charset="0"/>
            </a:rPr>
            <a:t> </a:t>
          </a:r>
          <a:r>
            <a:rPr lang="es-ES" sz="800">
              <a:latin typeface="Arial" pitchFamily="34" charset="0"/>
              <a:ea typeface="+mn-ea"/>
              <a:cs typeface="Arial" pitchFamily="34" charset="0"/>
            </a:rPr>
            <a:t>Oaxaca, sobresale en este último ciclo,</a:t>
          </a:r>
          <a:r>
            <a:rPr lang="es-ES" sz="800" baseline="0">
              <a:latin typeface="Arial" pitchFamily="34" charset="0"/>
              <a:ea typeface="+mn-ea"/>
              <a:cs typeface="Arial" pitchFamily="34" charset="0"/>
            </a:rPr>
            <a:t> en razón que fue la entidad que tuvo un mayor  crecimiento, 10 puntos porcentuales, respecto a la generación 2006-2009.</a:t>
          </a:r>
          <a:endParaRPr lang="es-ES" sz="800">
            <a:latin typeface="Arial" pitchFamily="34" charset="0"/>
            <a:ea typeface="+mn-ea"/>
            <a:cs typeface="Arial" pitchFamily="34" charset="0"/>
          </a:endParaRPr>
        </a:p>
        <a:p>
          <a:pPr algn="just" rtl="0" eaLnBrk="1" fontAlgn="auto" latinLnBrk="0" hangingPunct="1"/>
          <a:endParaRPr lang="es-ES" sz="800">
            <a:latin typeface="Arial" pitchFamily="34" charset="0"/>
            <a:ea typeface="+mn-ea"/>
            <a:cs typeface="Arial" pitchFamily="34" charset="0"/>
          </a:endParaRPr>
        </a:p>
        <a:p>
          <a:pPr algn="just" rtl="0" eaLnBrk="1" fontAlgn="auto" latinLnBrk="0" hangingPunct="1"/>
          <a:r>
            <a:rPr lang="es-ES" sz="800">
              <a:latin typeface="Arial" pitchFamily="34" charset="0"/>
              <a:ea typeface="+mn-ea"/>
              <a:cs typeface="Arial" pitchFamily="34" charset="0"/>
            </a:rPr>
            <a:t>En contraparte 13 entidades tuvieron un descenso que oscila en un rango de entre -0.15% (Jalisco) a -5.44% (Durango).</a:t>
          </a:r>
          <a:endParaRPr lang="es-ES" sz="800" i="1">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a:pPr>
          <a:endParaRPr lang="es-ES" sz="800" b="0" i="0">
            <a:effectLst/>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a:pPr>
          <a:endParaRPr lang="es-ES" sz="800">
            <a:latin typeface="Arial" pitchFamily="34" charset="0"/>
            <a:ea typeface="+mn-ea"/>
            <a:cs typeface="Arial" pitchFamily="34" charset="0"/>
          </a:endParaRPr>
        </a:p>
        <a:p>
          <a:pPr algn="just" rtl="0"/>
          <a:endParaRPr lang="es-ES" sz="800">
            <a:latin typeface="Arial" pitchFamily="34" charset="0"/>
            <a:ea typeface="+mn-ea"/>
            <a:cs typeface="Arial" pitchFamily="34" charset="0"/>
          </a:endParaRPr>
        </a:p>
      </xdr:txBody>
    </xdr:sp>
    <xdr:clientData/>
  </xdr:twoCellAnchor>
  <xdr:twoCellAnchor>
    <xdr:from>
      <xdr:col>9</xdr:col>
      <xdr:colOff>0</xdr:colOff>
      <xdr:row>0</xdr:row>
      <xdr:rowOff>0</xdr:rowOff>
    </xdr:from>
    <xdr:to>
      <xdr:col>11</xdr:col>
      <xdr:colOff>0</xdr:colOff>
      <xdr:row>5</xdr:row>
      <xdr:rowOff>0</xdr:rowOff>
    </xdr:to>
    <xdr:grpSp>
      <xdr:nvGrpSpPr>
        <xdr:cNvPr id="5" name="Group 24"/>
        <xdr:cNvGrpSpPr>
          <a:grpSpLocks/>
        </xdr:cNvGrpSpPr>
      </xdr:nvGrpSpPr>
      <xdr:grpSpPr bwMode="auto">
        <a:xfrm>
          <a:off x="6013622" y="0"/>
          <a:ext cx="1635210" cy="926757"/>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5</xdr:col>
      <xdr:colOff>9525</xdr:colOff>
      <xdr:row>5</xdr:row>
      <xdr:rowOff>0</xdr:rowOff>
    </xdr:to>
    <xdr:pic>
      <xdr:nvPicPr>
        <xdr:cNvPr id="8"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438150"/>
          <a:ext cx="3638550" cy="514350"/>
        </a:xfrm>
        <a:prstGeom prst="rect">
          <a:avLst/>
        </a:prstGeom>
        <a:noFill/>
        <a:ln w="9525">
          <a:noFill/>
          <a:miter lim="800000"/>
          <a:headEnd/>
          <a:tailEnd/>
        </a:ln>
      </xdr:spPr>
    </xdr:pic>
    <xdr:clientData/>
  </xdr:twoCellAnchor>
  <xdr:twoCellAnchor>
    <xdr:from>
      <xdr:col>0</xdr:col>
      <xdr:colOff>85725</xdr:colOff>
      <xdr:row>51</xdr:row>
      <xdr:rowOff>161925</xdr:rowOff>
    </xdr:from>
    <xdr:to>
      <xdr:col>10</xdr:col>
      <xdr:colOff>638175</xdr:colOff>
      <xdr:row>60</xdr:row>
      <xdr:rowOff>152400</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533900" cy="6953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247650</xdr:colOff>
      <xdr:row>8</xdr:row>
      <xdr:rowOff>104775</xdr:rowOff>
    </xdr:from>
    <xdr:to>
      <xdr:col>11</xdr:col>
      <xdr:colOff>371475</xdr:colOff>
      <xdr:row>17</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182094</xdr:colOff>
      <xdr:row>63</xdr:row>
      <xdr:rowOff>1905</xdr:rowOff>
    </xdr:from>
    <xdr:to>
      <xdr:col>12</xdr:col>
      <xdr:colOff>171450</xdr:colOff>
      <xdr:row>70</xdr:row>
      <xdr:rowOff>47624</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9</xdr:col>
      <xdr:colOff>66675</xdr:colOff>
      <xdr:row>18</xdr:row>
      <xdr:rowOff>190499</xdr:rowOff>
    </xdr:from>
    <xdr:to>
      <xdr:col>12</xdr:col>
      <xdr:colOff>276225</xdr:colOff>
      <xdr:row>48</xdr:row>
      <xdr:rowOff>66675</xdr:rowOff>
    </xdr:to>
    <xdr:sp macro="" textlink="" fLocksText="0">
      <xdr:nvSpPr>
        <xdr:cNvPr id="4" name="Text Box 10"/>
        <xdr:cNvSpPr txBox="1">
          <a:spLocks noChangeArrowheads="1"/>
        </xdr:cNvSpPr>
      </xdr:nvSpPr>
      <xdr:spPr bwMode="auto">
        <a:xfrm>
          <a:off x="5524500" y="3667124"/>
          <a:ext cx="2667000" cy="3848101"/>
        </a:xfrm>
        <a:prstGeom prst="rect">
          <a:avLst/>
        </a:prstGeom>
        <a:solidFill>
          <a:srgbClr val="FFFFFF"/>
        </a:solidFill>
        <a:ln w="9525">
          <a:noFill/>
          <a:miter lim="800000"/>
          <a:headEnd/>
          <a:tailEnd/>
        </a:ln>
      </xdr:spPr>
      <xdr:txBody>
        <a:bodyPr vertOverflow="clip" wrap="square" lIns="27432" tIns="18288" rIns="27432" bIns="0" anchor="t" upright="1"/>
        <a:lstStyle/>
        <a:p>
          <a:pPr algn="just" rtl="0">
            <a:defRPr sz="1000"/>
          </a:pPr>
          <a:r>
            <a:rPr lang="es-ES" sz="800" b="0" i="0" strike="noStrike">
              <a:solidFill>
                <a:srgbClr val="000000"/>
              </a:solidFill>
              <a:latin typeface="Arial" pitchFamily="34" charset="0"/>
              <a:cs typeface="Arial" pitchFamily="34" charset="0"/>
            </a:rPr>
            <a:t>El costo por alumno en el Sistema CONALEP en los últimos cinco ciclos</a:t>
          </a:r>
          <a:r>
            <a:rPr lang="es-ES" sz="800" b="0" i="0" strike="noStrike" baseline="0">
              <a:solidFill>
                <a:srgbClr val="000000"/>
              </a:solidFill>
              <a:latin typeface="Arial" pitchFamily="34" charset="0"/>
              <a:cs typeface="Arial" pitchFamily="34" charset="0"/>
            </a:rPr>
            <a:t> </a:t>
          </a:r>
          <a:r>
            <a:rPr lang="es-ES" sz="800" b="0" i="0" strike="noStrike">
              <a:solidFill>
                <a:srgbClr val="000000"/>
              </a:solidFill>
              <a:latin typeface="Arial" pitchFamily="34" charset="0"/>
              <a:cs typeface="Arial" pitchFamily="34" charset="0"/>
            </a:rPr>
            <a:t>se ubicó en  promedio en  $11,556 pesos. Para el periodo en mención, </a:t>
          </a:r>
          <a:r>
            <a:rPr lang="es-ES" sz="800" b="0" i="0" strike="noStrike" baseline="0">
              <a:solidFill>
                <a:srgbClr val="000000"/>
              </a:solidFill>
              <a:latin typeface="Arial" pitchFamily="34" charset="0"/>
              <a:cs typeface="Arial" pitchFamily="34" charset="0"/>
            </a:rPr>
            <a:t>este indicador presenta un incremento del 14% ($1,513 pesos). Esta variación obedece fundamentalmente al incremento presupuestal del 9% en el Ramo 33 (FAETA) y a que la matrícula registro un crecimiento del 15%. El 69% de los Colegios Estatales,  presentaron incremenentos en el costo de atención a sus alumnos en un rango que oscila entre el 2% (Colima) a 56% (Baja California Sur).</a:t>
          </a:r>
        </a:p>
        <a:p>
          <a:pPr algn="just" rtl="0">
            <a:defRPr sz="1000"/>
          </a:pPr>
          <a:endParaRPr lang="es-ES" sz="800" b="0" i="0" strike="noStrike">
            <a:solidFill>
              <a:srgbClr val="000000"/>
            </a:solidFill>
            <a:latin typeface="Arial" pitchFamily="34" charset="0"/>
            <a:cs typeface="Arial" pitchFamily="34" charset="0"/>
          </a:endParaRPr>
        </a:p>
        <a:p>
          <a:pPr algn="just" rtl="0">
            <a:defRPr sz="1000"/>
          </a:pPr>
          <a:r>
            <a:rPr lang="es-ES" sz="800" b="0" i="0" strike="noStrike">
              <a:solidFill>
                <a:srgbClr val="000000"/>
              </a:solidFill>
              <a:latin typeface="Arial" pitchFamily="34" charset="0"/>
              <a:cs typeface="Arial" pitchFamily="34" charset="0"/>
            </a:rPr>
            <a:t>Para el ejercicio 2011, se presenta un incremento de $321 pesos por cada alumno en términos absolutos y  2.7%,</a:t>
          </a:r>
          <a:r>
            <a:rPr lang="es-ES" sz="800" b="0" i="0" strike="noStrike" baseline="0">
              <a:solidFill>
                <a:srgbClr val="000000"/>
              </a:solidFill>
              <a:latin typeface="Arial" pitchFamily="34" charset="0"/>
              <a:cs typeface="Arial" pitchFamily="34" charset="0"/>
            </a:rPr>
            <a:t> ubicando el indicador en $12,283. Para este año, el presupuesto </a:t>
          </a:r>
          <a:r>
            <a:rPr lang="es-ES" sz="800" b="0" i="0" strike="noStrike">
              <a:solidFill>
                <a:srgbClr val="000000"/>
              </a:solidFill>
              <a:latin typeface="Arial" pitchFamily="34" charset="0"/>
              <a:cs typeface="Arial" pitchFamily="34" charset="0"/>
            </a:rPr>
            <a:t>en el Ramo 33 (FAETA), presenta un incremento del 8%, así mismo la matrícula </a:t>
          </a:r>
          <a:r>
            <a:rPr lang="es-ES" sz="800" b="0" i="0" strike="noStrike" baseline="0">
              <a:solidFill>
                <a:srgbClr val="000000"/>
              </a:solidFill>
              <a:latin typeface="Arial" pitchFamily="34" charset="0"/>
              <a:cs typeface="Arial" pitchFamily="34" charset="0"/>
            </a:rPr>
            <a:t>registró un crecimiento de 4.3%.</a:t>
          </a:r>
          <a:endParaRPr lang="es-ES" sz="800" b="0" i="0" strike="noStrike">
            <a:solidFill>
              <a:srgbClr val="000000"/>
            </a:solidFill>
            <a:latin typeface="Arial" pitchFamily="34" charset="0"/>
            <a:cs typeface="Arial" pitchFamily="34" charset="0"/>
          </a:endParaRPr>
        </a:p>
        <a:p>
          <a:pPr algn="just" rtl="0">
            <a:defRPr sz="1000"/>
          </a:pPr>
          <a:endParaRPr lang="es-ES" sz="800" b="0" i="0" strike="noStrike">
            <a:solidFill>
              <a:srgbClr val="000000"/>
            </a:solidFill>
            <a:latin typeface="Arial" pitchFamily="34" charset="0"/>
            <a:cs typeface="Arial" pitchFamily="34" charset="0"/>
          </a:endParaRPr>
        </a:p>
        <a:p>
          <a:pPr algn="just" rtl="0">
            <a:defRPr sz="1000"/>
          </a:pPr>
          <a:r>
            <a:rPr lang="es-ES" sz="800" b="0" i="0" strike="noStrike">
              <a:solidFill>
                <a:srgbClr val="000000"/>
              </a:solidFill>
              <a:latin typeface="Arial" pitchFamily="34" charset="0"/>
              <a:cs typeface="Arial" pitchFamily="34" charset="0"/>
            </a:rPr>
            <a:t>El panorama estatal muestra que ocho</a:t>
          </a:r>
          <a:r>
            <a:rPr lang="es-ES" sz="800" b="0" i="0" strike="noStrike" baseline="0">
              <a:solidFill>
                <a:srgbClr val="000000"/>
              </a:solidFill>
              <a:latin typeface="Arial" pitchFamily="34" charset="0"/>
              <a:cs typeface="Arial" pitchFamily="34" charset="0"/>
            </a:rPr>
            <a:t> Colegios Estatales tuvieron una </a:t>
          </a:r>
          <a:r>
            <a:rPr lang="es-ES" sz="800" b="0" i="0" strike="noStrike">
              <a:solidFill>
                <a:srgbClr val="000000"/>
              </a:solidFill>
              <a:latin typeface="Arial" pitchFamily="34" charset="0"/>
              <a:cs typeface="Arial" pitchFamily="34" charset="0"/>
            </a:rPr>
            <a:t>reducción del costo por alumno del orden del 7.7%</a:t>
          </a:r>
          <a:r>
            <a:rPr lang="es-ES" sz="800" b="0" i="0" strike="noStrike" baseline="0">
              <a:solidFill>
                <a:srgbClr val="000000"/>
              </a:solidFill>
              <a:latin typeface="Arial" pitchFamily="34" charset="0"/>
              <a:cs typeface="Arial" pitchFamily="34" charset="0"/>
            </a:rPr>
            <a:t> en Chiapas, </a:t>
          </a:r>
          <a:r>
            <a:rPr lang="es-ES" sz="800" b="0" i="0" strike="noStrike">
              <a:solidFill>
                <a:srgbClr val="000000"/>
              </a:solidFill>
              <a:latin typeface="Arial" pitchFamily="34" charset="0"/>
              <a:cs typeface="Arial" pitchFamily="34" charset="0"/>
            </a:rPr>
            <a:t>6.1% en </a:t>
          </a:r>
          <a:r>
            <a:rPr lang="es-ES" sz="800" b="0" i="0" strike="noStrike">
              <a:solidFill>
                <a:sysClr val="windowText" lastClr="000000"/>
              </a:solidFill>
              <a:effectLst/>
              <a:latin typeface="Arial" pitchFamily="34" charset="0"/>
              <a:ea typeface="+mn-ea"/>
              <a:cs typeface="Arial" pitchFamily="34" charset="0"/>
            </a:rPr>
            <a:t>Hidalgo,</a:t>
          </a:r>
          <a:r>
            <a:rPr lang="es-ES" sz="800" b="0" i="0" strike="noStrike" baseline="0">
              <a:solidFill>
                <a:sysClr val="windowText" lastClr="000000"/>
              </a:solidFill>
              <a:effectLst/>
              <a:latin typeface="Arial" pitchFamily="34" charset="0"/>
              <a:ea typeface="+mn-ea"/>
              <a:cs typeface="Arial" pitchFamily="34" charset="0"/>
            </a:rPr>
            <a:t> 5.5% en Aguascalientes, 5.1% en Sonora, 3.5% en Campeche, 2.8% en Nuevo León, 2.1% en Querétaro y Jalisco 0.2%</a:t>
          </a:r>
          <a:r>
            <a:rPr lang="es-ES" sz="800" b="0" i="0" strike="noStrike" baseline="0">
              <a:solidFill>
                <a:srgbClr val="000000"/>
              </a:solidFill>
              <a:latin typeface="Arial" pitchFamily="34" charset="0"/>
              <a:cs typeface="Arial" pitchFamily="34" charset="0"/>
            </a:rPr>
            <a:t>, respecto del año 2010.</a:t>
          </a:r>
        </a:p>
        <a:p>
          <a:pPr algn="just" rtl="0">
            <a:defRPr sz="1000"/>
          </a:pPr>
          <a:endParaRPr lang="es-ES" sz="800" b="0" i="0" strike="noStrike" baseline="0">
            <a:solidFill>
              <a:srgbClr val="000000"/>
            </a:solidFill>
            <a:latin typeface="Arial" pitchFamily="34" charset="0"/>
            <a:cs typeface="Arial" pitchFamily="34" charset="0"/>
          </a:endParaRPr>
        </a:p>
        <a:p>
          <a:pPr algn="just" rtl="0">
            <a:defRPr sz="1000"/>
          </a:pPr>
          <a:r>
            <a:rPr lang="es-ES" sz="800" b="0" i="0" strike="noStrike" baseline="0">
              <a:solidFill>
                <a:srgbClr val="000000"/>
              </a:solidFill>
              <a:latin typeface="Arial" pitchFamily="34" charset="0"/>
              <a:cs typeface="Arial" pitchFamily="34" charset="0"/>
            </a:rPr>
            <a:t>Asimismo, Quintana</a:t>
          </a:r>
          <a:r>
            <a:rPr lang="es-ES" sz="800" b="0" i="0" strike="noStrike">
              <a:solidFill>
                <a:srgbClr val="000000"/>
              </a:solidFill>
              <a:latin typeface="Arial" pitchFamily="34" charset="0"/>
              <a:cs typeface="Arial" pitchFamily="34" charset="0"/>
            </a:rPr>
            <a:t> Roo, Nuevo León, Aguascalientes y Guerrero, presentan los menores costos por alumno de todo el Sistema CONALEP.</a:t>
          </a:r>
        </a:p>
        <a:p>
          <a:pPr algn="just" rtl="0">
            <a:defRPr sz="1000"/>
          </a:pPr>
          <a:endParaRPr lang="es-ES" sz="800" b="0" i="0" strike="noStrike">
            <a:solidFill>
              <a:srgbClr val="000000"/>
            </a:solidFill>
            <a:latin typeface="Arial" pitchFamily="34" charset="0"/>
            <a:cs typeface="Arial" pitchFamily="34" charset="0"/>
          </a:endParaRPr>
        </a:p>
        <a:p>
          <a:pPr algn="just" rtl="0">
            <a:defRPr sz="1000"/>
          </a:pPr>
          <a:r>
            <a:rPr lang="es-ES" sz="800" b="0" i="0" strike="noStrike">
              <a:solidFill>
                <a:srgbClr val="000000"/>
              </a:solidFill>
              <a:latin typeface="Arial" pitchFamily="34" charset="0"/>
              <a:cs typeface="Arial" pitchFamily="34" charset="0"/>
            </a:rPr>
            <a:t>Por el contrario, Campeche, Colima, Veracruz,  y Tabasco, son las entidades que tiene el costo por alumno en los niveles más altos del Colegio. </a:t>
          </a:r>
        </a:p>
        <a:p>
          <a:pPr algn="just" rtl="0">
            <a:defRPr sz="1000"/>
          </a:pPr>
          <a:endParaRPr lang="es-ES" sz="800" b="0" i="0" strike="noStrike">
            <a:solidFill>
              <a:srgbClr val="000000"/>
            </a:solidFill>
            <a:latin typeface="Arial" pitchFamily="34" charset="0"/>
            <a:cs typeface="Arial" pitchFamily="34" charset="0"/>
          </a:endParaRPr>
        </a:p>
      </xdr:txBody>
    </xdr:sp>
    <xdr:clientData/>
  </xdr:twoCellAnchor>
  <xdr:twoCellAnchor>
    <xdr:from>
      <xdr:col>10</xdr:col>
      <xdr:colOff>247650</xdr:colOff>
      <xdr:row>0</xdr:row>
      <xdr:rowOff>0</xdr:rowOff>
    </xdr:from>
    <xdr:to>
      <xdr:col>12</xdr:col>
      <xdr:colOff>247650</xdr:colOff>
      <xdr:row>5</xdr:row>
      <xdr:rowOff>0</xdr:rowOff>
    </xdr:to>
    <xdr:grpSp>
      <xdr:nvGrpSpPr>
        <xdr:cNvPr id="5" name="Group 24"/>
        <xdr:cNvGrpSpPr>
          <a:grpSpLocks/>
        </xdr:cNvGrpSpPr>
      </xdr:nvGrpSpPr>
      <xdr:grpSpPr bwMode="auto">
        <a:xfrm>
          <a:off x="6559804" y="0"/>
          <a:ext cx="1637792" cy="924560"/>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5</xdr:col>
      <xdr:colOff>9525</xdr:colOff>
      <xdr:row>5</xdr:row>
      <xdr:rowOff>0</xdr:rowOff>
    </xdr:to>
    <xdr:pic>
      <xdr:nvPicPr>
        <xdr:cNvPr id="8"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438150"/>
          <a:ext cx="3695700" cy="514350"/>
        </a:xfrm>
        <a:prstGeom prst="rect">
          <a:avLst/>
        </a:prstGeom>
        <a:noFill/>
        <a:ln w="9525">
          <a:noFill/>
          <a:miter lim="800000"/>
          <a:headEnd/>
          <a:tailEnd/>
        </a:ln>
      </xdr:spPr>
    </xdr:pic>
    <xdr:clientData/>
  </xdr:twoCellAnchor>
  <xdr:twoCellAnchor>
    <xdr:from>
      <xdr:col>0</xdr:col>
      <xdr:colOff>76199</xdr:colOff>
      <xdr:row>53</xdr:row>
      <xdr:rowOff>76200</xdr:rowOff>
    </xdr:from>
    <xdr:to>
      <xdr:col>12</xdr:col>
      <xdr:colOff>152399</xdr:colOff>
      <xdr:row>62</xdr:row>
      <xdr:rowOff>66675</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0" cy="6953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228600</xdr:colOff>
      <xdr:row>8</xdr:row>
      <xdr:rowOff>57150</xdr:rowOff>
    </xdr:from>
    <xdr:to>
      <xdr:col>10</xdr:col>
      <xdr:colOff>180975</xdr:colOff>
      <xdr:row>16</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68580</xdr:rowOff>
    </xdr:from>
    <xdr:to>
      <xdr:col>10</xdr:col>
      <xdr:colOff>561975</xdr:colOff>
      <xdr:row>68</xdr:row>
      <xdr:rowOff>114299</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8</xdr:col>
      <xdr:colOff>57151</xdr:colOff>
      <xdr:row>18</xdr:row>
      <xdr:rowOff>46606</xdr:rowOff>
    </xdr:from>
    <xdr:to>
      <xdr:col>10</xdr:col>
      <xdr:colOff>742951</xdr:colOff>
      <xdr:row>51</xdr:row>
      <xdr:rowOff>9526</xdr:rowOff>
    </xdr:to>
    <xdr:sp macro="" textlink="" fLocksText="0">
      <xdr:nvSpPr>
        <xdr:cNvPr id="4" name="Text Box 10"/>
        <xdr:cNvSpPr txBox="1">
          <a:spLocks noChangeArrowheads="1"/>
        </xdr:cNvSpPr>
      </xdr:nvSpPr>
      <xdr:spPr bwMode="auto">
        <a:xfrm>
          <a:off x="4848226" y="3466081"/>
          <a:ext cx="2209800" cy="4306320"/>
        </a:xfrm>
        <a:prstGeom prst="rect">
          <a:avLst/>
        </a:prstGeom>
        <a:solidFill>
          <a:srgbClr val="FFFFFF"/>
        </a:solidFill>
        <a:ln w="9525">
          <a:noFill/>
          <a:miter lim="800000"/>
          <a:headEnd/>
          <a:tailEnd/>
        </a:ln>
      </xdr:spPr>
      <xdr:txBody>
        <a:bodyPr vertOverflow="clip" wrap="square" lIns="27432" tIns="18288" rIns="27432" bIns="0" anchor="t" upright="1"/>
        <a:lstStyle/>
        <a:p>
          <a:pPr algn="just" rtl="0">
            <a:defRPr sz="1000"/>
          </a:pPr>
          <a:r>
            <a:rPr lang="en-US" sz="800" b="0" i="0" strike="noStrike">
              <a:solidFill>
                <a:srgbClr val="000000"/>
              </a:solidFill>
              <a:latin typeface="Arial" pitchFamily="34" charset="0"/>
              <a:cs typeface="Arial" pitchFamily="34" charset="0"/>
            </a:rPr>
            <a:t>Durante los últimos cinco ciclos escolares la proporción de alumnos por Prestador de Servicios Profesionales en el Colegio ha registrado variaciones, la relación Alumno/PSP pasó de 19 en el ciclo escolar 2007-2008 a 20 para el 2011-2012, lo cual se atribuye fundamentalmente al crecimiento de 15 puntos porcentuales de la matrícula que se atiende; a la creación de nuevos planteles, y que la asignación de recursos para este rubro no ha crecido en la misma proporción.  Asimismo, no se cuenta con la información completa del Colegio Estatal del Sonora.</a:t>
          </a:r>
        </a:p>
        <a:p>
          <a:pPr algn="just" rtl="0">
            <a:defRPr sz="1000"/>
          </a:pPr>
          <a:endParaRPr lang="en-US" sz="800" b="0" i="0" strike="noStrike">
            <a:solidFill>
              <a:srgbClr val="000000"/>
            </a:solidFill>
            <a:latin typeface="Arial" pitchFamily="34" charset="0"/>
            <a:cs typeface="Arial" pitchFamily="34" charset="0"/>
          </a:endParaRPr>
        </a:p>
        <a:p>
          <a:pPr algn="just" rtl="0">
            <a:defRPr sz="1000"/>
          </a:pPr>
          <a:r>
            <a:rPr lang="en-US" sz="800" b="0" i="0" strike="noStrike">
              <a:solidFill>
                <a:srgbClr val="000000"/>
              </a:solidFill>
              <a:latin typeface="Arial" pitchFamily="34" charset="0"/>
              <a:cs typeface="Arial" pitchFamily="34" charset="0"/>
            </a:rPr>
            <a:t>Para 2011, 21 entidades se ubican por debajo del resultado nacional de 20 alumnos por PSP, destacan Querétaro y Colima, que en  los último cinco ciclos han mantenido las proporciones más bajas, para este último ciclo su resultado fue de 13.3 y 12.5 respectivamente. Por el contrario, Guerrero, Campeche, Michoacán y Nayarit, presentan un índice que se ubica por encima de 25 alumnos por  PSP.</a:t>
          </a:r>
        </a:p>
        <a:p>
          <a:pPr algn="just" rtl="0">
            <a:defRPr sz="1000"/>
          </a:pPr>
          <a:endParaRPr lang="en-US" sz="800" b="0" i="0" strike="noStrike">
            <a:solidFill>
              <a:srgbClr val="000000"/>
            </a:solidFill>
            <a:latin typeface="Arial" pitchFamily="34" charset="0"/>
            <a:cs typeface="Arial" pitchFamily="34" charset="0"/>
          </a:endParaRPr>
        </a:p>
        <a:p>
          <a:pPr algn="just" rtl="0">
            <a:defRPr sz="1000"/>
          </a:pPr>
          <a:r>
            <a:rPr lang="en-US" sz="800" b="0" i="0" strike="noStrike">
              <a:solidFill>
                <a:srgbClr val="000000"/>
              </a:solidFill>
              <a:latin typeface="Arial" pitchFamily="34" charset="0"/>
              <a:cs typeface="Arial" pitchFamily="34" charset="0"/>
            </a:rPr>
            <a:t>Considerando que la tendencia deseable de este indicador es que descienda progresivamente, 12 entidades durante el último periodo tuvieron una variación favorable en el indicador, que va de -8.1 (Tamaulipas)  a -0.1 (Hidalgo). Desatacando que de este grupo, 10 Colegios vieron incrementada su matrícula, a excepción de  Baja California Sur y Tabasco, que disminuyeron el número de alumnos atendidos  en -5.64% y -1.77% respectivamente.</a:t>
          </a:r>
        </a:p>
        <a:p>
          <a:pPr algn="just" rtl="0">
            <a:defRPr sz="1000"/>
          </a:pPr>
          <a:endParaRPr lang="en-US" sz="800" b="0" i="0" strike="noStrike">
            <a:solidFill>
              <a:srgbClr val="000000"/>
            </a:solidFill>
            <a:latin typeface="Arial" pitchFamily="34" charset="0"/>
            <a:cs typeface="Arial" pitchFamily="34" charset="0"/>
          </a:endParaRPr>
        </a:p>
        <a:p>
          <a:pPr algn="just" rtl="0">
            <a:defRPr sz="1000"/>
          </a:pPr>
          <a:endParaRPr lang="en-US" sz="800" b="0" i="0" strike="noStrike">
            <a:solidFill>
              <a:srgbClr val="000000"/>
            </a:solidFill>
            <a:latin typeface="Arial" pitchFamily="34" charset="0"/>
            <a:cs typeface="Arial" pitchFamily="34" charset="0"/>
          </a:endParaRPr>
        </a:p>
      </xdr:txBody>
    </xdr:sp>
    <xdr:clientData/>
  </xdr:twoCellAnchor>
  <xdr:twoCellAnchor>
    <xdr:from>
      <xdr:col>9</xdr:col>
      <xdr:colOff>0</xdr:colOff>
      <xdr:row>0</xdr:row>
      <xdr:rowOff>0</xdr:rowOff>
    </xdr:from>
    <xdr:to>
      <xdr:col>11</xdr:col>
      <xdr:colOff>0</xdr:colOff>
      <xdr:row>5</xdr:row>
      <xdr:rowOff>0</xdr:rowOff>
    </xdr:to>
    <xdr:grpSp>
      <xdr:nvGrpSpPr>
        <xdr:cNvPr id="5" name="Group 24"/>
        <xdr:cNvGrpSpPr>
          <a:grpSpLocks/>
        </xdr:cNvGrpSpPr>
      </xdr:nvGrpSpPr>
      <xdr:grpSpPr bwMode="auto">
        <a:xfrm>
          <a:off x="5969330" y="0"/>
          <a:ext cx="1634836" cy="920338"/>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5</xdr:col>
      <xdr:colOff>9525</xdr:colOff>
      <xdr:row>5</xdr:row>
      <xdr:rowOff>0</xdr:rowOff>
    </xdr:to>
    <xdr:pic>
      <xdr:nvPicPr>
        <xdr:cNvPr id="8"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438150"/>
          <a:ext cx="3371850" cy="514350"/>
        </a:xfrm>
        <a:prstGeom prst="rect">
          <a:avLst/>
        </a:prstGeom>
        <a:noFill/>
        <a:ln w="9525">
          <a:noFill/>
          <a:miter lim="800000"/>
          <a:headEnd/>
          <a:tailEnd/>
        </a:ln>
      </xdr:spPr>
    </xdr:pic>
    <xdr:clientData/>
  </xdr:twoCellAnchor>
  <xdr:twoCellAnchor>
    <xdr:from>
      <xdr:col>0</xdr:col>
      <xdr:colOff>104775</xdr:colOff>
      <xdr:row>52</xdr:row>
      <xdr:rowOff>66675</xdr:rowOff>
    </xdr:from>
    <xdr:to>
      <xdr:col>10</xdr:col>
      <xdr:colOff>533400</xdr:colOff>
      <xdr:row>60</xdr:row>
      <xdr:rowOff>171450</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8986</xdr:rowOff>
    </xdr:from>
    <xdr:to>
      <xdr:col>4</xdr:col>
      <xdr:colOff>647700</xdr:colOff>
      <xdr:row>3</xdr:row>
      <xdr:rowOff>161386</xdr:rowOff>
    </xdr:to>
    <xdr:pic>
      <xdr:nvPicPr>
        <xdr:cNvPr id="2" name="Picture 18" descr="Logos CONALEP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986"/>
          <a:ext cx="40957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228600</xdr:colOff>
      <xdr:row>8</xdr:row>
      <xdr:rowOff>57150</xdr:rowOff>
    </xdr:from>
    <xdr:to>
      <xdr:col>10</xdr:col>
      <xdr:colOff>476250</xdr:colOff>
      <xdr:row>16</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77319</xdr:colOff>
      <xdr:row>66</xdr:row>
      <xdr:rowOff>2339</xdr:rowOff>
    </xdr:from>
    <xdr:to>
      <xdr:col>11</xdr:col>
      <xdr:colOff>714374</xdr:colOff>
      <xdr:row>71</xdr:row>
      <xdr:rowOff>111064</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10</xdr:col>
      <xdr:colOff>0</xdr:colOff>
      <xdr:row>0</xdr:row>
      <xdr:rowOff>0</xdr:rowOff>
    </xdr:from>
    <xdr:to>
      <xdr:col>12</xdr:col>
      <xdr:colOff>0</xdr:colOff>
      <xdr:row>5</xdr:row>
      <xdr:rowOff>0</xdr:rowOff>
    </xdr:to>
    <xdr:grpSp>
      <xdr:nvGrpSpPr>
        <xdr:cNvPr id="5" name="Group 24"/>
        <xdr:cNvGrpSpPr>
          <a:grpSpLocks/>
        </xdr:cNvGrpSpPr>
      </xdr:nvGrpSpPr>
      <xdr:grpSpPr bwMode="auto">
        <a:xfrm>
          <a:off x="6924261" y="0"/>
          <a:ext cx="1638852" cy="916609"/>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5</xdr:col>
      <xdr:colOff>9525</xdr:colOff>
      <xdr:row>5</xdr:row>
      <xdr:rowOff>0</xdr:rowOff>
    </xdr:to>
    <xdr:pic>
      <xdr:nvPicPr>
        <xdr:cNvPr id="8"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438150"/>
          <a:ext cx="3476625" cy="514350"/>
        </a:xfrm>
        <a:prstGeom prst="rect">
          <a:avLst/>
        </a:prstGeom>
        <a:noFill/>
        <a:ln w="9525">
          <a:noFill/>
          <a:miter lim="800000"/>
          <a:headEnd/>
          <a:tailEnd/>
        </a:ln>
      </xdr:spPr>
    </xdr:pic>
    <xdr:clientData/>
  </xdr:twoCellAnchor>
  <xdr:twoCellAnchor>
    <xdr:from>
      <xdr:col>0</xdr:col>
      <xdr:colOff>45810</xdr:colOff>
      <xdr:row>51</xdr:row>
      <xdr:rowOff>140154</xdr:rowOff>
    </xdr:from>
    <xdr:to>
      <xdr:col>11</xdr:col>
      <xdr:colOff>703036</xdr:colOff>
      <xdr:row>63</xdr:row>
      <xdr:rowOff>104775</xdr:rowOff>
    </xdr:to>
    <xdr:graphicFrame macro="">
      <xdr:nvGraphicFramePr>
        <xdr:cNvPr id="17" name="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8</xdr:col>
      <xdr:colOff>600076</xdr:colOff>
      <xdr:row>16</xdr:row>
      <xdr:rowOff>142874</xdr:rowOff>
    </xdr:from>
    <xdr:to>
      <xdr:col>11</xdr:col>
      <xdr:colOff>752476</xdr:colOff>
      <xdr:row>51</xdr:row>
      <xdr:rowOff>104774</xdr:rowOff>
    </xdr:to>
    <xdr:sp macro="" textlink="" fLocksText="0">
      <xdr:nvSpPr>
        <xdr:cNvPr id="11" name="Text Box 10"/>
        <xdr:cNvSpPr txBox="1">
          <a:spLocks noChangeArrowheads="1"/>
        </xdr:cNvSpPr>
      </xdr:nvSpPr>
      <xdr:spPr bwMode="auto">
        <a:xfrm>
          <a:off x="5667376" y="3381374"/>
          <a:ext cx="2286000" cy="4752975"/>
        </a:xfrm>
        <a:prstGeom prst="rect">
          <a:avLst/>
        </a:prstGeom>
        <a:solidFill>
          <a:srgbClr val="FFFFFF"/>
        </a:solidFill>
        <a:ln w="9525">
          <a:noFill/>
          <a:miter lim="800000"/>
          <a:headEnd/>
          <a:tailEnd/>
        </a:ln>
        <a:effectLst/>
      </xdr:spPr>
      <xdr:txBody>
        <a:bodyPr vertOverflow="clip" wrap="square" lIns="27432" tIns="18288" rIns="27432" bIns="0" anchor="t" anchorCtr="0" upright="1">
          <a:noAutofit/>
        </a:bodyPr>
        <a:lstStyle/>
        <a:p>
          <a:pPr algn="just" rtl="0">
            <a:defRPr sz="1000"/>
          </a:pPr>
          <a:r>
            <a:rPr lang="es-ES" sz="800" b="0" i="0" strike="noStrike" baseline="0">
              <a:solidFill>
                <a:srgbClr val="000000"/>
              </a:solidFill>
              <a:latin typeface="Arial" pitchFamily="34" charset="0"/>
              <a:cs typeface="Arial"/>
            </a:rPr>
            <a:t>Durante el primer semestre del año 2011 el Sistema CONALEP contribuyó al sostenimiento económico del 7.82% de sus alumnosa, a través de una beca institucional.</a:t>
          </a:r>
        </a:p>
        <a:p>
          <a:pPr algn="just" rtl="0">
            <a:defRPr sz="1000"/>
          </a:pPr>
          <a:endParaRPr lang="es-ES" sz="800" b="0" i="0" strike="noStrike" baseline="0">
            <a:solidFill>
              <a:srgbClr val="000000"/>
            </a:solidFill>
            <a:latin typeface="Arial" pitchFamily="34" charset="0"/>
            <a:cs typeface="Arial"/>
          </a:endParaRPr>
        </a:p>
        <a:p>
          <a:pPr algn="just" rtl="0">
            <a:defRPr sz="1000"/>
          </a:pPr>
          <a:r>
            <a:rPr lang="es-ES" sz="800" b="0" i="0" strike="noStrike" baseline="0">
              <a:solidFill>
                <a:srgbClr val="000000"/>
              </a:solidFill>
              <a:latin typeface="Arial" pitchFamily="34" charset="0"/>
              <a:cs typeface="Arial"/>
            </a:rPr>
            <a:t>Para el periodo en mención se atendieron a 255,193 alumnos y se becaron a un total de 19,959 alumnos, lo que significa que las proporciones de alumnos atendidos y becados  respecto al año inmediato anterior, tuvieron incrementos del 2% (5,480 alumnos atendidos) y 3% (651 alumnos becados). Este tipo de estímulo responde al concepto de equidad para los alumnos que cumplen con los requisitos del reglamento correspondiente y coadyuva a que cada vez un mayor número concluya satisfactoriamente su formación de profesional técnico bachiller en el CONALEP.</a:t>
          </a:r>
        </a:p>
        <a:p>
          <a:pPr algn="just" rtl="0">
            <a:defRPr sz="1000"/>
          </a:pPr>
          <a:endParaRPr lang="es-ES" sz="800" b="0" i="0" strike="noStrike" baseline="0">
            <a:solidFill>
              <a:srgbClr val="000000"/>
            </a:solidFill>
            <a:latin typeface="Arial" pitchFamily="34" charset="0"/>
            <a:cs typeface="Arial"/>
          </a:endParaRPr>
        </a:p>
        <a:p>
          <a:pPr algn="just" rtl="0">
            <a:defRPr sz="1000"/>
          </a:pPr>
          <a:r>
            <a:rPr lang="es-ES" sz="800" b="0" i="0" strike="noStrike" baseline="0">
              <a:solidFill>
                <a:srgbClr val="000000"/>
              </a:solidFill>
              <a:latin typeface="Arial" pitchFamily="34" charset="0"/>
              <a:cs typeface="Arial"/>
            </a:rPr>
            <a:t>En 20 Colegios Estatales y la Representación Oaxaca, se superó la media nacional. Así mismo, un igual número de entidades tuvieron crecimientos en un rango del 0.8% al 5.7%, los Colegios de Puebla y Yucatán tuvieron incrementos del 17.1% y 17.6%, lo que significó becar a 789  y 1,224  alumnos más, respecto al periodo en mención del año 2010.</a:t>
          </a:r>
        </a:p>
        <a:p>
          <a:pPr algn="just" rtl="0">
            <a:defRPr sz="1000"/>
          </a:pPr>
          <a:endParaRPr lang="es-ES" sz="800" b="0" i="0" strike="noStrike" baseline="0">
            <a:solidFill>
              <a:srgbClr val="000000"/>
            </a:solidFill>
            <a:latin typeface="Arial" pitchFamily="34" charset="0"/>
            <a:cs typeface="Arial"/>
          </a:endParaRPr>
        </a:p>
        <a:p>
          <a:pPr algn="just" rtl="0">
            <a:defRPr sz="1000"/>
          </a:pPr>
          <a:r>
            <a:rPr lang="es-ES" sz="800" b="0" i="0" strike="noStrike" baseline="0">
              <a:solidFill>
                <a:srgbClr val="000000"/>
              </a:solidFill>
              <a:latin typeface="Arial" pitchFamily="34" charset="0"/>
              <a:cs typeface="Arial"/>
            </a:rPr>
            <a:t>Por el contrario, las restantes 11 entidades se ubican por debajo del indicador nacional, en este grupo los Colegios Estatales que apoyan a un menor número de estudiantes con becas institucionales son: Colima, Distrito Federeal y Morelos 6.3%, 4.1% y  3.5% respectivamente.</a:t>
          </a:r>
        </a:p>
        <a:p>
          <a:pPr algn="just" rtl="0">
            <a:defRPr sz="1000"/>
          </a:pPr>
          <a:endParaRPr lang="es-ES" sz="800" b="0" i="0" strike="noStrike">
            <a:solidFill>
              <a:srgbClr val="000000"/>
            </a:solidFill>
            <a:latin typeface="Arial" pitchFamily="34" charset="0"/>
            <a:cs typeface="Arial"/>
          </a:endParaRPr>
        </a:p>
        <a:p>
          <a:pPr algn="just" rtl="0">
            <a:defRPr sz="1000"/>
          </a:pPr>
          <a:r>
            <a:rPr lang="es-ES" sz="800" b="0" i="1" strike="noStrike" baseline="0">
              <a:solidFill>
                <a:srgbClr val="000000"/>
              </a:solidFill>
              <a:latin typeface="Arial" pitchFamily="34" charset="0"/>
              <a:cs typeface="Arial"/>
            </a:rPr>
            <a:t>Únicamente se reporta el primer semestre, para el ciclo semestral 2011-2012.1 no se cuenta aún con el dato de alumnos beneficiados ya que el reporte se tiene programado para el mes de abril 2012.</a:t>
          </a:r>
        </a:p>
        <a:p>
          <a:pPr algn="just" rtl="0">
            <a:defRPr sz="1000"/>
          </a:pPr>
          <a:endParaRPr lang="es-ES" sz="800" b="0" i="1" strike="noStrike" baseline="0">
            <a:solidFill>
              <a:srgbClr val="000000"/>
            </a:solidFill>
            <a:latin typeface="Arial" pitchFamily="34" charset="0"/>
            <a:cs typeface="Arial"/>
          </a:endParaRPr>
        </a:p>
        <a:p>
          <a:pPr algn="just" rtl="0">
            <a:defRPr sz="1000"/>
          </a:pPr>
          <a:endParaRPr lang="es-ES" sz="800" b="0" i="0" strike="noStrike">
            <a:solidFill>
              <a:srgbClr val="000000"/>
            </a:solidFill>
            <a:latin typeface="Arial"/>
            <a:cs typeface="Arial"/>
          </a:endParaRPr>
        </a:p>
        <a:p>
          <a:pPr algn="just" rtl="0">
            <a:defRPr sz="1000"/>
          </a:pPr>
          <a:endParaRPr lang="es-ES" sz="800" b="0" i="0" strike="noStrike">
            <a:solidFill>
              <a:srgbClr val="000000"/>
            </a:solidFill>
            <a:latin typeface="Arial"/>
            <a:cs typeface="Arial"/>
          </a:endParaRPr>
        </a:p>
        <a:p>
          <a:pPr algn="just" rtl="0">
            <a:defRPr sz="1000"/>
          </a:pPr>
          <a:endParaRPr lang="es-ES" sz="800" b="0" i="0" strike="noStrike">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209550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390900" cy="6953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180975</xdr:colOff>
      <xdr:row>8</xdr:row>
      <xdr:rowOff>47625</xdr:rowOff>
    </xdr:from>
    <xdr:to>
      <xdr:col>10</xdr:col>
      <xdr:colOff>552450</xdr:colOff>
      <xdr:row>16</xdr:row>
      <xdr:rowOff>57150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47627</xdr:colOff>
      <xdr:row>62</xdr:row>
      <xdr:rowOff>68580</xdr:rowOff>
    </xdr:from>
    <xdr:to>
      <xdr:col>10</xdr:col>
      <xdr:colOff>1057275</xdr:colOff>
      <xdr:row>69</xdr:row>
      <xdr:rowOff>114299</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8</xdr:col>
      <xdr:colOff>428625</xdr:colOff>
      <xdr:row>0</xdr:row>
      <xdr:rowOff>0</xdr:rowOff>
    </xdr:from>
    <xdr:to>
      <xdr:col>10</xdr:col>
      <xdr:colOff>676275</xdr:colOff>
      <xdr:row>5</xdr:row>
      <xdr:rowOff>0</xdr:rowOff>
    </xdr:to>
    <xdr:grpSp>
      <xdr:nvGrpSpPr>
        <xdr:cNvPr id="4" name="Group 24"/>
        <xdr:cNvGrpSpPr>
          <a:grpSpLocks/>
        </xdr:cNvGrpSpPr>
      </xdr:nvGrpSpPr>
      <xdr:grpSpPr bwMode="auto">
        <a:xfrm>
          <a:off x="5649564" y="0"/>
          <a:ext cx="1638300" cy="925975"/>
          <a:chOff x="7849" y="1073"/>
          <a:chExt cx="3133" cy="1897"/>
        </a:xfrm>
      </xdr:grpSpPr>
      <xdr:pic>
        <xdr:nvPicPr>
          <xdr:cNvPr id="5"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6"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6</xdr:col>
      <xdr:colOff>9525</xdr:colOff>
      <xdr:row>5</xdr:row>
      <xdr:rowOff>0</xdr:rowOff>
    </xdr:to>
    <xdr:pic>
      <xdr:nvPicPr>
        <xdr:cNvPr id="7"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438150"/>
          <a:ext cx="3638550" cy="514350"/>
        </a:xfrm>
        <a:prstGeom prst="rect">
          <a:avLst/>
        </a:prstGeom>
        <a:noFill/>
        <a:ln w="9525">
          <a:noFill/>
          <a:miter lim="800000"/>
          <a:headEnd/>
          <a:tailEnd/>
        </a:ln>
      </xdr:spPr>
    </xdr:pic>
    <xdr:clientData/>
  </xdr:twoCellAnchor>
  <xdr:twoCellAnchor>
    <xdr:from>
      <xdr:col>8</xdr:col>
      <xdr:colOff>114300</xdr:colOff>
      <xdr:row>18</xdr:row>
      <xdr:rowOff>19050</xdr:rowOff>
    </xdr:from>
    <xdr:to>
      <xdr:col>11</xdr:col>
      <xdr:colOff>0</xdr:colOff>
      <xdr:row>52</xdr:row>
      <xdr:rowOff>28575</xdr:rowOff>
    </xdr:to>
    <xdr:sp macro="" textlink="" fLocksText="0">
      <xdr:nvSpPr>
        <xdr:cNvPr id="8" name="Text Box 8"/>
        <xdr:cNvSpPr txBox="1">
          <a:spLocks noChangeArrowheads="1"/>
        </xdr:cNvSpPr>
      </xdr:nvSpPr>
      <xdr:spPr bwMode="auto">
        <a:xfrm>
          <a:off x="4943475" y="3571875"/>
          <a:ext cx="2305050" cy="39433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800" b="0" i="0" strike="noStrike">
              <a:solidFill>
                <a:srgbClr val="000000"/>
              </a:solidFill>
              <a:latin typeface="Arial" pitchFamily="34" charset="0"/>
              <a:cs typeface="Arial" pitchFamily="34" charset="0"/>
            </a:rPr>
            <a:t>La relación Alumno/computadora en los últimos cinco ciclos</a:t>
          </a:r>
          <a:r>
            <a:rPr lang="en-US" sz="800" b="0" i="0" strike="noStrike" baseline="0">
              <a:solidFill>
                <a:srgbClr val="000000"/>
              </a:solidFill>
              <a:latin typeface="Arial" pitchFamily="34" charset="0"/>
              <a:cs typeface="Arial" pitchFamily="34" charset="0"/>
            </a:rPr>
            <a:t> escolares en los planteles del Sistema CONALEP, ha tenido una disminución en dos puntos, lo que ubica este índice</a:t>
          </a:r>
          <a:r>
            <a:rPr lang="en-US" sz="800" b="0" i="0" strike="noStrike">
              <a:solidFill>
                <a:srgbClr val="000000"/>
              </a:solidFill>
              <a:latin typeface="Arial" pitchFamily="34" charset="0"/>
              <a:cs typeface="Arial" pitchFamily="34" charset="0"/>
            </a:rPr>
            <a:t> de</a:t>
          </a:r>
          <a:r>
            <a:rPr lang="en-US" sz="800" b="0" i="0" strike="noStrike" baseline="0">
              <a:solidFill>
                <a:srgbClr val="000000"/>
              </a:solidFill>
              <a:latin typeface="Arial" pitchFamily="34" charset="0"/>
              <a:cs typeface="Arial" pitchFamily="34" charset="0"/>
            </a:rPr>
            <a:t> </a:t>
          </a:r>
          <a:r>
            <a:rPr lang="en-US" sz="800" b="0" i="0" strike="noStrike">
              <a:solidFill>
                <a:srgbClr val="000000"/>
              </a:solidFill>
              <a:latin typeface="Arial" pitchFamily="34" charset="0"/>
              <a:cs typeface="Arial" pitchFamily="34" charset="0"/>
            </a:rPr>
            <a:t>14 alumnos por equipo a 12, resultado positivo</a:t>
          </a:r>
          <a:r>
            <a:rPr lang="en-US" sz="800" b="0" i="0" strike="noStrike" baseline="0">
              <a:solidFill>
                <a:srgbClr val="000000"/>
              </a:solidFill>
              <a:latin typeface="Arial" pitchFamily="34" charset="0"/>
              <a:cs typeface="Arial" pitchFamily="34" charset="0"/>
            </a:rPr>
            <a:t> si se considera además que durante ese periodo la matrícula del Colegio creció 15%</a:t>
          </a:r>
          <a:r>
            <a:rPr lang="en-US" sz="800" b="0" i="0" strike="noStrike">
              <a:solidFill>
                <a:srgbClr val="000000"/>
              </a:solidFill>
              <a:latin typeface="Arial" pitchFamily="34" charset="0"/>
              <a:cs typeface="Arial" pitchFamily="34" charset="0"/>
            </a:rPr>
            <a:t>.</a:t>
          </a:r>
        </a:p>
        <a:p>
          <a:pPr algn="just" rtl="0">
            <a:defRPr sz="1000"/>
          </a:pPr>
          <a:endParaRPr lang="en-US" sz="800" b="0" i="0" strike="noStrike">
            <a:solidFill>
              <a:srgbClr val="000000"/>
            </a:solidFill>
            <a:latin typeface="Arial" pitchFamily="34" charset="0"/>
            <a:cs typeface="Arial" pitchFamily="34" charset="0"/>
          </a:endParaRPr>
        </a:p>
        <a:p>
          <a:pPr algn="just" rtl="0">
            <a:defRPr sz="1000"/>
          </a:pPr>
          <a:r>
            <a:rPr lang="en-US" sz="800" b="0" i="0" strike="noStrike">
              <a:solidFill>
                <a:srgbClr val="000000"/>
              </a:solidFill>
              <a:latin typeface="Arial" pitchFamily="34" charset="0"/>
              <a:cs typeface="Arial" pitchFamily="34" charset="0"/>
            </a:rPr>
            <a:t>Para el periodo 2011-2012 el índice presenta una relación de 12 alumnos por computadora,</a:t>
          </a:r>
          <a:r>
            <a:rPr lang="en-US" sz="800" b="0" i="0" strike="noStrike" baseline="0">
              <a:solidFill>
                <a:srgbClr val="000000"/>
              </a:solidFill>
              <a:latin typeface="Arial" pitchFamily="34" charset="0"/>
              <a:cs typeface="Arial" pitchFamily="34" charset="0"/>
            </a:rPr>
            <a:t> la menor cifra en los últimos cinco años.</a:t>
          </a:r>
          <a:endParaRPr lang="en-US" sz="800" b="0" i="0" strike="noStrike">
            <a:solidFill>
              <a:srgbClr val="000000"/>
            </a:solidFill>
            <a:latin typeface="Arial" pitchFamily="34" charset="0"/>
            <a:cs typeface="Arial" pitchFamily="34" charset="0"/>
          </a:endParaRPr>
        </a:p>
        <a:p>
          <a:pPr algn="just" rtl="0">
            <a:defRPr sz="1000"/>
          </a:pPr>
          <a:endParaRPr lang="en-US" sz="800" b="0" i="0" strike="noStrike">
            <a:solidFill>
              <a:srgbClr val="000000"/>
            </a:solidFill>
            <a:latin typeface="Arial" pitchFamily="34" charset="0"/>
            <a:cs typeface="Arial" pitchFamily="34" charset="0"/>
          </a:endParaRPr>
        </a:p>
        <a:p>
          <a:pPr algn="just" rtl="0">
            <a:defRPr sz="1000"/>
          </a:pPr>
          <a:r>
            <a:rPr lang="en-US" sz="800" b="0" i="0" strike="noStrike">
              <a:solidFill>
                <a:srgbClr val="000000"/>
              </a:solidFill>
              <a:latin typeface="Arial" pitchFamily="34" charset="0"/>
              <a:cs typeface="Arial" pitchFamily="34" charset="0"/>
            </a:rPr>
            <a:t>En el</a:t>
          </a:r>
          <a:r>
            <a:rPr lang="en-US" sz="800" b="0" i="0" strike="noStrike" baseline="0">
              <a:solidFill>
                <a:srgbClr val="000000"/>
              </a:solidFill>
              <a:latin typeface="Arial" pitchFamily="34" charset="0"/>
              <a:cs typeface="Arial" pitchFamily="34" charset="0"/>
            </a:rPr>
            <a:t> panorama estatal</a:t>
          </a:r>
          <a:r>
            <a:rPr lang="en-US" sz="800" b="0" i="0" strike="noStrike">
              <a:solidFill>
                <a:srgbClr val="000000"/>
              </a:solidFill>
              <a:latin typeface="Arial" pitchFamily="34" charset="0"/>
              <a:cs typeface="Arial" pitchFamily="34" charset="0"/>
            </a:rPr>
            <a:t>, 19 entidades se encuentran</a:t>
          </a:r>
          <a:r>
            <a:rPr lang="en-US" sz="800" b="0" i="0" strike="noStrike" baseline="0">
              <a:solidFill>
                <a:srgbClr val="000000"/>
              </a:solidFill>
              <a:latin typeface="Arial" pitchFamily="34" charset="0"/>
              <a:cs typeface="Arial" pitchFamily="34" charset="0"/>
            </a:rPr>
            <a:t> </a:t>
          </a:r>
          <a:r>
            <a:rPr lang="en-US" sz="800" b="0" i="0" strike="noStrike">
              <a:solidFill>
                <a:srgbClr val="000000"/>
              </a:solidFill>
              <a:latin typeface="Arial" pitchFamily="34" charset="0"/>
              <a:cs typeface="Arial" pitchFamily="34" charset="0"/>
            </a:rPr>
            <a:t>dentro de la media nacional,</a:t>
          </a:r>
          <a:r>
            <a:rPr lang="en-US" sz="800" b="0" i="0" strike="noStrike" baseline="0">
              <a:solidFill>
                <a:srgbClr val="000000"/>
              </a:solidFill>
              <a:latin typeface="Arial" pitchFamily="34" charset="0"/>
              <a:cs typeface="Arial" pitchFamily="34" charset="0"/>
            </a:rPr>
            <a:t> el Colegio Estatal de Veracruz, históricamente </a:t>
          </a:r>
          <a:r>
            <a:rPr lang="en-US" sz="800" b="0" i="0" strike="noStrike">
              <a:solidFill>
                <a:srgbClr val="000000"/>
              </a:solidFill>
              <a:latin typeface="Arial" pitchFamily="34" charset="0"/>
              <a:cs typeface="Arial" pitchFamily="34" charset="0"/>
            </a:rPr>
            <a:t>ha mantenido el mejor nivel para este índice en el contexto nacional.  </a:t>
          </a:r>
        </a:p>
        <a:p>
          <a:pPr algn="just" rtl="0">
            <a:defRPr sz="1000"/>
          </a:pPr>
          <a:endParaRPr lang="en-US" sz="800" b="0" i="0" strike="noStrike">
            <a:solidFill>
              <a:srgbClr val="000000"/>
            </a:solidFill>
            <a:latin typeface="Arial" pitchFamily="34" charset="0"/>
            <a:cs typeface="Arial" pitchFamily="34" charset="0"/>
          </a:endParaRPr>
        </a:p>
        <a:p>
          <a:pPr algn="just" rtl="0">
            <a:defRPr sz="1000"/>
          </a:pPr>
          <a:r>
            <a:rPr lang="en-US" sz="800" b="0" i="0" strike="noStrike">
              <a:solidFill>
                <a:srgbClr val="000000"/>
              </a:solidFill>
              <a:latin typeface="Arial" pitchFamily="34" charset="0"/>
              <a:cs typeface="Arial" pitchFamily="34" charset="0"/>
            </a:rPr>
            <a:t>En contraparte, este índice en las restantes 13 entidades es superior al nacional, l</a:t>
          </a:r>
          <a:r>
            <a:rPr lang="es-MX" sz="800">
              <a:effectLst/>
              <a:latin typeface="Arial" pitchFamily="34" charset="0"/>
              <a:ea typeface="+mn-ea"/>
              <a:cs typeface="Arial" pitchFamily="34" charset="0"/>
            </a:rPr>
            <a:t>o que ubica la relación  alumno/computadora en un rango que</a:t>
          </a:r>
          <a:r>
            <a:rPr lang="es-MX" sz="800" baseline="0">
              <a:effectLst/>
              <a:latin typeface="Arial" pitchFamily="34" charset="0"/>
              <a:ea typeface="+mn-ea"/>
              <a:cs typeface="Arial" pitchFamily="34" charset="0"/>
            </a:rPr>
            <a:t> va de 12 (Coahuila) a 16 alumnos por computadora (Guerrero). </a:t>
          </a:r>
        </a:p>
        <a:p>
          <a:pPr algn="just" rtl="0">
            <a:defRPr sz="1000"/>
          </a:pPr>
          <a:endParaRPr lang="es-MX" sz="800" b="0" i="0" strike="noStrike" baseline="0">
            <a:solidFill>
              <a:srgbClr val="000000"/>
            </a:solidFill>
            <a:effectLst/>
            <a:latin typeface="Arial" pitchFamily="34" charset="0"/>
            <a:ea typeface="+mn-ea"/>
            <a:cs typeface="Arial" pitchFamily="34" charset="0"/>
          </a:endParaRPr>
        </a:p>
        <a:p>
          <a:pPr algn="just" rtl="0">
            <a:defRPr sz="1000"/>
          </a:pPr>
          <a:r>
            <a:rPr lang="es-MX" sz="800" b="0" i="0" strike="noStrike" baseline="0">
              <a:solidFill>
                <a:srgbClr val="000000"/>
              </a:solidFill>
              <a:effectLst/>
              <a:latin typeface="Arial" pitchFamily="34" charset="0"/>
              <a:ea typeface="+mn-ea"/>
              <a:cs typeface="Arial" pitchFamily="34" charset="0"/>
            </a:rPr>
            <a:t>Cabe destacar que, no obstante el crecimiento que ha registrado la matrícula de alumnos del Colegio, se han realizado esfuerzos por contar con mayor equipo de cómputo para el proceso de enseñanza-aprendizaje, por lo que 19 entidades han disminuido la relación de alumno/computadora y, únicamente, tres presentaron un incremento en este índice Chiapas (1), San Luis Potosí (2), y Querétaro (3).</a:t>
          </a:r>
          <a:endParaRPr lang="en-US" sz="800" b="0" i="0" strike="noStrike">
            <a:solidFill>
              <a:srgbClr val="000000"/>
            </a:solidFill>
            <a:latin typeface="Arial" pitchFamily="34" charset="0"/>
            <a:ea typeface="+mn-ea"/>
            <a:cs typeface="Arial" pitchFamily="34" charset="0"/>
          </a:endParaRPr>
        </a:p>
        <a:p>
          <a:pPr algn="just" rtl="0">
            <a:defRPr sz="1000"/>
          </a:pPr>
          <a:endParaRPr lang="en-US" sz="800" b="0" i="1" strike="noStrike">
            <a:solidFill>
              <a:srgbClr val="000000"/>
            </a:solidFill>
            <a:latin typeface="Arial" pitchFamily="34" charset="0"/>
            <a:cs typeface="Arial" pitchFamily="34" charset="0"/>
          </a:endParaRPr>
        </a:p>
        <a:p>
          <a:pPr algn="just" rtl="0">
            <a:defRPr sz="1000"/>
          </a:pPr>
          <a:endParaRPr lang="en-US" sz="800" b="0" i="0" strike="noStrike">
            <a:solidFill>
              <a:srgbClr val="000000"/>
            </a:solidFill>
            <a:latin typeface="Arial" pitchFamily="34" charset="0"/>
            <a:cs typeface="Arial" pitchFamily="34" charset="0"/>
          </a:endParaRPr>
        </a:p>
      </xdr:txBody>
    </xdr:sp>
    <xdr:clientData/>
  </xdr:twoCellAnchor>
  <xdr:twoCellAnchor>
    <xdr:from>
      <xdr:col>0</xdr:col>
      <xdr:colOff>28575</xdr:colOff>
      <xdr:row>53</xdr:row>
      <xdr:rowOff>47625</xdr:rowOff>
    </xdr:from>
    <xdr:to>
      <xdr:col>10</xdr:col>
      <xdr:colOff>1019175</xdr:colOff>
      <xdr:row>61</xdr:row>
      <xdr:rowOff>57150</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3</xdr:row>
      <xdr:rowOff>142875</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76800"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441158</xdr:colOff>
      <xdr:row>9</xdr:row>
      <xdr:rowOff>170448</xdr:rowOff>
    </xdr:from>
    <xdr:to>
      <xdr:col>10</xdr:col>
      <xdr:colOff>571500</xdr:colOff>
      <xdr:row>17</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52</xdr:row>
      <xdr:rowOff>19050</xdr:rowOff>
    </xdr:from>
    <xdr:to>
      <xdr:col>10</xdr:col>
      <xdr:colOff>704850</xdr:colOff>
      <xdr:row>62</xdr:row>
      <xdr:rowOff>17318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182095</xdr:colOff>
      <xdr:row>62</xdr:row>
      <xdr:rowOff>111873</xdr:rowOff>
    </xdr:from>
    <xdr:to>
      <xdr:col>10</xdr:col>
      <xdr:colOff>738187</xdr:colOff>
      <xdr:row>69</xdr:row>
      <xdr:rowOff>157592</xdr:rowOff>
    </xdr:to>
    <xdr:graphicFrame macro="">
      <xdr:nvGraphicFramePr>
        <xdr:cNvPr id="4" name="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editAs="oneCell">
    <xdr:from>
      <xdr:col>8</xdr:col>
      <xdr:colOff>86727</xdr:colOff>
      <xdr:row>18</xdr:row>
      <xdr:rowOff>45589</xdr:rowOff>
    </xdr:from>
    <xdr:to>
      <xdr:col>10</xdr:col>
      <xdr:colOff>992606</xdr:colOff>
      <xdr:row>51</xdr:row>
      <xdr:rowOff>70183</xdr:rowOff>
    </xdr:to>
    <xdr:sp macro="" textlink="" fLocksText="0">
      <xdr:nvSpPr>
        <xdr:cNvPr id="5" name="Text Box 10"/>
        <xdr:cNvSpPr txBox="1">
          <a:spLocks noChangeArrowheads="1"/>
        </xdr:cNvSpPr>
      </xdr:nvSpPr>
      <xdr:spPr bwMode="auto">
        <a:xfrm>
          <a:off x="4779043" y="3695168"/>
          <a:ext cx="3111668" cy="4255699"/>
        </a:xfrm>
        <a:prstGeom prst="rect">
          <a:avLst/>
        </a:prstGeom>
        <a:solidFill>
          <a:srgbClr val="FFFFFF"/>
        </a:solidFill>
        <a:ln w="9525">
          <a:noFill/>
          <a:miter lim="800000"/>
          <a:headEnd/>
          <a:tailEnd/>
        </a:ln>
        <a:effectLst/>
      </xdr:spPr>
      <xdr:txBody>
        <a:bodyPr vertOverflow="clip" wrap="square" lIns="27432" tIns="18288" rIns="27432" bIns="0" anchor="t" anchorCtr="0" upright="1">
          <a:noAutofit/>
        </a:bodyPr>
        <a:lstStyle/>
        <a:p>
          <a:pPr algn="just"/>
          <a:r>
            <a:rPr lang="es-MX" sz="800">
              <a:latin typeface="Arial" pitchFamily="34" charset="0"/>
              <a:ea typeface="+mn-ea"/>
              <a:cs typeface="Arial" pitchFamily="34" charset="0"/>
            </a:rPr>
            <a:t>El índice de Absorción de Egresados de Secundaria en el Sistema CONALEP para el ciclo 2011-2012, se ubicó en 7.1%, lo que representa una disminución 0.2 puntos porcentuales con relación al ciclo anterior,</a:t>
          </a:r>
          <a:r>
            <a:rPr lang="es-MX" sz="800" baseline="0">
              <a:latin typeface="Arial" pitchFamily="34" charset="0"/>
              <a:ea typeface="+mn-ea"/>
              <a:cs typeface="Arial" pitchFamily="34" charset="0"/>
            </a:rPr>
            <a:t> se debe básicamente a dos factores, por un lado  </a:t>
          </a:r>
          <a:r>
            <a:rPr lang="es-MX" sz="800">
              <a:latin typeface="Arial" pitchFamily="34" charset="0"/>
              <a:ea typeface="+mn-ea"/>
              <a:cs typeface="Arial" pitchFamily="34" charset="0"/>
            </a:rPr>
            <a:t>se registra una disminución de 2% en la  captación de alumnos de nuevo ingreso, respecto al ciclo escolar 2010-2011, lo que significa haber inscrito 2,377 alumnos menos, y que la egresión de alumnos de secundaria</a:t>
          </a:r>
          <a:r>
            <a:rPr lang="es-MX" sz="800" baseline="0">
              <a:latin typeface="Arial" pitchFamily="34" charset="0"/>
              <a:ea typeface="+mn-ea"/>
              <a:cs typeface="Arial" pitchFamily="34" charset="0"/>
            </a:rPr>
            <a:t> creció en 1%.</a:t>
          </a:r>
        </a:p>
        <a:p>
          <a:pPr algn="just"/>
          <a:r>
            <a:rPr lang="es-MX" sz="800">
              <a:latin typeface="Arial" pitchFamily="34" charset="0"/>
              <a:ea typeface="+mn-ea"/>
              <a:cs typeface="Arial" pitchFamily="34" charset="0"/>
            </a:rPr>
            <a:t> </a:t>
          </a:r>
        </a:p>
        <a:p>
          <a:pPr algn="just"/>
          <a:r>
            <a:rPr lang="es-MX" sz="800">
              <a:latin typeface="Arial" pitchFamily="34" charset="0"/>
              <a:ea typeface="+mn-ea"/>
              <a:cs typeface="Arial" pitchFamily="34" charset="0"/>
            </a:rPr>
            <a:t>En el ámbito estatal  16 entidades aumentaron en su índice de absorción respecto del año 2010, con</a:t>
          </a:r>
          <a:r>
            <a:rPr lang="es-MX" sz="800" baseline="0">
              <a:latin typeface="Arial" pitchFamily="34" charset="0"/>
              <a:ea typeface="+mn-ea"/>
              <a:cs typeface="Arial" pitchFamily="34" charset="0"/>
            </a:rPr>
            <a:t> resultados sobresalientes para Colima y Aguascalientes, los cuales crecieron 1.48 puntos y 1.02 puntos respectivamente; </a:t>
          </a:r>
          <a:r>
            <a:rPr lang="es-MX" sz="800">
              <a:latin typeface="Arial" pitchFamily="34" charset="0"/>
              <a:ea typeface="+mn-ea"/>
              <a:cs typeface="Arial" pitchFamily="34" charset="0"/>
            </a:rPr>
            <a:t>por el contrario, las demás entidades registraron decrementos que oscilan entre -0.3 puntos (Jalisco) a -1.76 puntos, en donde sobresalen </a:t>
          </a:r>
          <a:r>
            <a:rPr lang="es-MX" sz="800" baseline="0">
              <a:latin typeface="Arial" pitchFamily="34" charset="0"/>
              <a:ea typeface="+mn-ea"/>
              <a:cs typeface="Arial" pitchFamily="34" charset="0"/>
            </a:rPr>
            <a:t>los Colegios de Morelos, Baja California Sur y el Distrito Federal, con decrementos de -1.9, -1.45 y -1.76, respectivamente. </a:t>
          </a:r>
        </a:p>
        <a:p>
          <a:pPr algn="just"/>
          <a:endParaRPr lang="es-MX" sz="800" baseline="0">
            <a:latin typeface="Arial" pitchFamily="34" charset="0"/>
            <a:ea typeface="+mn-ea"/>
            <a:cs typeface="Arial" pitchFamily="34" charset="0"/>
          </a:endParaRPr>
        </a:p>
        <a:p>
          <a:pPr algn="just"/>
          <a:r>
            <a:rPr lang="es-MX" sz="800">
              <a:latin typeface="Arial" pitchFamily="34" charset="0"/>
              <a:ea typeface="+mn-ea"/>
              <a:cs typeface="Arial" pitchFamily="34" charset="0"/>
            </a:rPr>
            <a:t>Quince Colegios Estatales se ubican dentro</a:t>
          </a:r>
          <a:r>
            <a:rPr lang="es-MX" sz="800" baseline="0">
              <a:latin typeface="Arial" pitchFamily="34" charset="0"/>
              <a:ea typeface="+mn-ea"/>
              <a:cs typeface="Arial" pitchFamily="34" charset="0"/>
            </a:rPr>
            <a:t> </a:t>
          </a:r>
          <a:r>
            <a:rPr lang="es-MX" sz="800">
              <a:latin typeface="Arial" pitchFamily="34" charset="0"/>
              <a:ea typeface="+mn-ea"/>
              <a:cs typeface="Arial" pitchFamily="34" charset="0"/>
            </a:rPr>
            <a:t>de la media nacional, Quintana Roo, Distrito Federal y Sonora, de manera consistente han mantenido niveles de absorción superiores al 13% en los últimos cinco años.</a:t>
          </a:r>
        </a:p>
        <a:p>
          <a:pPr algn="just"/>
          <a:endParaRPr lang="es-MX" sz="800">
            <a:latin typeface="Arial" pitchFamily="34" charset="0"/>
            <a:ea typeface="+mn-ea"/>
            <a:cs typeface="Arial" pitchFamily="34" charset="0"/>
          </a:endParaRPr>
        </a:p>
        <a:p>
          <a:pPr algn="just"/>
          <a:r>
            <a:rPr lang="es-MX" sz="800">
              <a:latin typeface="Arial" pitchFamily="34" charset="0"/>
              <a:ea typeface="+mn-ea"/>
              <a:cs typeface="Arial" pitchFamily="34" charset="0"/>
            </a:rPr>
            <a:t>Cabe</a:t>
          </a:r>
          <a:r>
            <a:rPr lang="es-MX" sz="800" baseline="0">
              <a:latin typeface="Arial" pitchFamily="34" charset="0"/>
              <a:ea typeface="+mn-ea"/>
              <a:cs typeface="Arial" pitchFamily="34" charset="0"/>
            </a:rPr>
            <a:t> señalar, que conforme a las proyecciones del Sistema de Indicadores y Pronósticos de la Secretaría de Educación Pública, en los próximos años, la egresión de alumnos de tercero de secundaria, registrará incrementos moderados y con ello, el índice de absorción del Colegio se estabilizará.</a:t>
          </a:r>
        </a:p>
        <a:p>
          <a:pPr algn="just"/>
          <a:endParaRPr lang="es-MX" sz="800" baseline="0">
            <a:latin typeface="Arial" pitchFamily="34" charset="0"/>
            <a:ea typeface="+mn-ea"/>
            <a:cs typeface="Arial" pitchFamily="34" charset="0"/>
          </a:endParaRPr>
        </a:p>
        <a:p>
          <a:pPr algn="just"/>
          <a:r>
            <a:rPr lang="es-MX" sz="800" baseline="0">
              <a:latin typeface="Arial" pitchFamily="34" charset="0"/>
              <a:ea typeface="+mn-ea"/>
              <a:cs typeface="Arial" pitchFamily="34" charset="0"/>
            </a:rPr>
            <a:t>Asimismo, si bien se observa un decremento en el índice de absorción, la matrícula de alumnos del Colegio mantiene niveles de crecimiento constante (4.3% en el último año), en razón de la retención de alumnos que privilegia el Modelo Académico para la Calidad y la Competitividad.</a:t>
          </a:r>
        </a:p>
      </xdr:txBody>
    </xdr:sp>
    <xdr:clientData/>
  </xdr:twoCellAnchor>
  <xdr:twoCellAnchor>
    <xdr:from>
      <xdr:col>9</xdr:col>
      <xdr:colOff>95250</xdr:colOff>
      <xdr:row>0</xdr:row>
      <xdr:rowOff>0</xdr:rowOff>
    </xdr:from>
    <xdr:to>
      <xdr:col>10</xdr:col>
      <xdr:colOff>874568</xdr:colOff>
      <xdr:row>5</xdr:row>
      <xdr:rowOff>8658</xdr:rowOff>
    </xdr:to>
    <xdr:grpSp>
      <xdr:nvGrpSpPr>
        <xdr:cNvPr id="6" name="Group 24"/>
        <xdr:cNvGrpSpPr>
          <a:grpSpLocks/>
        </xdr:cNvGrpSpPr>
      </xdr:nvGrpSpPr>
      <xdr:grpSpPr bwMode="auto">
        <a:xfrm>
          <a:off x="6359473" y="0"/>
          <a:ext cx="2025815" cy="927159"/>
          <a:chOff x="7849" y="1073"/>
          <a:chExt cx="3133" cy="1897"/>
        </a:xfrm>
      </xdr:grpSpPr>
      <xdr:pic>
        <xdr:nvPicPr>
          <xdr:cNvPr id="7"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8"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5</xdr:col>
      <xdr:colOff>9525</xdr:colOff>
      <xdr:row>5</xdr:row>
      <xdr:rowOff>0</xdr:rowOff>
    </xdr:to>
    <xdr:pic>
      <xdr:nvPicPr>
        <xdr:cNvPr id="9" name="Picture 27" descr="Logos CONALEP COLOR"/>
        <xdr:cNvPicPr>
          <a:picLocks noChangeAspect="1" noChangeArrowheads="1"/>
        </xdr:cNvPicPr>
      </xdr:nvPicPr>
      <xdr:blipFill>
        <a:blip xmlns:r="http://schemas.openxmlformats.org/officeDocument/2006/relationships" r:embed="rId10" cstate="print"/>
        <a:srcRect/>
        <a:stretch>
          <a:fillRect/>
        </a:stretch>
      </xdr:blipFill>
      <xdr:spPr bwMode="auto">
        <a:xfrm>
          <a:off x="0" y="438150"/>
          <a:ext cx="3305175" cy="51435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104775</xdr:colOff>
      <xdr:row>60</xdr:row>
      <xdr:rowOff>106680</xdr:rowOff>
    </xdr:from>
    <xdr:to>
      <xdr:col>9</xdr:col>
      <xdr:colOff>695325</xdr:colOff>
      <xdr:row>67</xdr:row>
      <xdr:rowOff>152399</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38100</xdr:colOff>
      <xdr:row>20</xdr:row>
      <xdr:rowOff>76200</xdr:rowOff>
    </xdr:from>
    <xdr:to>
      <xdr:col>9</xdr:col>
      <xdr:colOff>704850</xdr:colOff>
      <xdr:row>43</xdr:row>
      <xdr:rowOff>47624</xdr:rowOff>
    </xdr:to>
    <xdr:sp macro="" textlink="" fLocksText="0">
      <xdr:nvSpPr>
        <xdr:cNvPr id="4" name="Text Box 10"/>
        <xdr:cNvSpPr txBox="1">
          <a:spLocks noChangeArrowheads="1"/>
        </xdr:cNvSpPr>
      </xdr:nvSpPr>
      <xdr:spPr bwMode="auto">
        <a:xfrm>
          <a:off x="4276725" y="4000500"/>
          <a:ext cx="2190750" cy="2819399"/>
        </a:xfrm>
        <a:prstGeom prst="rect">
          <a:avLst/>
        </a:prstGeom>
        <a:solidFill>
          <a:srgbClr val="FFFFFF"/>
        </a:solidFill>
        <a:ln w="9525">
          <a:noFill/>
          <a:miter lim="800000"/>
          <a:headEnd/>
          <a:tailEnd/>
        </a:ln>
      </xdr:spPr>
      <xdr:txBody>
        <a:bodyPr/>
        <a:lstStyle/>
        <a:p>
          <a:pPr algn="just"/>
          <a:r>
            <a:rPr lang="es-ES" sz="800">
              <a:latin typeface="Arial" pitchFamily="34" charset="0"/>
              <a:ea typeface="+mn-ea"/>
              <a:cs typeface="Arial" pitchFamily="34" charset="0"/>
            </a:rPr>
            <a:t>El promedio del equipo informático de uso administrativo del Sistema Conalep se ubicó en 1.6 personas por equipo en los últimos cinco ciclos escolares. </a:t>
          </a:r>
        </a:p>
        <a:p>
          <a:pPr algn="just"/>
          <a:endParaRPr lang="es-ES" sz="800">
            <a:latin typeface="Arial" pitchFamily="34" charset="0"/>
            <a:ea typeface="+mn-ea"/>
            <a:cs typeface="Arial" pitchFamily="34" charset="0"/>
          </a:endParaRPr>
        </a:p>
        <a:p>
          <a:pPr algn="just"/>
          <a:r>
            <a:rPr lang="es-ES" sz="800">
              <a:latin typeface="Arial" pitchFamily="34" charset="0"/>
              <a:ea typeface="+mn-ea"/>
              <a:cs typeface="Arial" pitchFamily="34" charset="0"/>
            </a:rPr>
            <a:t>Para el último ciclo escolar 2011-2012, 10 entidades se sitúan favorablemente por abajo del resultado nacional, destacando: Puebla y</a:t>
          </a:r>
          <a:r>
            <a:rPr lang="es-ES" sz="800" baseline="0">
              <a:latin typeface="Arial" pitchFamily="34" charset="0"/>
              <a:ea typeface="+mn-ea"/>
              <a:cs typeface="Arial" pitchFamily="34" charset="0"/>
            </a:rPr>
            <a:t> Nuevo León,</a:t>
          </a:r>
          <a:r>
            <a:rPr lang="es-ES" sz="800">
              <a:latin typeface="Arial" pitchFamily="34" charset="0"/>
              <a:ea typeface="+mn-ea"/>
              <a:cs typeface="Arial" pitchFamily="34" charset="0"/>
            </a:rPr>
            <a:t> con una relación de un equipo informático por persona.</a:t>
          </a:r>
        </a:p>
        <a:p>
          <a:pPr algn="just"/>
          <a:endParaRPr lang="es-ES" sz="800">
            <a:latin typeface="Arial" pitchFamily="34" charset="0"/>
            <a:ea typeface="+mn-ea"/>
            <a:cs typeface="Arial" pitchFamily="34" charset="0"/>
          </a:endParaRPr>
        </a:p>
        <a:p>
          <a:pPr algn="just"/>
          <a:r>
            <a:rPr lang="es-ES" sz="800">
              <a:latin typeface="Arial" pitchFamily="34" charset="0"/>
              <a:ea typeface="+mn-ea"/>
              <a:cs typeface="Arial" pitchFamily="34" charset="0"/>
            </a:rPr>
            <a:t>De manera inversa, las entidades que presentan una relación menos favorable de equipo informático para uso administrativo son: Michoacán, Oaxaca, Nayarit, Hidalgo, Sinaloa y Campeche, ya que la relación es superior a 2 personas por equipo de cómputo.</a:t>
          </a:r>
        </a:p>
        <a:p>
          <a:pPr algn="just"/>
          <a:endParaRPr lang="es-ES" sz="800">
            <a:latin typeface="Arial" pitchFamily="34" charset="0"/>
            <a:ea typeface="+mn-ea"/>
            <a:cs typeface="Arial" pitchFamily="34" charset="0"/>
          </a:endParaRPr>
        </a:p>
        <a:p>
          <a:pPr algn="just"/>
          <a:r>
            <a:rPr lang="es-ES" sz="800" i="1">
              <a:latin typeface="Arial" pitchFamily="34" charset="0"/>
              <a:ea typeface="+mn-ea"/>
              <a:cs typeface="Arial" pitchFamily="34" charset="0"/>
            </a:rPr>
            <a:t>*Información preliminar.</a:t>
          </a:r>
        </a:p>
        <a:p>
          <a:pPr algn="just"/>
          <a:r>
            <a:rPr lang="es-ES" sz="800" i="1">
              <a:latin typeface="Arial" pitchFamily="34" charset="0"/>
              <a:ea typeface="+mn-ea"/>
              <a:cs typeface="Arial" pitchFamily="34" charset="0"/>
            </a:rPr>
            <a:t>Con datos del</a:t>
          </a:r>
          <a:r>
            <a:rPr lang="es-ES" sz="800" i="1" baseline="0">
              <a:latin typeface="Arial" pitchFamily="34" charset="0"/>
              <a:ea typeface="+mn-ea"/>
              <a:cs typeface="Arial" pitchFamily="34" charset="0"/>
            </a:rPr>
            <a:t> Sistema de Información Ejecutiva (SIE).</a:t>
          </a:r>
          <a:endParaRPr lang="es-ES" sz="800" i="1">
            <a:latin typeface="Arial" pitchFamily="34" charset="0"/>
            <a:ea typeface="+mn-ea"/>
            <a:cs typeface="Arial" pitchFamily="34" charset="0"/>
          </a:endParaRPr>
        </a:p>
        <a:p>
          <a:pPr algn="just"/>
          <a:endParaRPr lang="es-ES" sz="800">
            <a:latin typeface="Arial" pitchFamily="34" charset="0"/>
            <a:ea typeface="+mn-ea"/>
            <a:cs typeface="Arial" pitchFamily="34" charset="0"/>
          </a:endParaRPr>
        </a:p>
      </xdr:txBody>
    </xdr:sp>
    <xdr:clientData/>
  </xdr:twoCellAnchor>
  <xdr:twoCellAnchor>
    <xdr:from>
      <xdr:col>7</xdr:col>
      <xdr:colOff>695325</xdr:colOff>
      <xdr:row>0</xdr:row>
      <xdr:rowOff>0</xdr:rowOff>
    </xdr:from>
    <xdr:to>
      <xdr:col>9</xdr:col>
      <xdr:colOff>695325</xdr:colOff>
      <xdr:row>5</xdr:row>
      <xdr:rowOff>0</xdr:rowOff>
    </xdr:to>
    <xdr:grpSp>
      <xdr:nvGrpSpPr>
        <xdr:cNvPr id="5" name="Group 24"/>
        <xdr:cNvGrpSpPr>
          <a:grpSpLocks/>
        </xdr:cNvGrpSpPr>
      </xdr:nvGrpSpPr>
      <xdr:grpSpPr bwMode="auto">
        <a:xfrm>
          <a:off x="5301615" y="0"/>
          <a:ext cx="1638300" cy="923925"/>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6"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43765</xdr:rowOff>
    </xdr:from>
    <xdr:to>
      <xdr:col>4</xdr:col>
      <xdr:colOff>76200</xdr:colOff>
      <xdr:row>5</xdr:row>
      <xdr:rowOff>0</xdr:rowOff>
    </xdr:to>
    <xdr:pic>
      <xdr:nvPicPr>
        <xdr:cNvPr id="8" name="Picture 27" descr="Logos CONALEP COLOR"/>
        <xdr:cNvPicPr>
          <a:picLocks noChangeAspect="1" noChangeArrowheads="1"/>
        </xdr:cNvPicPr>
      </xdr:nvPicPr>
      <xdr:blipFill>
        <a:blip xmlns:r="http://schemas.openxmlformats.org/officeDocument/2006/relationships" r:embed="rId8" cstate="print"/>
        <a:srcRect/>
        <a:stretch>
          <a:fillRect/>
        </a:stretch>
      </xdr:blipFill>
      <xdr:spPr bwMode="auto">
        <a:xfrm>
          <a:off x="0" y="424765"/>
          <a:ext cx="2628900" cy="527735"/>
        </a:xfrm>
        <a:prstGeom prst="rect">
          <a:avLst/>
        </a:prstGeom>
        <a:noFill/>
        <a:ln w="9525">
          <a:noFill/>
          <a:miter lim="800000"/>
          <a:headEnd/>
          <a:tailEnd/>
        </a:ln>
      </xdr:spPr>
    </xdr:pic>
    <xdr:clientData/>
  </xdr:twoCellAnchor>
  <xdr:twoCellAnchor>
    <xdr:from>
      <xdr:col>0</xdr:col>
      <xdr:colOff>76200</xdr:colOff>
      <xdr:row>52</xdr:row>
      <xdr:rowOff>28575</xdr:rowOff>
    </xdr:from>
    <xdr:to>
      <xdr:col>9</xdr:col>
      <xdr:colOff>638175</xdr:colOff>
      <xdr:row>60</xdr:row>
      <xdr:rowOff>38100</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104776</xdr:colOff>
      <xdr:row>9</xdr:row>
      <xdr:rowOff>19050</xdr:rowOff>
    </xdr:from>
    <xdr:to>
      <xdr:col>9</xdr:col>
      <xdr:colOff>704851</xdr:colOff>
      <xdr:row>17</xdr:row>
      <xdr:rowOff>57150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0" cy="6953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6</xdr:col>
      <xdr:colOff>57150</xdr:colOff>
      <xdr:row>8</xdr:row>
      <xdr:rowOff>114301</xdr:rowOff>
    </xdr:from>
    <xdr:to>
      <xdr:col>11</xdr:col>
      <xdr:colOff>638175</xdr:colOff>
      <xdr:row>17</xdr:row>
      <xdr:rowOff>28576</xdr:rowOff>
    </xdr:to>
    <xdr:graphicFrame macro="">
      <xdr:nvGraphicFramePr>
        <xdr:cNvPr id="2"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182095</xdr:colOff>
      <xdr:row>61</xdr:row>
      <xdr:rowOff>56029</xdr:rowOff>
    </xdr:from>
    <xdr:to>
      <xdr:col>11</xdr:col>
      <xdr:colOff>714374</xdr:colOff>
      <xdr:row>67</xdr:row>
      <xdr:rowOff>105063</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8</xdr:col>
      <xdr:colOff>42723</xdr:colOff>
      <xdr:row>17</xdr:row>
      <xdr:rowOff>63305</xdr:rowOff>
    </xdr:from>
    <xdr:to>
      <xdr:col>11</xdr:col>
      <xdr:colOff>733426</xdr:colOff>
      <xdr:row>54</xdr:row>
      <xdr:rowOff>0</xdr:rowOff>
    </xdr:to>
    <xdr:sp macro="" textlink="" fLocksText="0">
      <xdr:nvSpPr>
        <xdr:cNvPr id="4" name="Text Box 10"/>
        <xdr:cNvSpPr txBox="1">
          <a:spLocks noChangeArrowheads="1"/>
        </xdr:cNvSpPr>
      </xdr:nvSpPr>
      <xdr:spPr bwMode="auto">
        <a:xfrm>
          <a:off x="4238259" y="3181609"/>
          <a:ext cx="2493649" cy="5084730"/>
        </a:xfrm>
        <a:prstGeom prst="rect">
          <a:avLst/>
        </a:prstGeom>
        <a:solidFill>
          <a:srgbClr val="FFFFFF"/>
        </a:solidFill>
        <a:ln w="9525">
          <a:noFill/>
          <a:miter lim="800000"/>
          <a:headEnd/>
          <a:tailEnd/>
        </a:ln>
      </xdr:spPr>
      <xdr:txBody>
        <a:bodyPr vertOverflow="clip" wrap="square" lIns="27432" tIns="18288" rIns="27432" bIns="0" anchor="t" upright="1"/>
        <a:lstStyle/>
        <a:p>
          <a:pPr algn="just" rtl="0"/>
          <a:r>
            <a:rPr lang="en-US" sz="800" b="0" i="0">
              <a:latin typeface="Arial" pitchFamily="34" charset="0"/>
              <a:ea typeface="+mn-ea"/>
              <a:cs typeface="Arial" pitchFamily="34" charset="0"/>
            </a:rPr>
            <a:t>Al cierre del periodo 2011 se capacitaron a un total de 290,566 personas, 91,237 personas más que lo obtenido en el periodo anterior (199,329), lo cual representa un</a:t>
          </a:r>
          <a:r>
            <a:rPr lang="en-US" sz="800" b="0" i="0" baseline="0">
              <a:latin typeface="Arial" pitchFamily="34" charset="0"/>
              <a:ea typeface="+mn-ea"/>
              <a:cs typeface="Arial" pitchFamily="34" charset="0"/>
            </a:rPr>
            <a:t> aumento</a:t>
          </a:r>
          <a:r>
            <a:rPr lang="en-US" sz="800" b="0" i="0">
              <a:latin typeface="Arial" pitchFamily="34" charset="0"/>
              <a:ea typeface="+mn-ea"/>
              <a:cs typeface="Arial" pitchFamily="34" charset="0"/>
            </a:rPr>
            <a:t> del 46%,</a:t>
          </a:r>
          <a:r>
            <a:rPr lang="en-US" sz="800" b="0" i="0" baseline="0">
              <a:latin typeface="Arial" pitchFamily="34" charset="0"/>
              <a:ea typeface="+mn-ea"/>
              <a:cs typeface="Arial" pitchFamily="34" charset="0"/>
            </a:rPr>
            <a:t> cifra record en los últimos cinco años.</a:t>
          </a:r>
        </a:p>
        <a:p>
          <a:pPr algn="just" rtl="0"/>
          <a:r>
            <a:rPr lang="en-US" sz="800" b="0" i="0">
              <a:latin typeface="Arial" pitchFamily="34" charset="0"/>
              <a:ea typeface="+mn-ea"/>
              <a:cs typeface="Arial" pitchFamily="34" charset="0"/>
            </a:rPr>
            <a:t> </a:t>
          </a:r>
        </a:p>
        <a:p>
          <a:pPr algn="just" rtl="0"/>
          <a:r>
            <a:rPr lang="en-US" sz="800" b="0" i="0">
              <a:latin typeface="Arial" pitchFamily="34" charset="0"/>
              <a:ea typeface="+mn-ea"/>
              <a:cs typeface="Arial" pitchFamily="34" charset="0"/>
            </a:rPr>
            <a:t>Cabe destacar las acciones de promoción y concertación realizadas por el CONALEP, en coordinación con los Colegios Estatales, la Representación en Oaxaca y la Unidad de Operación Desconcentrada para el Distrito Federal, para la continuación de programas de capacitación para el personal del Instituto del Fondo Nacional de la Vivienda para los Trabajadores (INFONAVIT) y NESTLÉ, DICONSA, Secretaría del Trabajo y Previsión Social, Consejo de la Judicatura Federal, Consejo Nacional para Prevenir la Discriminación (CONAPRED), Presidencia de la República, SEGOB, DIF, SEP y la empresa Liverpool, programas que contribuyeron en gran medida al logro de los resultados obtenidos.</a:t>
          </a:r>
          <a:endParaRPr lang="es-MX" sz="800">
            <a:latin typeface="Arial" pitchFamily="34" charset="0"/>
            <a:cs typeface="Arial" pitchFamily="34" charset="0"/>
          </a:endParaRPr>
        </a:p>
        <a:p>
          <a:pPr algn="just" rtl="0">
            <a:defRPr sz="1000"/>
          </a:pPr>
          <a:endParaRPr lang="en-US" sz="800" b="0" i="0" strike="noStrike">
            <a:solidFill>
              <a:srgbClr val="000000"/>
            </a:solidFill>
            <a:latin typeface="Arial"/>
            <a:cs typeface="Arial"/>
          </a:endParaRPr>
        </a:p>
        <a:p>
          <a:pPr algn="just" rtl="0">
            <a:defRPr sz="1000"/>
          </a:pPr>
          <a:r>
            <a:rPr lang="en-US" sz="800" b="0" i="0" strike="noStrike">
              <a:solidFill>
                <a:srgbClr val="000000"/>
              </a:solidFill>
              <a:latin typeface="Arial"/>
              <a:cs typeface="Arial"/>
            </a:rPr>
            <a:t>La demanda de servicios de capacitación laboral registrada durante el periodo enero-diciembre, se atendió mediante la capacitación en el trabajo. Sobresale la participación de los Colegios Estatales de Nuevo León, Guanajuato, México, Jalisco y la UODDF, que conjuntamente capacitaron al 51% del total de las personas atendidas durante el periodo en mención. Los</a:t>
          </a:r>
          <a:r>
            <a:rPr lang="en-US" sz="800" b="0" i="0" strike="noStrike" baseline="0">
              <a:solidFill>
                <a:srgbClr val="000000"/>
              </a:solidFill>
              <a:latin typeface="Arial"/>
              <a:cs typeface="Arial"/>
            </a:rPr>
            <a:t>  estados de Nuevo León, Guanajuato y México son las entidades que capacitaron a un mayor número de personas con 37,602, 36,626 y 36,472, respectivamente.</a:t>
          </a:r>
          <a:endParaRPr lang="en-US" sz="800" b="0" i="0" strike="noStrike">
            <a:solidFill>
              <a:srgbClr val="000000"/>
            </a:solidFill>
            <a:latin typeface="Arial"/>
            <a:cs typeface="Arial"/>
          </a:endParaRPr>
        </a:p>
        <a:p>
          <a:pPr algn="just" rtl="0">
            <a:defRPr sz="1000"/>
          </a:pPr>
          <a:endParaRPr lang="en-US" sz="800" b="0" i="0" strike="noStrike">
            <a:solidFill>
              <a:srgbClr val="000000"/>
            </a:solidFill>
            <a:latin typeface="Arial"/>
            <a:cs typeface="Arial"/>
          </a:endParaRPr>
        </a:p>
        <a:p>
          <a:pPr algn="just" rtl="0">
            <a:defRPr sz="1000"/>
          </a:pPr>
          <a:r>
            <a:rPr lang="en-US" sz="800" b="0" i="0" strike="noStrike">
              <a:solidFill>
                <a:srgbClr val="000000"/>
              </a:solidFill>
              <a:latin typeface="Arial"/>
              <a:cs typeface="Arial"/>
            </a:rPr>
            <a:t>A nivel Estatal, se observa que 29 entidades</a:t>
          </a:r>
          <a:r>
            <a:rPr lang="en-US" sz="800" b="0" i="0" strike="noStrike" baseline="0">
              <a:solidFill>
                <a:srgbClr val="000000"/>
              </a:solidFill>
              <a:latin typeface="Arial"/>
              <a:cs typeface="Arial"/>
            </a:rPr>
            <a:t> incrementaron  </a:t>
          </a:r>
          <a:r>
            <a:rPr lang="en-US" sz="800" b="0" i="0" strike="noStrike">
              <a:solidFill>
                <a:srgbClr val="000000"/>
              </a:solidFill>
              <a:latin typeface="Arial"/>
              <a:cs typeface="Arial"/>
            </a:rPr>
            <a:t>sus servicios de capacitación, destacando en este</a:t>
          </a:r>
          <a:r>
            <a:rPr lang="en-US" sz="800" b="0" i="0" strike="noStrike" baseline="0">
              <a:solidFill>
                <a:srgbClr val="000000"/>
              </a:solidFill>
              <a:latin typeface="Arial"/>
              <a:cs typeface="Arial"/>
            </a:rPr>
            <a:t> grupo Querétaro, Quintana Roo, Coahuila y Campeche, con un aumento en sus servicios de 270.59%, 260.45%, 244.11 y 204.11% respectivamente. Únicamente  Guerrero, Puebla y la Unidad de Operación Desconcentrada para el D.F. disminuyeron sus servicios. </a:t>
          </a:r>
          <a:endParaRPr lang="en-US" sz="800" b="0" i="0" strike="noStrike">
            <a:solidFill>
              <a:srgbClr val="000000"/>
            </a:solidFill>
            <a:latin typeface="Arial"/>
            <a:cs typeface="Arial"/>
          </a:endParaRPr>
        </a:p>
        <a:p>
          <a:pPr algn="just" rtl="0">
            <a:defRPr sz="1000"/>
          </a:pPr>
          <a:endParaRPr lang="en-US" sz="700" b="0" i="0" strike="noStrike">
            <a:solidFill>
              <a:srgbClr val="000000"/>
            </a:solidFill>
            <a:latin typeface="Arial"/>
            <a:cs typeface="Arial"/>
          </a:endParaRPr>
        </a:p>
      </xdr:txBody>
    </xdr:sp>
    <xdr:clientData/>
  </xdr:twoCellAnchor>
  <xdr:twoCellAnchor>
    <xdr:from>
      <xdr:col>9</xdr:col>
      <xdr:colOff>247650</xdr:colOff>
      <xdr:row>0</xdr:row>
      <xdr:rowOff>0</xdr:rowOff>
    </xdr:from>
    <xdr:to>
      <xdr:col>11</xdr:col>
      <xdr:colOff>495300</xdr:colOff>
      <xdr:row>5</xdr:row>
      <xdr:rowOff>0</xdr:rowOff>
    </xdr:to>
    <xdr:grpSp>
      <xdr:nvGrpSpPr>
        <xdr:cNvPr id="5" name="Group 24"/>
        <xdr:cNvGrpSpPr>
          <a:grpSpLocks/>
        </xdr:cNvGrpSpPr>
      </xdr:nvGrpSpPr>
      <xdr:grpSpPr bwMode="auto">
        <a:xfrm>
          <a:off x="5450229" y="0"/>
          <a:ext cx="1553824" cy="925975"/>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5</xdr:col>
      <xdr:colOff>9525</xdr:colOff>
      <xdr:row>5</xdr:row>
      <xdr:rowOff>0</xdr:rowOff>
    </xdr:to>
    <xdr:pic>
      <xdr:nvPicPr>
        <xdr:cNvPr id="8"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438150"/>
          <a:ext cx="3200400" cy="514350"/>
        </a:xfrm>
        <a:prstGeom prst="rect">
          <a:avLst/>
        </a:prstGeom>
        <a:noFill/>
        <a:ln w="9525">
          <a:noFill/>
          <a:miter lim="800000"/>
          <a:headEnd/>
          <a:tailEnd/>
        </a:ln>
      </xdr:spPr>
    </xdr:pic>
    <xdr:clientData/>
  </xdr:twoCellAnchor>
  <xdr:twoCellAnchor>
    <xdr:from>
      <xdr:col>0</xdr:col>
      <xdr:colOff>19049</xdr:colOff>
      <xdr:row>54</xdr:row>
      <xdr:rowOff>0</xdr:rowOff>
    </xdr:from>
    <xdr:to>
      <xdr:col>11</xdr:col>
      <xdr:colOff>676274</xdr:colOff>
      <xdr:row>60</xdr:row>
      <xdr:rowOff>161925</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219700" cy="72390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390525</xdr:colOff>
      <xdr:row>8</xdr:row>
      <xdr:rowOff>123825</xdr:rowOff>
    </xdr:from>
    <xdr:to>
      <xdr:col>10</xdr:col>
      <xdr:colOff>161925</xdr:colOff>
      <xdr:row>17</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66674</xdr:colOff>
      <xdr:row>63</xdr:row>
      <xdr:rowOff>68580</xdr:rowOff>
    </xdr:from>
    <xdr:to>
      <xdr:col>10</xdr:col>
      <xdr:colOff>904874</xdr:colOff>
      <xdr:row>70</xdr:row>
      <xdr:rowOff>114299</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8</xdr:col>
      <xdr:colOff>142875</xdr:colOff>
      <xdr:row>19</xdr:row>
      <xdr:rowOff>114300</xdr:rowOff>
    </xdr:from>
    <xdr:to>
      <xdr:col>10</xdr:col>
      <xdr:colOff>866774</xdr:colOff>
      <xdr:row>44</xdr:row>
      <xdr:rowOff>57150</xdr:rowOff>
    </xdr:to>
    <xdr:sp macro="" textlink="" fLocksText="0">
      <xdr:nvSpPr>
        <xdr:cNvPr id="4" name="Text Box 10"/>
        <xdr:cNvSpPr txBox="1">
          <a:spLocks noChangeArrowheads="1"/>
        </xdr:cNvSpPr>
      </xdr:nvSpPr>
      <xdr:spPr bwMode="auto">
        <a:xfrm>
          <a:off x="4495800" y="3819525"/>
          <a:ext cx="2686049" cy="3038475"/>
        </a:xfrm>
        <a:prstGeom prst="rect">
          <a:avLst/>
        </a:prstGeom>
        <a:solidFill>
          <a:srgbClr val="FFFFFF"/>
        </a:solidFill>
        <a:ln w="9525">
          <a:noFill/>
          <a:miter lim="800000"/>
          <a:headEnd/>
          <a:tailEnd/>
        </a:ln>
      </xdr:spPr>
      <xdr:txBody>
        <a:bodyPr vertOverflow="clip" wrap="square" lIns="27432" tIns="18288" rIns="27432" bIns="0" anchor="t" upright="1"/>
        <a:lstStyle/>
        <a:p>
          <a:pPr algn="just"/>
          <a:r>
            <a:rPr lang="es-ES" sz="800">
              <a:latin typeface="Arial" pitchFamily="34" charset="0"/>
              <a:ea typeface="+mn-ea"/>
              <a:cs typeface="Arial" pitchFamily="34" charset="0"/>
            </a:rPr>
            <a:t>Uno de los beneficios obtenidos a través de los diferentes Comités de Vinculación Estatales del Sistema CONALEP, son las becas que se otorgan para apoyar a los alumnos del Colegio, como resultado de la firma de convenios con diversas Instituciones, Empresas y Dependencias.</a:t>
          </a:r>
        </a:p>
        <a:p>
          <a:pPr algn="just"/>
          <a:endParaRPr lang="es-ES" sz="800">
            <a:latin typeface="Arial" pitchFamily="34" charset="0"/>
            <a:ea typeface="+mn-ea"/>
            <a:cs typeface="Arial" pitchFamily="34" charset="0"/>
          </a:endParaRPr>
        </a:p>
        <a:p>
          <a:pPr algn="just"/>
          <a:r>
            <a:rPr lang="es-ES" sz="800">
              <a:latin typeface="Arial" pitchFamily="34" charset="0"/>
              <a:ea typeface="+mn-ea"/>
              <a:cs typeface="Arial" pitchFamily="34" charset="0"/>
            </a:rPr>
            <a:t>Para el cuarto trimestre de 2011, la proporción de alumnos becados con estos recursos respecto de la matrícula total del Colegio es de 5.7%, la mayor cifra de los últimos cinco años.</a:t>
          </a:r>
          <a:endParaRPr lang="es-ES" sz="800" baseline="0">
            <a:latin typeface="Arial" pitchFamily="34" charset="0"/>
            <a:ea typeface="+mn-ea"/>
            <a:cs typeface="Arial" pitchFamily="34" charset="0"/>
          </a:endParaRPr>
        </a:p>
        <a:p>
          <a:pPr algn="just"/>
          <a:endParaRPr lang="es-ES" sz="800" baseline="0">
            <a:latin typeface="Arial" pitchFamily="34" charset="0"/>
            <a:ea typeface="+mn-ea"/>
            <a:cs typeface="Arial" pitchFamily="34" charset="0"/>
          </a:endParaRPr>
        </a:p>
        <a:p>
          <a:pPr algn="just"/>
          <a:r>
            <a:rPr lang="es-ES" sz="800" baseline="0">
              <a:latin typeface="Arial" pitchFamily="34" charset="0"/>
              <a:ea typeface="+mn-ea"/>
              <a:cs typeface="Arial" pitchFamily="34" charset="0"/>
            </a:rPr>
            <a:t>Este tipo de becas, en conjunto con las de tipo institucional, proporcionan algún tipo de estímulo al 13.5% de la matrícula total del Sistema CONALEP. </a:t>
          </a:r>
        </a:p>
        <a:p>
          <a:pPr algn="just"/>
          <a:endParaRPr lang="es-ES" sz="800" baseline="0">
            <a:latin typeface="Arial" pitchFamily="34" charset="0"/>
            <a:ea typeface="+mn-ea"/>
            <a:cs typeface="Arial" pitchFamily="34" charset="0"/>
          </a:endParaRPr>
        </a:p>
        <a:p>
          <a:pPr algn="just"/>
          <a:r>
            <a:rPr lang="es-ES" sz="800" baseline="0">
              <a:latin typeface="Arial" pitchFamily="34" charset="0"/>
              <a:ea typeface="+mn-ea"/>
              <a:cs typeface="Arial" pitchFamily="34" charset="0"/>
            </a:rPr>
            <a:t>A</a:t>
          </a:r>
          <a:r>
            <a:rPr lang="es-MX" sz="800">
              <a:latin typeface="Arial" pitchFamily="34" charset="0"/>
              <a:ea typeface="+mn-ea"/>
              <a:cs typeface="Arial" pitchFamily="34" charset="0"/>
            </a:rPr>
            <a:t> nivel Estatal se observa que 10 entidades se posicionaron en niveles superiores al indicador nacional. En este grupo destaca Zacatecas, que para</a:t>
          </a:r>
          <a:r>
            <a:rPr lang="es-MX" sz="800" baseline="0">
              <a:latin typeface="Arial" pitchFamily="34" charset="0"/>
              <a:ea typeface="+mn-ea"/>
              <a:cs typeface="Arial" pitchFamily="34" charset="0"/>
            </a:rPr>
            <a:t> el periodo en mención, fue el Colegio Estatal con mayor crecimiento (16.7 puntos), </a:t>
          </a:r>
          <a:r>
            <a:rPr lang="es-MX" sz="800">
              <a:latin typeface="Arial" pitchFamily="34" charset="0"/>
              <a:ea typeface="+mn-ea"/>
              <a:cs typeface="Arial" pitchFamily="34" charset="0"/>
            </a:rPr>
            <a:t>beneficiando al 18.5%</a:t>
          </a:r>
          <a:r>
            <a:rPr lang="es-MX" sz="800" baseline="0">
              <a:latin typeface="Arial" pitchFamily="34" charset="0"/>
              <a:ea typeface="+mn-ea"/>
              <a:cs typeface="Arial" pitchFamily="34" charset="0"/>
            </a:rPr>
            <a:t> de</a:t>
          </a:r>
          <a:r>
            <a:rPr lang="es-MX" sz="800">
              <a:latin typeface="Arial" pitchFamily="34" charset="0"/>
              <a:ea typeface="+mn-ea"/>
              <a:cs typeface="Arial" pitchFamily="34" charset="0"/>
            </a:rPr>
            <a:t> sus alumnos con este tipo de estímulos.</a:t>
          </a:r>
        </a:p>
        <a:p>
          <a:pPr algn="just"/>
          <a:endParaRPr lang="es-MX" sz="800">
            <a:latin typeface="Arial" pitchFamily="34" charset="0"/>
            <a:ea typeface="+mn-ea"/>
            <a:cs typeface="Arial" pitchFamily="34" charset="0"/>
          </a:endParaRPr>
        </a:p>
        <a:p>
          <a:pPr algn="just"/>
          <a:r>
            <a:rPr lang="es-ES" sz="800">
              <a:latin typeface="Arial" pitchFamily="34" charset="0"/>
              <a:ea typeface="+mn-ea"/>
              <a:cs typeface="Arial" pitchFamily="34" charset="0"/>
            </a:rPr>
            <a:t>Por el contrario, 22 entidades se ubican </a:t>
          </a:r>
          <a:r>
            <a:rPr lang="es-ES" sz="800" baseline="0">
              <a:latin typeface="Arial" pitchFamily="34" charset="0"/>
              <a:ea typeface="+mn-ea"/>
              <a:cs typeface="Arial" pitchFamily="34" charset="0"/>
            </a:rPr>
            <a:t> por debajo del indicador nacional, que va en un rango  de 4.6% (Durango) a 0% (Chiapas).</a:t>
          </a:r>
          <a:endParaRPr lang="es-ES" sz="800">
            <a:latin typeface="Arial" pitchFamily="34" charset="0"/>
            <a:ea typeface="+mn-ea"/>
            <a:cs typeface="Arial" pitchFamily="34" charset="0"/>
          </a:endParaRPr>
        </a:p>
        <a:p>
          <a:pPr algn="just" rtl="0">
            <a:defRPr sz="1000"/>
          </a:pPr>
          <a:endParaRPr lang="en-US" sz="800" b="0" i="0" strike="noStrike">
            <a:solidFill>
              <a:srgbClr val="000000"/>
            </a:solidFill>
            <a:latin typeface="Arial" pitchFamily="34" charset="0"/>
            <a:cs typeface="Arial" pitchFamily="34" charset="0"/>
          </a:endParaRPr>
        </a:p>
      </xdr:txBody>
    </xdr:sp>
    <xdr:clientData/>
  </xdr:twoCellAnchor>
  <xdr:twoCellAnchor>
    <xdr:from>
      <xdr:col>9</xdr:col>
      <xdr:colOff>0</xdr:colOff>
      <xdr:row>0</xdr:row>
      <xdr:rowOff>0</xdr:rowOff>
    </xdr:from>
    <xdr:to>
      <xdr:col>11</xdr:col>
      <xdr:colOff>0</xdr:colOff>
      <xdr:row>5</xdr:row>
      <xdr:rowOff>0</xdr:rowOff>
    </xdr:to>
    <xdr:grpSp>
      <xdr:nvGrpSpPr>
        <xdr:cNvPr id="5" name="Group 24"/>
        <xdr:cNvGrpSpPr>
          <a:grpSpLocks/>
        </xdr:cNvGrpSpPr>
      </xdr:nvGrpSpPr>
      <xdr:grpSpPr bwMode="auto">
        <a:xfrm>
          <a:off x="5334000" y="0"/>
          <a:ext cx="1962150" cy="952500"/>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5</xdr:col>
      <xdr:colOff>9525</xdr:colOff>
      <xdr:row>5</xdr:row>
      <xdr:rowOff>0</xdr:rowOff>
    </xdr:to>
    <xdr:pic>
      <xdr:nvPicPr>
        <xdr:cNvPr id="8"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438150"/>
          <a:ext cx="3419475" cy="514350"/>
        </a:xfrm>
        <a:prstGeom prst="rect">
          <a:avLst/>
        </a:prstGeom>
        <a:noFill/>
        <a:ln w="9525">
          <a:noFill/>
          <a:miter lim="800000"/>
          <a:headEnd/>
          <a:tailEnd/>
        </a:ln>
      </xdr:spPr>
    </xdr:pic>
    <xdr:clientData/>
  </xdr:twoCellAnchor>
  <xdr:twoCellAnchor>
    <xdr:from>
      <xdr:col>0</xdr:col>
      <xdr:colOff>133350</xdr:colOff>
      <xdr:row>54</xdr:row>
      <xdr:rowOff>47625</xdr:rowOff>
    </xdr:from>
    <xdr:to>
      <xdr:col>10</xdr:col>
      <xdr:colOff>571500</xdr:colOff>
      <xdr:row>62</xdr:row>
      <xdr:rowOff>133350</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647700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381500" cy="6953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4</xdr:col>
      <xdr:colOff>228600</xdr:colOff>
      <xdr:row>8</xdr:row>
      <xdr:rowOff>57150</xdr:rowOff>
    </xdr:from>
    <xdr:to>
      <xdr:col>9</xdr:col>
      <xdr:colOff>581025</xdr:colOff>
      <xdr:row>17</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57152</xdr:colOff>
      <xdr:row>61</xdr:row>
      <xdr:rowOff>68580</xdr:rowOff>
    </xdr:from>
    <xdr:to>
      <xdr:col>10</xdr:col>
      <xdr:colOff>581026</xdr:colOff>
      <xdr:row>68</xdr:row>
      <xdr:rowOff>114299</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7</xdr:col>
      <xdr:colOff>428367</xdr:colOff>
      <xdr:row>18</xdr:row>
      <xdr:rowOff>38100</xdr:rowOff>
    </xdr:from>
    <xdr:to>
      <xdr:col>10</xdr:col>
      <xdr:colOff>676017</xdr:colOff>
      <xdr:row>51</xdr:row>
      <xdr:rowOff>19050</xdr:rowOff>
    </xdr:to>
    <xdr:sp macro="" textlink="" fLocksText="0">
      <xdr:nvSpPr>
        <xdr:cNvPr id="4" name="Text Box 10"/>
        <xdr:cNvSpPr txBox="1">
          <a:spLocks noChangeArrowheads="1"/>
        </xdr:cNvSpPr>
      </xdr:nvSpPr>
      <xdr:spPr bwMode="auto">
        <a:xfrm>
          <a:off x="4343142" y="3543300"/>
          <a:ext cx="2600325" cy="4324350"/>
        </a:xfrm>
        <a:prstGeom prst="rect">
          <a:avLst/>
        </a:prstGeom>
        <a:solidFill>
          <a:srgbClr val="FFFFFF"/>
        </a:solidFill>
        <a:ln w="9525">
          <a:noFill/>
          <a:miter lim="800000"/>
          <a:headEnd/>
          <a:tailEnd/>
        </a:ln>
      </xdr:spPr>
      <xdr:txBody>
        <a:bodyPr vertOverflow="clip" wrap="square" lIns="91440" tIns="45720" rIns="91440" bIns="45720" anchor="t" upright="1"/>
        <a:lstStyle/>
        <a:p>
          <a:pPr algn="just" rtl="0">
            <a:defRPr sz="1000"/>
          </a:pPr>
          <a:r>
            <a:rPr lang="en-US" sz="800" b="0" i="0" strike="noStrike">
              <a:solidFill>
                <a:srgbClr val="000000"/>
              </a:solidFill>
              <a:latin typeface="Arial"/>
              <a:cs typeface="Arial"/>
            </a:rPr>
            <a:t>Durante los últimos cinco años, mediante la operación del Modelo de Calidad Acreditada y Certificada del CONALEP, el porcentaje de alumnos que cursan sus estudios de profesional técnico  bachiller  en planteles con procesos certificados y en aquellos cuyas carreras han sido acreditadas por algún organismo externo, se ha ubicado en promedio en 64.22%. </a:t>
          </a:r>
        </a:p>
        <a:p>
          <a:pPr algn="just" rtl="0">
            <a:defRPr sz="1000"/>
          </a:pPr>
          <a:endParaRPr lang="en-US" sz="800" b="0" i="0" strike="noStrike">
            <a:solidFill>
              <a:srgbClr val="000000"/>
            </a:solidFill>
            <a:latin typeface="Arial"/>
            <a:cs typeface="Arial"/>
          </a:endParaRPr>
        </a:p>
        <a:p>
          <a:pPr algn="just" rtl="0">
            <a:defRPr sz="1000"/>
          </a:pPr>
          <a:r>
            <a:rPr lang="en-US" sz="800" b="0" i="0" strike="noStrike">
              <a:solidFill>
                <a:srgbClr val="000000"/>
              </a:solidFill>
              <a:latin typeface="Arial"/>
              <a:cs typeface="Arial"/>
            </a:rPr>
            <a:t>Para el periodo 2011, este índice se ubicó en 76.53%, 0.43%</a:t>
          </a:r>
          <a:r>
            <a:rPr lang="en-US" sz="800" b="0" i="0" strike="noStrike" baseline="0">
              <a:solidFill>
                <a:srgbClr val="000000"/>
              </a:solidFill>
              <a:latin typeface="Arial"/>
              <a:cs typeface="Arial"/>
            </a:rPr>
            <a:t> </a:t>
          </a:r>
          <a:r>
            <a:rPr lang="en-US" sz="800" b="0" i="0" strike="noStrike">
              <a:solidFill>
                <a:srgbClr val="000000"/>
              </a:solidFill>
              <a:latin typeface="Arial"/>
              <a:cs typeface="Arial"/>
            </a:rPr>
            <a:t>por encima del año</a:t>
          </a:r>
          <a:r>
            <a:rPr lang="en-US" sz="800" b="0" i="0" strike="noStrike" baseline="0">
              <a:solidFill>
                <a:srgbClr val="000000"/>
              </a:solidFill>
              <a:latin typeface="Arial"/>
              <a:cs typeface="Arial"/>
            </a:rPr>
            <a:t> </a:t>
          </a:r>
          <a:r>
            <a:rPr lang="en-US" sz="800" b="0" i="0" strike="noStrike">
              <a:solidFill>
                <a:srgbClr val="000000"/>
              </a:solidFill>
              <a:latin typeface="Arial"/>
              <a:cs typeface="Arial"/>
            </a:rPr>
            <a:t>2010.  Lo que </a:t>
          </a:r>
          <a:r>
            <a:rPr lang="en-US" sz="800" b="0" i="0" strike="noStrike" baseline="0">
              <a:solidFill>
                <a:srgbClr val="000000"/>
              </a:solidFill>
              <a:latin typeface="Arial"/>
              <a:cs typeface="Arial"/>
            </a:rPr>
            <a:t>equivale atender a 229,436 alumnos en 182 </a:t>
          </a:r>
          <a:r>
            <a:rPr lang="en-US" sz="800" b="0" i="0" strike="noStrike">
              <a:solidFill>
                <a:srgbClr val="000000"/>
              </a:solidFill>
              <a:latin typeface="Arial"/>
              <a:cs typeface="Arial"/>
            </a:rPr>
            <a:t>Planteles CONALEP Certificados bajo la Norma ISO 9001 y 366 Programas Académicos acreditados por organismos externos.</a:t>
          </a:r>
        </a:p>
        <a:p>
          <a:pPr algn="just" rtl="0">
            <a:defRPr sz="1000"/>
          </a:pPr>
          <a:endParaRPr lang="en-US" sz="800" b="0" i="0" strike="noStrike">
            <a:solidFill>
              <a:srgbClr val="000000"/>
            </a:solidFill>
            <a:latin typeface="Arial"/>
            <a:cs typeface="Arial"/>
          </a:endParaRPr>
        </a:p>
        <a:p>
          <a:pPr algn="just" rtl="0">
            <a:defRPr sz="1000"/>
          </a:pPr>
          <a:r>
            <a:rPr lang="en-US" sz="800" b="0" i="0" strike="noStrike">
              <a:solidFill>
                <a:srgbClr val="000000"/>
              </a:solidFill>
              <a:latin typeface="Arial"/>
              <a:cs typeface="Arial"/>
            </a:rPr>
            <a:t>Para el periodo en mención, 24 entidades atendieron  por encima del 50% de sus alumnos en planteles certificados y/o programas acreditados.</a:t>
          </a:r>
          <a:r>
            <a:rPr lang="en-US" sz="800" b="0" i="0" strike="noStrike" baseline="0">
              <a:solidFill>
                <a:srgbClr val="000000"/>
              </a:solidFill>
              <a:latin typeface="Arial"/>
              <a:cs typeface="Arial"/>
            </a:rPr>
            <a:t> </a:t>
          </a:r>
          <a:r>
            <a:rPr lang="en-US" sz="800" b="0" i="0" strike="noStrike">
              <a:solidFill>
                <a:srgbClr val="000000"/>
              </a:solidFill>
              <a:latin typeface="Arial"/>
              <a:cs typeface="Arial"/>
            </a:rPr>
            <a:t>Nueve Colegios</a:t>
          </a:r>
          <a:r>
            <a:rPr lang="en-US" sz="800" b="0" i="0" strike="noStrike" baseline="0">
              <a:solidFill>
                <a:srgbClr val="000000"/>
              </a:solidFill>
              <a:latin typeface="Arial"/>
              <a:cs typeface="Arial"/>
            </a:rPr>
            <a:t> Estatales atienden al 100%  de su matrícula bajo este esquema de calidad. </a:t>
          </a:r>
        </a:p>
        <a:p>
          <a:pPr algn="just" rtl="0">
            <a:defRPr sz="1000"/>
          </a:pPr>
          <a:endParaRPr lang="en-US" sz="800" b="0" i="0" strike="noStrike" baseline="0">
            <a:solidFill>
              <a:srgbClr val="000000"/>
            </a:solidFill>
            <a:latin typeface="Arial"/>
            <a:cs typeface="Arial"/>
          </a:endParaRPr>
        </a:p>
        <a:p>
          <a:pPr algn="just" rtl="0">
            <a:defRPr sz="1000"/>
          </a:pPr>
          <a:r>
            <a:rPr lang="en-US" sz="800" b="0" i="0" strike="noStrike" baseline="0">
              <a:solidFill>
                <a:srgbClr val="000000"/>
              </a:solidFill>
              <a:latin typeface="Arial"/>
              <a:cs typeface="Arial"/>
            </a:rPr>
            <a:t>Cabe destacar la participación de los Colegios de Michoacán y México, que  de 2009 a 2011, obtuvieron la certificación del total de sus planteles, contibuyendo con esta acción, a atender al 100% de su matrícula en programas de calidad.</a:t>
          </a:r>
        </a:p>
        <a:p>
          <a:pPr algn="just" rtl="0">
            <a:defRPr sz="1000"/>
          </a:pPr>
          <a:endParaRPr lang="en-US" sz="800" b="0" i="0" strike="noStrike" baseline="0">
            <a:solidFill>
              <a:srgbClr val="000000"/>
            </a:solidFill>
            <a:latin typeface="Arial"/>
            <a:cs typeface="Arial"/>
          </a:endParaRPr>
        </a:p>
        <a:p>
          <a:pPr algn="just" rtl="0">
            <a:defRPr sz="1000"/>
          </a:pPr>
          <a:r>
            <a:rPr lang="en-US" sz="800" b="0" i="0" strike="noStrike" baseline="0">
              <a:solidFill>
                <a:srgbClr val="000000"/>
              </a:solidFill>
              <a:latin typeface="Arial" pitchFamily="34" charset="0"/>
              <a:cs typeface="Arial" pitchFamily="34" charset="0"/>
            </a:rPr>
            <a:t>En contraparte, ocho entidades, atendieron únicamente en promedio al 32.5% de su matrícula en planteles certificados y/o programas acreditados. Los Colegios de Durango y Nuevo León, reflejan </a:t>
          </a:r>
          <a:r>
            <a:rPr lang="es-MX" sz="800" baseline="0">
              <a:latin typeface="Arial" pitchFamily="34" charset="0"/>
              <a:ea typeface="+mn-ea"/>
              <a:cs typeface="Arial" pitchFamily="34" charset="0"/>
            </a:rPr>
            <a:t>una proporción menor de alumnos en programas de calidad, 16.9% y 11.8%, respectivamente.</a:t>
          </a:r>
          <a:endParaRPr lang="en-US" sz="800" b="0" i="0" strike="noStrike" baseline="0">
            <a:solidFill>
              <a:srgbClr val="000000"/>
            </a:solidFill>
            <a:latin typeface="Arial"/>
            <a:cs typeface="Arial"/>
          </a:endParaRPr>
        </a:p>
        <a:p>
          <a:pPr algn="just" rtl="0">
            <a:defRPr sz="1000"/>
          </a:pPr>
          <a:endParaRPr lang="en-US" sz="800" b="0" i="0" strike="noStrike">
            <a:solidFill>
              <a:srgbClr val="000000"/>
            </a:solidFill>
            <a:latin typeface="Arial"/>
            <a:cs typeface="Arial"/>
          </a:endParaRPr>
        </a:p>
      </xdr:txBody>
    </xdr:sp>
    <xdr:clientData/>
  </xdr:twoCellAnchor>
  <xdr:twoCellAnchor>
    <xdr:from>
      <xdr:col>8</xdr:col>
      <xdr:colOff>581025</xdr:colOff>
      <xdr:row>0</xdr:row>
      <xdr:rowOff>0</xdr:rowOff>
    </xdr:from>
    <xdr:to>
      <xdr:col>10</xdr:col>
      <xdr:colOff>581025</xdr:colOff>
      <xdr:row>5</xdr:row>
      <xdr:rowOff>0</xdr:rowOff>
    </xdr:to>
    <xdr:grpSp>
      <xdr:nvGrpSpPr>
        <xdr:cNvPr id="5" name="Group 24"/>
        <xdr:cNvGrpSpPr>
          <a:grpSpLocks/>
        </xdr:cNvGrpSpPr>
      </xdr:nvGrpSpPr>
      <xdr:grpSpPr bwMode="auto">
        <a:xfrm>
          <a:off x="4924425" y="0"/>
          <a:ext cx="1924050" cy="952500"/>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5</xdr:col>
      <xdr:colOff>9525</xdr:colOff>
      <xdr:row>5</xdr:row>
      <xdr:rowOff>0</xdr:rowOff>
    </xdr:to>
    <xdr:pic>
      <xdr:nvPicPr>
        <xdr:cNvPr id="8"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438150"/>
          <a:ext cx="3333750" cy="514350"/>
        </a:xfrm>
        <a:prstGeom prst="rect">
          <a:avLst/>
        </a:prstGeom>
        <a:noFill/>
        <a:ln w="9525">
          <a:noFill/>
          <a:miter lim="800000"/>
          <a:headEnd/>
          <a:tailEnd/>
        </a:ln>
      </xdr:spPr>
    </xdr:pic>
    <xdr:clientData/>
  </xdr:twoCellAnchor>
  <xdr:twoCellAnchor>
    <xdr:from>
      <xdr:col>0</xdr:col>
      <xdr:colOff>85725</xdr:colOff>
      <xdr:row>51</xdr:row>
      <xdr:rowOff>133350</xdr:rowOff>
    </xdr:from>
    <xdr:to>
      <xdr:col>10</xdr:col>
      <xdr:colOff>628650</xdr:colOff>
      <xdr:row>60</xdr:row>
      <xdr:rowOff>123825</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57450" cy="723900"/>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19050</xdr:colOff>
      <xdr:row>17</xdr:row>
      <xdr:rowOff>133350</xdr:rowOff>
    </xdr:from>
    <xdr:to>
      <xdr:col>4</xdr:col>
      <xdr:colOff>123825</xdr:colOff>
      <xdr:row>31</xdr:row>
      <xdr:rowOff>104775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16</xdr:row>
      <xdr:rowOff>57150</xdr:rowOff>
    </xdr:from>
    <xdr:to>
      <xdr:col>8</xdr:col>
      <xdr:colOff>523875</xdr:colOff>
      <xdr:row>30</xdr:row>
      <xdr:rowOff>47625</xdr:rowOff>
    </xdr:to>
    <xdr:sp macro="" textlink="">
      <xdr:nvSpPr>
        <xdr:cNvPr id="3" name="Text Box 9"/>
        <xdr:cNvSpPr txBox="1">
          <a:spLocks noChangeArrowheads="1"/>
        </xdr:cNvSpPr>
      </xdr:nvSpPr>
      <xdr:spPr bwMode="auto">
        <a:xfrm>
          <a:off x="3267075" y="4133850"/>
          <a:ext cx="2400300" cy="3381375"/>
        </a:xfrm>
        <a:prstGeom prst="rect">
          <a:avLst/>
        </a:prstGeom>
        <a:solidFill>
          <a:srgbClr val="FFFFFF"/>
        </a:solidFill>
        <a:ln w="9525">
          <a:noFill/>
          <a:miter lim="800000"/>
          <a:headEnd/>
          <a:tailEnd/>
        </a:ln>
      </xdr:spPr>
    </xdr:sp>
    <xdr:clientData/>
  </xdr:twoCellAnchor>
  <xdr:twoCellAnchor>
    <xdr:from>
      <xdr:col>0</xdr:col>
      <xdr:colOff>0</xdr:colOff>
      <xdr:row>5</xdr:row>
      <xdr:rowOff>190500</xdr:rowOff>
    </xdr:from>
    <xdr:to>
      <xdr:col>9</xdr:col>
      <xdr:colOff>19050</xdr:colOff>
      <xdr:row>5</xdr:row>
      <xdr:rowOff>190500</xdr:rowOff>
    </xdr:to>
    <xdr:sp macro="" textlink="">
      <xdr:nvSpPr>
        <xdr:cNvPr id="4" name="Line 12"/>
        <xdr:cNvSpPr>
          <a:spLocks noChangeShapeType="1"/>
        </xdr:cNvSpPr>
      </xdr:nvSpPr>
      <xdr:spPr bwMode="auto">
        <a:xfrm>
          <a:off x="0" y="1466850"/>
          <a:ext cx="5791200" cy="0"/>
        </a:xfrm>
        <a:prstGeom prst="line">
          <a:avLst/>
        </a:prstGeom>
        <a:noFill/>
        <a:ln w="9525">
          <a:solidFill>
            <a:srgbClr val="000000"/>
          </a:solidFill>
          <a:round/>
          <a:headEnd/>
          <a:tailEnd/>
        </a:ln>
      </xdr:spPr>
    </xdr:sp>
    <xdr:clientData/>
  </xdr:twoCellAnchor>
  <xdr:twoCellAnchor>
    <xdr:from>
      <xdr:col>0</xdr:col>
      <xdr:colOff>0</xdr:colOff>
      <xdr:row>32</xdr:row>
      <xdr:rowOff>57150</xdr:rowOff>
    </xdr:from>
    <xdr:to>
      <xdr:col>8</xdr:col>
      <xdr:colOff>647700</xdr:colOff>
      <xdr:row>34</xdr:row>
      <xdr:rowOff>464819</xdr:rowOff>
    </xdr:to>
    <xdr:graphicFrame macro="">
      <xdr:nvGraphicFramePr>
        <xdr:cNvPr id="7"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5</xdr:col>
      <xdr:colOff>390525</xdr:colOff>
      <xdr:row>0</xdr:row>
      <xdr:rowOff>228600</xdr:rowOff>
    </xdr:from>
    <xdr:to>
      <xdr:col>8</xdr:col>
      <xdr:colOff>523875</xdr:colOff>
      <xdr:row>4</xdr:row>
      <xdr:rowOff>104775</xdr:rowOff>
    </xdr:to>
    <xdr:grpSp>
      <xdr:nvGrpSpPr>
        <xdr:cNvPr id="8" name="Group 24"/>
        <xdr:cNvGrpSpPr>
          <a:grpSpLocks/>
        </xdr:cNvGrpSpPr>
      </xdr:nvGrpSpPr>
      <xdr:grpSpPr bwMode="auto">
        <a:xfrm>
          <a:off x="5867400" y="228600"/>
          <a:ext cx="1524000" cy="952500"/>
          <a:chOff x="7849" y="1073"/>
          <a:chExt cx="3133" cy="1897"/>
        </a:xfrm>
      </xdr:grpSpPr>
      <xdr:pic>
        <xdr:nvPicPr>
          <xdr:cNvPr id="9"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10"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4</xdr:col>
      <xdr:colOff>619125</xdr:colOff>
      <xdr:row>4</xdr:row>
      <xdr:rowOff>28575</xdr:rowOff>
    </xdr:to>
    <xdr:pic>
      <xdr:nvPicPr>
        <xdr:cNvPr id="11"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590550"/>
          <a:ext cx="3695700" cy="514350"/>
        </a:xfrm>
        <a:prstGeom prst="rect">
          <a:avLst/>
        </a:prstGeom>
        <a:noFill/>
        <a:ln w="9525">
          <a:noFill/>
          <a:miter lim="800000"/>
          <a:headEnd/>
          <a:tailEnd/>
        </a:ln>
      </xdr:spPr>
    </xdr:pic>
    <xdr:clientData/>
  </xdr:twoCellAnchor>
  <xdr:twoCellAnchor>
    <xdr:from>
      <xdr:col>4</xdr:col>
      <xdr:colOff>238125</xdr:colOff>
      <xdr:row>16</xdr:row>
      <xdr:rowOff>57149</xdr:rowOff>
    </xdr:from>
    <xdr:to>
      <xdr:col>8</xdr:col>
      <xdr:colOff>666750</xdr:colOff>
      <xdr:row>31</xdr:row>
      <xdr:rowOff>352425</xdr:rowOff>
    </xdr:to>
    <xdr:sp macro="" textlink="">
      <xdr:nvSpPr>
        <xdr:cNvPr id="13" name="Text Box 17"/>
        <xdr:cNvSpPr txBox="1">
          <a:spLocks noChangeArrowheads="1"/>
        </xdr:cNvSpPr>
      </xdr:nvSpPr>
      <xdr:spPr bwMode="auto">
        <a:xfrm>
          <a:off x="3314700" y="3962399"/>
          <a:ext cx="2495550" cy="4105276"/>
        </a:xfrm>
        <a:prstGeom prst="rect">
          <a:avLst/>
        </a:prstGeom>
        <a:solidFill>
          <a:srgbClr val="FFFFFF"/>
        </a:solidFill>
        <a:ln w="9525">
          <a:noFill/>
          <a:miter lim="800000"/>
          <a:headEnd/>
          <a:tailEnd/>
        </a:ln>
      </xdr:spPr>
      <xdr:txBody>
        <a:bodyPr vertOverflow="clip" wrap="square" lIns="27432" tIns="22860" rIns="27432" bIns="22860" anchor="t" upright="1"/>
        <a:lstStyle/>
        <a:p>
          <a:pPr algn="just" rtl="0"/>
          <a:r>
            <a:rPr lang="en-US" sz="900" b="0" i="0">
              <a:latin typeface="Arial" pitchFamily="34" charset="0"/>
              <a:ea typeface="+mn-ea"/>
              <a:cs typeface="Arial" pitchFamily="34" charset="0"/>
            </a:rPr>
            <a:t>El</a:t>
          </a:r>
          <a:r>
            <a:rPr lang="en-US" sz="900" b="0" i="0" baseline="0">
              <a:latin typeface="Arial" pitchFamily="34" charset="0"/>
              <a:ea typeface="+mn-ea"/>
              <a:cs typeface="Arial" pitchFamily="34" charset="0"/>
            </a:rPr>
            <a:t> G</a:t>
          </a:r>
          <a:r>
            <a:rPr lang="en-US" sz="900" b="0" i="0">
              <a:latin typeface="Arial" pitchFamily="34" charset="0"/>
              <a:ea typeface="+mn-ea"/>
              <a:cs typeface="Arial" pitchFamily="34" charset="0"/>
            </a:rPr>
            <a:t>asto</a:t>
          </a:r>
          <a:r>
            <a:rPr lang="en-US" sz="900" b="0" i="0" baseline="0">
              <a:latin typeface="Arial" pitchFamily="34" charset="0"/>
              <a:ea typeface="+mn-ea"/>
              <a:cs typeface="Arial" pitchFamily="34" charset="0"/>
            </a:rPr>
            <a:t> T</a:t>
          </a:r>
          <a:r>
            <a:rPr lang="en-US" sz="900" b="0" i="0">
              <a:latin typeface="Arial" pitchFamily="34" charset="0"/>
              <a:ea typeface="+mn-ea"/>
              <a:cs typeface="Arial" pitchFamily="34" charset="0"/>
            </a:rPr>
            <a:t>otal Ejercido correspondiente al ejercicio 2011</a:t>
          </a:r>
          <a:r>
            <a:rPr lang="en-US" sz="900" b="0" i="0" baseline="0">
              <a:latin typeface="Arial" pitchFamily="34" charset="0"/>
              <a:ea typeface="+mn-ea"/>
              <a:cs typeface="Arial" pitchFamily="34" charset="0"/>
            </a:rPr>
            <a:t> fue de</a:t>
          </a:r>
          <a:r>
            <a:rPr lang="en-US" sz="900" b="0" i="0">
              <a:latin typeface="Arial" pitchFamily="34" charset="0"/>
              <a:ea typeface="+mn-ea"/>
              <a:cs typeface="Arial" pitchFamily="34" charset="0"/>
            </a:rPr>
            <a:t> $1,283,564 </a:t>
          </a:r>
          <a:r>
            <a:rPr lang="en-US" sz="900" b="0" i="0" baseline="0">
              <a:latin typeface="Arial" pitchFamily="34" charset="0"/>
              <a:ea typeface="+mn-ea"/>
              <a:cs typeface="Arial" pitchFamily="34" charset="0"/>
            </a:rPr>
            <a:t>miles de pesos</a:t>
          </a:r>
          <a:r>
            <a:rPr lang="en-US" sz="900" b="0" i="0">
              <a:latin typeface="Arial" pitchFamily="34" charset="0"/>
              <a:ea typeface="+mn-ea"/>
              <a:cs typeface="Arial" pitchFamily="34" charset="0"/>
            </a:rPr>
            <a:t>, de los cuales el 16.8% corresponde a Gasto en Prestadores de Servicios Profesionales en planteles, mismo que asciende a $215,200 </a:t>
          </a:r>
          <a:r>
            <a:rPr lang="en-US" sz="900" b="0" i="0" baseline="0">
              <a:latin typeface="Arial" pitchFamily="34" charset="0"/>
              <a:ea typeface="+mn-ea"/>
              <a:cs typeface="Arial" pitchFamily="34" charset="0"/>
            </a:rPr>
            <a:t>miles de pesos.</a:t>
          </a:r>
          <a:r>
            <a:rPr lang="en-US" sz="900" b="0" i="0">
              <a:latin typeface="Arial" pitchFamily="34" charset="0"/>
              <a:ea typeface="+mn-ea"/>
              <a:cs typeface="Arial" pitchFamily="34" charset="0"/>
            </a:rPr>
            <a:t> </a:t>
          </a:r>
          <a:endParaRPr lang="es-ES" sz="900">
            <a:latin typeface="Arial" pitchFamily="34" charset="0"/>
            <a:cs typeface="Arial" pitchFamily="34" charset="0"/>
          </a:endParaRPr>
        </a:p>
        <a:p>
          <a:pPr algn="just" rtl="0"/>
          <a:endParaRPr lang="en-US" sz="900" b="0" i="0">
            <a:latin typeface="Arial" pitchFamily="34" charset="0"/>
            <a:ea typeface="+mn-ea"/>
            <a:cs typeface="Arial" pitchFamily="34" charset="0"/>
          </a:endParaRPr>
        </a:p>
        <a:p>
          <a:pPr algn="just" rtl="0"/>
          <a:r>
            <a:rPr lang="en-US" sz="900" b="0" i="0">
              <a:latin typeface="Arial" pitchFamily="34" charset="0"/>
              <a:ea typeface="+mn-ea"/>
              <a:cs typeface="Arial" pitchFamily="34" charset="0"/>
            </a:rPr>
            <a:t>El Gasto ejercido en PSP, presentó un incremento</a:t>
          </a:r>
          <a:r>
            <a:rPr lang="en-US" sz="900" b="0" i="0" baseline="0">
              <a:latin typeface="Arial" pitchFamily="34" charset="0"/>
              <a:ea typeface="+mn-ea"/>
              <a:cs typeface="Arial" pitchFamily="34" charset="0"/>
            </a:rPr>
            <a:t> de 3.6 </a:t>
          </a:r>
          <a:r>
            <a:rPr lang="en-US" sz="900" b="0" i="0">
              <a:latin typeface="Arial" pitchFamily="34" charset="0"/>
              <a:ea typeface="+mn-ea"/>
              <a:cs typeface="Arial" pitchFamily="34" charset="0"/>
            </a:rPr>
            <a:t>puntos porcentuales en relación con e</a:t>
          </a:r>
          <a:r>
            <a:rPr lang="en-US" sz="900" b="0" i="0" baseline="0">
              <a:latin typeface="Arial" pitchFamily="34" charset="0"/>
              <a:ea typeface="+mn-ea"/>
              <a:cs typeface="Arial" pitchFamily="34" charset="0"/>
            </a:rPr>
            <a:t>l año 2010, lo que equivale a $7,404 miles de pesos más asignados para este rubro. Esta variación obedece a que durante el año 2011, a los PSP de planteles adscritos a la Unidad de Operación Desconcentrada para el Distrito Federal y la Representación Oaxaca, se les otorgaron losl pagos de seguridad social y prestaciones, esto con el apoyo de los recursos aprobados por la Cámara de Diputados para el ejercicio en mención; sin embargo, se efectuó una reducción en el número de horas-semana-mes.</a:t>
          </a:r>
          <a:endParaRPr lang="es-ES" sz="900">
            <a:latin typeface="Arial" pitchFamily="34" charset="0"/>
            <a:cs typeface="Arial" pitchFamily="34" charset="0"/>
          </a:endParaRPr>
        </a:p>
        <a:p>
          <a:pPr algn="just" rtl="0"/>
          <a:endParaRPr lang="en-US" sz="900" b="0" i="0">
            <a:latin typeface="Arial" pitchFamily="34" charset="0"/>
            <a:ea typeface="+mn-ea"/>
            <a:cs typeface="Arial" pitchFamily="34" charset="0"/>
          </a:endParaRPr>
        </a:p>
        <a:p>
          <a:pPr algn="just" rtl="0"/>
          <a:r>
            <a:rPr lang="en-US" sz="900" b="0" i="0">
              <a:effectLst/>
              <a:latin typeface="Arial" pitchFamily="34" charset="0"/>
              <a:ea typeface="+mn-ea"/>
              <a:cs typeface="Arial" pitchFamily="34" charset="0"/>
            </a:rPr>
            <a:t>Los resultados mostrados relativos a Gasto Ejercido en PSP se refieren únicamente a las unidades administrativas de las entidades no federalizadas (Unidad de Operación  Desconcentrada para el D.F. y de la Representación en Oaxaca), el Gasto total Ejercido, incluye además lo correspondiente a Oficinas Nacionales del CONALEP.</a:t>
          </a:r>
          <a:endParaRPr lang="es-MX" sz="900">
            <a:effectLst/>
            <a:latin typeface="Arial" pitchFamily="34" charset="0"/>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285750</xdr:colOff>
      <xdr:row>17</xdr:row>
      <xdr:rowOff>190500</xdr:rowOff>
    </xdr:from>
    <xdr:to>
      <xdr:col>3</xdr:col>
      <xdr:colOff>600075</xdr:colOff>
      <xdr:row>33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38100</xdr:rowOff>
    </xdr:from>
    <xdr:to>
      <xdr:col>9</xdr:col>
      <xdr:colOff>47625</xdr:colOff>
      <xdr:row>6</xdr:row>
      <xdr:rowOff>38100</xdr:rowOff>
    </xdr:to>
    <xdr:sp macro="" textlink="">
      <xdr:nvSpPr>
        <xdr:cNvPr id="3" name="Line 11"/>
        <xdr:cNvSpPr>
          <a:spLocks noChangeShapeType="1"/>
        </xdr:cNvSpPr>
      </xdr:nvSpPr>
      <xdr:spPr bwMode="auto">
        <a:xfrm>
          <a:off x="0" y="1638300"/>
          <a:ext cx="647700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4"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95250</xdr:colOff>
      <xdr:row>33</xdr:row>
      <xdr:rowOff>390525</xdr:rowOff>
    </xdr:from>
    <xdr:to>
      <xdr:col>9</xdr:col>
      <xdr:colOff>342900</xdr:colOff>
      <xdr:row>36</xdr:row>
      <xdr:rowOff>312419</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533400</xdr:colOff>
      <xdr:row>0</xdr:row>
      <xdr:rowOff>257175</xdr:rowOff>
    </xdr:from>
    <xdr:to>
      <xdr:col>9</xdr:col>
      <xdr:colOff>57150</xdr:colOff>
      <xdr:row>4</xdr:row>
      <xdr:rowOff>142875</xdr:rowOff>
    </xdr:to>
    <xdr:grpSp>
      <xdr:nvGrpSpPr>
        <xdr:cNvPr id="7" name="Group 24"/>
        <xdr:cNvGrpSpPr>
          <a:grpSpLocks/>
        </xdr:cNvGrpSpPr>
      </xdr:nvGrpSpPr>
      <xdr:grpSpPr bwMode="auto">
        <a:xfrm>
          <a:off x="5329697" y="248412"/>
          <a:ext cx="1639465" cy="923006"/>
          <a:chOff x="7849" y="1073"/>
          <a:chExt cx="3133" cy="1897"/>
        </a:xfrm>
      </xdr:grpSpPr>
      <xdr:pic>
        <xdr:nvPicPr>
          <xdr:cNvPr id="8"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9"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editAs="oneCell">
    <xdr:from>
      <xdr:col>4</xdr:col>
      <xdr:colOff>171450</xdr:colOff>
      <xdr:row>20</xdr:row>
      <xdr:rowOff>219076</xdr:rowOff>
    </xdr:from>
    <xdr:to>
      <xdr:col>9</xdr:col>
      <xdr:colOff>0</xdr:colOff>
      <xdr:row>30</xdr:row>
      <xdr:rowOff>295276</xdr:rowOff>
    </xdr:to>
    <xdr:sp macro="" textlink="">
      <xdr:nvSpPr>
        <xdr:cNvPr id="11" name="Text Box 16"/>
        <xdr:cNvSpPr txBox="1">
          <a:spLocks noChangeArrowheads="1"/>
        </xdr:cNvSpPr>
      </xdr:nvSpPr>
      <xdr:spPr bwMode="auto">
        <a:xfrm>
          <a:off x="3924300" y="5000626"/>
          <a:ext cx="2505075" cy="2362200"/>
        </a:xfrm>
        <a:prstGeom prst="rect">
          <a:avLst/>
        </a:prstGeom>
        <a:solidFill>
          <a:srgbClr val="FFFFFF"/>
        </a:solidFill>
        <a:ln w="9525" algn="ctr">
          <a:noFill/>
          <a:miter lim="800000"/>
          <a:headEnd/>
          <a:tailEnd/>
        </a:ln>
        <a:effectLst/>
      </xdr:spPr>
      <xdr:txBody>
        <a:bodyPr vertOverflow="clip" wrap="square" lIns="27432" tIns="22860" rIns="27432" bIns="22860" anchor="t" upright="1"/>
        <a:lstStyle/>
        <a:p>
          <a:pPr algn="just" rtl="0"/>
          <a:r>
            <a:rPr lang="es-ES" sz="900" b="0" i="0">
              <a:latin typeface="Arial" pitchFamily="34" charset="0"/>
              <a:ea typeface="+mn-ea"/>
              <a:cs typeface="Arial" pitchFamily="34" charset="0"/>
            </a:rPr>
            <a:t>El índice de evolución del presupuesto reprogramado total ha mantenido un comportamiento estable durante los últimos cinco ejercicios fiscales, ubicándose en un promedio de 97.1%.</a:t>
          </a:r>
          <a:endParaRPr lang="es-ES" sz="900">
            <a:latin typeface="Arial" pitchFamily="34" charset="0"/>
            <a:ea typeface="+mn-ea"/>
            <a:cs typeface="Arial" pitchFamily="34" charset="0"/>
          </a:endParaRPr>
        </a:p>
        <a:p>
          <a:pPr algn="just" rtl="0"/>
          <a:endParaRPr lang="es-ES" sz="900" b="0" i="0">
            <a:latin typeface="Arial" pitchFamily="34" charset="0"/>
            <a:ea typeface="+mn-ea"/>
            <a:cs typeface="Arial" pitchFamily="34" charset="0"/>
          </a:endParaRPr>
        </a:p>
        <a:p>
          <a:pPr algn="just"/>
          <a:r>
            <a:rPr lang="es-ES" sz="900" b="0" i="0">
              <a:latin typeface="Arial" pitchFamily="34" charset="0"/>
              <a:ea typeface="+mn-ea"/>
              <a:cs typeface="Arial" pitchFamily="34" charset="0"/>
            </a:rPr>
            <a:t>Al cierre del</a:t>
          </a:r>
          <a:r>
            <a:rPr lang="es-ES" sz="900" b="0" i="0" baseline="0">
              <a:latin typeface="Arial" pitchFamily="34" charset="0"/>
              <a:ea typeface="+mn-ea"/>
              <a:cs typeface="Arial" pitchFamily="34" charset="0"/>
            </a:rPr>
            <a:t> año 2011, s</a:t>
          </a:r>
          <a:r>
            <a:rPr lang="es-ES" sz="900" b="0" i="0">
              <a:latin typeface="Arial" pitchFamily="34" charset="0"/>
              <a:ea typeface="+mn-ea"/>
              <a:cs typeface="Arial" pitchFamily="34" charset="0"/>
            </a:rPr>
            <a:t>e obtuvo una eficiencia presupuestal del</a:t>
          </a:r>
          <a:r>
            <a:rPr lang="es-ES" sz="900" b="0" i="0" baseline="0">
              <a:latin typeface="Arial" pitchFamily="34" charset="0"/>
              <a:ea typeface="+mn-ea"/>
              <a:cs typeface="Arial" pitchFamily="34" charset="0"/>
            </a:rPr>
            <a:t> </a:t>
          </a:r>
          <a:r>
            <a:rPr lang="es-ES" sz="900" b="0" i="0">
              <a:latin typeface="Arial" pitchFamily="34" charset="0"/>
              <a:ea typeface="+mn-ea"/>
              <a:cs typeface="Arial" pitchFamily="34" charset="0"/>
            </a:rPr>
            <a:t>96%, lo que representa una disminución de 1.7 puntos respecto al ejercicio 2010. La variación del 4% ($52,805.6), corresponde básicamente a ingresos propios no captados</a:t>
          </a:r>
          <a:r>
            <a:rPr lang="es-ES" sz="900" b="0" i="0" baseline="0">
              <a:latin typeface="Arial" pitchFamily="34" charset="0"/>
              <a:ea typeface="+mn-ea"/>
              <a:cs typeface="Arial" pitchFamily="34" charset="0"/>
            </a:rPr>
            <a:t> por $34,937.4 miles de pesos, en razón de la disminución en los ingresos de evaluación y certificación durante el periodo en mención, así como a economías en el gasto de planteles por $17,868.2 miles de pesos.</a:t>
          </a:r>
        </a:p>
        <a:p>
          <a:pPr algn="just"/>
          <a:endParaRPr lang="es-ES" sz="900" b="0" i="0">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1190625</xdr:colOff>
      <xdr:row>3</xdr:row>
      <xdr:rowOff>90052</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4448175" cy="632976"/>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15</xdr:row>
      <xdr:rowOff>114300</xdr:rowOff>
    </xdr:from>
    <xdr:to>
      <xdr:col>4</xdr:col>
      <xdr:colOff>333375</xdr:colOff>
      <xdr:row>27</xdr:row>
      <xdr:rowOff>142875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19050</xdr:rowOff>
    </xdr:from>
    <xdr:to>
      <xdr:col>9</xdr:col>
      <xdr:colOff>19050</xdr:colOff>
      <xdr:row>4</xdr:row>
      <xdr:rowOff>19050</xdr:rowOff>
    </xdr:to>
    <xdr:sp macro="" textlink="">
      <xdr:nvSpPr>
        <xdr:cNvPr id="3" name="Line 11"/>
        <xdr:cNvSpPr>
          <a:spLocks noChangeShapeType="1"/>
        </xdr:cNvSpPr>
      </xdr:nvSpPr>
      <xdr:spPr bwMode="auto">
        <a:xfrm>
          <a:off x="0" y="1352550"/>
          <a:ext cx="6448425" cy="0"/>
        </a:xfrm>
        <a:prstGeom prst="line">
          <a:avLst/>
        </a:prstGeom>
        <a:noFill/>
        <a:ln w="9525">
          <a:solidFill>
            <a:srgbClr val="000000"/>
          </a:solidFill>
          <a:round/>
          <a:headEnd/>
          <a:tailEnd/>
        </a:ln>
      </xdr:spPr>
    </xdr:sp>
    <xdr:clientData/>
  </xdr:twoCellAnchor>
  <xdr:twoCellAnchor>
    <xdr:from>
      <xdr:col>0</xdr:col>
      <xdr:colOff>19050</xdr:colOff>
      <xdr:row>1</xdr:row>
      <xdr:rowOff>171450</xdr:rowOff>
    </xdr:from>
    <xdr:to>
      <xdr:col>3</xdr:col>
      <xdr:colOff>266700</xdr:colOff>
      <xdr:row>3</xdr:row>
      <xdr:rowOff>19050</xdr:rowOff>
    </xdr:to>
    <xdr:pic>
      <xdr:nvPicPr>
        <xdr:cNvPr id="4"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571500"/>
          <a:ext cx="3324225" cy="514350"/>
        </a:xfrm>
        <a:prstGeom prst="rect">
          <a:avLst/>
        </a:prstGeom>
        <a:noFill/>
        <a:ln w="9525">
          <a:noFill/>
          <a:miter lim="800000"/>
          <a:headEnd/>
          <a:tailEnd/>
        </a:ln>
      </xdr:spPr>
    </xdr:pic>
    <xdr:clientData/>
  </xdr:twoCellAnchor>
  <xdr:twoCellAnchor>
    <xdr:from>
      <xdr:col>0</xdr:col>
      <xdr:colOff>57150</xdr:colOff>
      <xdr:row>29</xdr:row>
      <xdr:rowOff>66676</xdr:rowOff>
    </xdr:from>
    <xdr:to>
      <xdr:col>9</xdr:col>
      <xdr:colOff>66675</xdr:colOff>
      <xdr:row>32</xdr:row>
      <xdr:rowOff>428626</xdr:rowOff>
    </xdr:to>
    <xdr:graphicFrame macro="">
      <xdr:nvGraphicFramePr>
        <xdr:cNvPr id="5"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447675</xdr:colOff>
      <xdr:row>0</xdr:row>
      <xdr:rowOff>142875</xdr:rowOff>
    </xdr:from>
    <xdr:to>
      <xdr:col>8</xdr:col>
      <xdr:colOff>581025</xdr:colOff>
      <xdr:row>3</xdr:row>
      <xdr:rowOff>28575</xdr:rowOff>
    </xdr:to>
    <xdr:grpSp>
      <xdr:nvGrpSpPr>
        <xdr:cNvPr id="6" name="Group 24"/>
        <xdr:cNvGrpSpPr>
          <a:grpSpLocks/>
        </xdr:cNvGrpSpPr>
      </xdr:nvGrpSpPr>
      <xdr:grpSpPr bwMode="auto">
        <a:xfrm>
          <a:off x="5238257" y="138684"/>
          <a:ext cx="1638569" cy="921482"/>
          <a:chOff x="7849" y="1073"/>
          <a:chExt cx="3133" cy="1897"/>
        </a:xfrm>
      </xdr:grpSpPr>
      <xdr:pic>
        <xdr:nvPicPr>
          <xdr:cNvPr id="7"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8"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editAs="oneCell">
    <xdr:from>
      <xdr:col>4</xdr:col>
      <xdr:colOff>428624</xdr:colOff>
      <xdr:row>14</xdr:row>
      <xdr:rowOff>438151</xdr:rowOff>
    </xdr:from>
    <xdr:to>
      <xdr:col>9</xdr:col>
      <xdr:colOff>19050</xdr:colOff>
      <xdr:row>28</xdr:row>
      <xdr:rowOff>114300</xdr:rowOff>
    </xdr:to>
    <xdr:sp macro="" textlink="">
      <xdr:nvSpPr>
        <xdr:cNvPr id="10" name="Text Box 16"/>
        <xdr:cNvSpPr txBox="1">
          <a:spLocks noChangeArrowheads="1"/>
        </xdr:cNvSpPr>
      </xdr:nvSpPr>
      <xdr:spPr bwMode="auto">
        <a:xfrm>
          <a:off x="4181474" y="4114801"/>
          <a:ext cx="2266951" cy="3105149"/>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rtl="0"/>
          <a:endParaRPr lang="es-ES" sz="900" b="0" i="0" baseline="0">
            <a:latin typeface="Arial" pitchFamily="34" charset="0"/>
            <a:ea typeface="+mn-ea"/>
            <a:cs typeface="Arial" pitchFamily="34" charset="0"/>
          </a:endParaRPr>
        </a:p>
        <a:p>
          <a:pPr algn="just" rtl="0"/>
          <a:r>
            <a:rPr lang="es-ES" sz="900" b="0" i="0" baseline="0">
              <a:latin typeface="Arial" pitchFamily="34" charset="0"/>
              <a:ea typeface="+mn-ea"/>
              <a:cs typeface="Arial" pitchFamily="34" charset="0"/>
            </a:rPr>
            <a:t>El promedio del índice de evolución del presupuesto reprogramado del CONALEP proveniente de recursos fiscales, se estableció en 100% para los últimos cinco años.</a:t>
          </a:r>
          <a:endParaRPr lang="es-ES" sz="900">
            <a:latin typeface="Arial" pitchFamily="34" charset="0"/>
            <a:cs typeface="Arial" pitchFamily="34" charset="0"/>
          </a:endParaRPr>
        </a:p>
        <a:p>
          <a:pPr algn="just" rtl="0" fontAlgn="base"/>
          <a:endParaRPr lang="es-ES" sz="900" b="0" i="0" baseline="0">
            <a:latin typeface="Arial" pitchFamily="34" charset="0"/>
            <a:ea typeface="+mn-ea"/>
            <a:cs typeface="Arial" pitchFamily="34" charset="0"/>
          </a:endParaRPr>
        </a:p>
        <a:p>
          <a:pPr algn="just" rtl="0"/>
          <a:r>
            <a:rPr lang="es-ES" sz="900" b="0" i="0">
              <a:latin typeface="Arial" pitchFamily="34" charset="0"/>
              <a:ea typeface="+mn-ea"/>
              <a:cs typeface="Arial" pitchFamily="34" charset="0"/>
            </a:rPr>
            <a:t>Al cierre del ejercicio fiscal 2011, el índice de Evolución del  Presupuesto Reprogramado del CONALEP muestra</a:t>
          </a:r>
          <a:r>
            <a:rPr lang="es-ES" sz="900" b="0" i="0" baseline="0">
              <a:latin typeface="Arial" pitchFamily="34" charset="0"/>
              <a:ea typeface="+mn-ea"/>
              <a:cs typeface="Arial" pitchFamily="34" charset="0"/>
            </a:rPr>
            <a:t> una eficiencia presupuestal del </a:t>
          </a:r>
          <a:r>
            <a:rPr lang="es-ES" sz="900" b="0" i="0">
              <a:latin typeface="Arial" pitchFamily="34" charset="0"/>
              <a:ea typeface="+mn-ea"/>
              <a:cs typeface="Arial" pitchFamily="34" charset="0"/>
            </a:rPr>
            <a:t>100%, considerando que el presupuesto reprogramado,</a:t>
          </a:r>
          <a:r>
            <a:rPr lang="es-ES" sz="900" b="0" i="0" baseline="0">
              <a:latin typeface="Arial" pitchFamily="34" charset="0"/>
              <a:ea typeface="+mn-ea"/>
              <a:cs typeface="Arial" pitchFamily="34" charset="0"/>
            </a:rPr>
            <a:t> se ajusta al ejercido con los reintegros presupuestales por concepto de economías o subjercicios los cuales ascendieron a $16,366.5 miles de pesos.</a:t>
          </a:r>
        </a:p>
        <a:p>
          <a:pPr algn="just" rtl="0"/>
          <a:endParaRPr lang="es-ES" sz="900" b="0" i="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a:pPr>
          <a:r>
            <a:rPr lang="es-ES" sz="900">
              <a:latin typeface="Arial" pitchFamily="34" charset="0"/>
              <a:cs typeface="Arial" pitchFamily="34" charset="0"/>
            </a:rPr>
            <a:t>Para el periodo en mención,</a:t>
          </a:r>
          <a:r>
            <a:rPr lang="es-ES" sz="900" baseline="0">
              <a:latin typeface="Arial" pitchFamily="34" charset="0"/>
              <a:cs typeface="Arial" pitchFamily="34" charset="0"/>
            </a:rPr>
            <a:t> </a:t>
          </a:r>
          <a:r>
            <a:rPr lang="es-ES" sz="900">
              <a:latin typeface="Arial" pitchFamily="34" charset="0"/>
              <a:cs typeface="Arial" pitchFamily="34" charset="0"/>
            </a:rPr>
            <a:t>el Presupuesto Ejercido (Recursos fiscales) y el Presupuesto Reprogramado (Recursos fiscales),   presentan  incrementos del 14.30% y 14.29%,</a:t>
          </a:r>
          <a:r>
            <a:rPr lang="es-ES" sz="900" baseline="0">
              <a:latin typeface="Arial" pitchFamily="34" charset="0"/>
              <a:cs typeface="Arial" pitchFamily="34" charset="0"/>
            </a:rPr>
            <a:t> </a:t>
          </a:r>
          <a:r>
            <a:rPr lang="es-ES" sz="900">
              <a:latin typeface="Arial" pitchFamily="34" charset="0"/>
              <a:cs typeface="Arial" pitchFamily="34" charset="0"/>
            </a:rPr>
            <a:t>respectivamente, en relación al mismo periodo del año 2010.</a:t>
          </a:r>
        </a:p>
        <a:p>
          <a:pPr algn="just" rtl="0">
            <a:defRPr sz="1000"/>
          </a:pPr>
          <a:endParaRPr lang="es-ES" sz="800" b="0" i="0" strike="noStrike">
            <a:solidFill>
              <a:srgbClr val="000000"/>
            </a:solidFill>
            <a:latin typeface="Arial" pitchFamily="34" charset="0"/>
            <a:ea typeface="+mn-ea"/>
            <a:cs typeface="Arial"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171450</xdr:colOff>
      <xdr:row>16</xdr:row>
      <xdr:rowOff>38100</xdr:rowOff>
    </xdr:from>
    <xdr:to>
      <xdr:col>3</xdr:col>
      <xdr:colOff>457200</xdr:colOff>
      <xdr:row>29</xdr:row>
      <xdr:rowOff>419100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xdr:row>
      <xdr:rowOff>142875</xdr:rowOff>
    </xdr:from>
    <xdr:to>
      <xdr:col>3</xdr:col>
      <xdr:colOff>266700</xdr:colOff>
      <xdr:row>4</xdr:row>
      <xdr:rowOff>123825</xdr:rowOff>
    </xdr:to>
    <xdr:pic>
      <xdr:nvPicPr>
        <xdr:cNvPr id="3"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676275"/>
          <a:ext cx="3324225" cy="514350"/>
        </a:xfrm>
        <a:prstGeom prst="rect">
          <a:avLst/>
        </a:prstGeom>
        <a:noFill/>
        <a:ln w="9525">
          <a:noFill/>
          <a:miter lim="800000"/>
          <a:headEnd/>
          <a:tailEnd/>
        </a:ln>
      </xdr:spPr>
    </xdr:pic>
    <xdr:clientData/>
  </xdr:twoCellAnchor>
  <xdr:twoCellAnchor>
    <xdr:from>
      <xdr:col>0</xdr:col>
      <xdr:colOff>9525</xdr:colOff>
      <xdr:row>30</xdr:row>
      <xdr:rowOff>338033</xdr:rowOff>
    </xdr:from>
    <xdr:to>
      <xdr:col>8</xdr:col>
      <xdr:colOff>561975</xdr:colOff>
      <xdr:row>33</xdr:row>
      <xdr:rowOff>123697</xdr:rowOff>
    </xdr:to>
    <xdr:graphicFrame macro="">
      <xdr:nvGraphicFramePr>
        <xdr:cNvPr id="4" name="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247650</xdr:colOff>
      <xdr:row>0</xdr:row>
      <xdr:rowOff>171450</xdr:rowOff>
    </xdr:from>
    <xdr:to>
      <xdr:col>8</xdr:col>
      <xdr:colOff>390525</xdr:colOff>
      <xdr:row>4</xdr:row>
      <xdr:rowOff>57150</xdr:rowOff>
    </xdr:to>
    <xdr:grpSp>
      <xdr:nvGrpSpPr>
        <xdr:cNvPr id="5" name="Group 24"/>
        <xdr:cNvGrpSpPr>
          <a:grpSpLocks/>
        </xdr:cNvGrpSpPr>
      </xdr:nvGrpSpPr>
      <xdr:grpSpPr bwMode="auto">
        <a:xfrm>
          <a:off x="5023373" y="166116"/>
          <a:ext cx="1647713" cy="921482"/>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9525</xdr:colOff>
      <xdr:row>5</xdr:row>
      <xdr:rowOff>180975</xdr:rowOff>
    </xdr:from>
    <xdr:to>
      <xdr:col>9</xdr:col>
      <xdr:colOff>19050</xdr:colOff>
      <xdr:row>5</xdr:row>
      <xdr:rowOff>180975</xdr:rowOff>
    </xdr:to>
    <xdr:sp macro="" textlink="">
      <xdr:nvSpPr>
        <xdr:cNvPr id="8" name="Line 11"/>
        <xdr:cNvSpPr>
          <a:spLocks noChangeShapeType="1"/>
        </xdr:cNvSpPr>
      </xdr:nvSpPr>
      <xdr:spPr bwMode="auto">
        <a:xfrm>
          <a:off x="9525" y="1447800"/>
          <a:ext cx="6448425" cy="0"/>
        </a:xfrm>
        <a:prstGeom prst="line">
          <a:avLst/>
        </a:prstGeom>
        <a:noFill/>
        <a:ln w="9525">
          <a:solidFill>
            <a:srgbClr val="000000"/>
          </a:solidFill>
          <a:round/>
          <a:headEnd/>
          <a:tailEnd/>
        </a:ln>
      </xdr:spPr>
    </xdr:sp>
    <xdr:clientData/>
  </xdr:twoCellAnchor>
  <xdr:twoCellAnchor editAs="oneCell">
    <xdr:from>
      <xdr:col>3</xdr:col>
      <xdr:colOff>542925</xdr:colOff>
      <xdr:row>16</xdr:row>
      <xdr:rowOff>0</xdr:rowOff>
    </xdr:from>
    <xdr:to>
      <xdr:col>8</xdr:col>
      <xdr:colOff>566673</xdr:colOff>
      <xdr:row>29</xdr:row>
      <xdr:rowOff>295275</xdr:rowOff>
    </xdr:to>
    <xdr:sp macro="" textlink="">
      <xdr:nvSpPr>
        <xdr:cNvPr id="10" name="Text Box 16"/>
        <xdr:cNvSpPr txBox="1">
          <a:spLocks noChangeArrowheads="1"/>
        </xdr:cNvSpPr>
      </xdr:nvSpPr>
      <xdr:spPr bwMode="auto">
        <a:xfrm>
          <a:off x="3619500" y="3838575"/>
          <a:ext cx="2766948" cy="3648075"/>
        </a:xfrm>
        <a:prstGeom prst="rect">
          <a:avLst/>
        </a:prstGeom>
        <a:solidFill>
          <a:srgbClr val="FFFFFF"/>
        </a:solidFill>
        <a:ln w="9525">
          <a:noFill/>
          <a:miter lim="800000"/>
          <a:headEnd/>
          <a:tailEnd/>
        </a:ln>
        <a:effectLst/>
      </xdr:spPr>
      <xdr:txBody>
        <a:bodyPr vertOverflow="clip" wrap="square" lIns="27432" tIns="22860" rIns="27432" bIns="22860" anchor="ctr"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0" i="0">
              <a:latin typeface="Arial" pitchFamily="34" charset="0"/>
              <a:ea typeface="+mn-ea"/>
              <a:cs typeface="Arial" pitchFamily="34" charset="0"/>
            </a:rPr>
            <a:t>El promedio del Índice de Evolución del Gasto Corriente correspondiente a los últimos cinco ejercicios fiscales se estableció en 98%. </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ES" sz="900" b="0" i="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a:latin typeface="Arial" pitchFamily="34" charset="0"/>
              <a:cs typeface="Arial" pitchFamily="34" charset="0"/>
            </a:rPr>
            <a:t>Al cierre del año 2011, se obtuvo una eficiencia presupuestal del 96%, lo que representa una disminución de 2.2 puntos respecto al ejercicio 2010.</a:t>
          </a:r>
          <a:r>
            <a:rPr lang="es-ES" sz="900" baseline="0">
              <a:latin typeface="Arial" pitchFamily="34" charset="0"/>
              <a:cs typeface="Arial" pitchFamily="34" charset="0"/>
            </a:rPr>
            <a:t> L</a:t>
          </a:r>
          <a:r>
            <a:rPr lang="es-ES" sz="900">
              <a:latin typeface="Arial" pitchFamily="34" charset="0"/>
              <a:cs typeface="Arial" pitchFamily="34" charset="0"/>
            </a:rPr>
            <a:t>a variación del 3.9%, corresponde básicamente a ingresos propios no captados.</a:t>
          </a:r>
        </a:p>
        <a:p>
          <a:pPr algn="just" rtl="0">
            <a:defRPr sz="1000"/>
          </a:pPr>
          <a:endParaRPr lang="es-ES" sz="900" b="0" i="0" strike="noStrike">
            <a:solidFill>
              <a:srgbClr val="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0" i="0">
              <a:effectLst/>
              <a:latin typeface="Arial" pitchFamily="34" charset="0"/>
              <a:ea typeface="+mn-ea"/>
              <a:cs typeface="Arial" pitchFamily="34" charset="0"/>
            </a:rPr>
            <a:t>Para</a:t>
          </a:r>
          <a:r>
            <a:rPr lang="es-ES" sz="900" b="0" i="0" baseline="0">
              <a:effectLst/>
              <a:latin typeface="Arial" pitchFamily="34" charset="0"/>
              <a:ea typeface="+mn-ea"/>
              <a:cs typeface="Arial" pitchFamily="34" charset="0"/>
            </a:rPr>
            <a:t> el periodo en mención</a:t>
          </a:r>
          <a:r>
            <a:rPr lang="es-ES" sz="900" b="0" i="0">
              <a:effectLst/>
              <a:latin typeface="Arial" pitchFamily="34" charset="0"/>
              <a:ea typeface="+mn-ea"/>
              <a:cs typeface="Arial" pitchFamily="34" charset="0"/>
            </a:rPr>
            <a:t>, el Gasto Corriente Ejercido y el Presupuesto Reprogramado (Gasto Corriente), registraron</a:t>
          </a:r>
          <a:r>
            <a:rPr lang="es-ES" sz="900" b="0" i="0" baseline="0">
              <a:effectLst/>
              <a:latin typeface="Arial" pitchFamily="34" charset="0"/>
              <a:ea typeface="+mn-ea"/>
              <a:cs typeface="Arial" pitchFamily="34" charset="0"/>
            </a:rPr>
            <a:t> incrementos del 8.2</a:t>
          </a:r>
          <a:r>
            <a:rPr lang="es-ES" sz="900" b="0" i="0">
              <a:effectLst/>
              <a:latin typeface="Arial" pitchFamily="34" charset="0"/>
              <a:ea typeface="+mn-ea"/>
              <a:cs typeface="Arial" pitchFamily="34" charset="0"/>
            </a:rPr>
            <a:t>% y del 10.6% respectivamente, en relación  con el año 2010. </a:t>
          </a:r>
          <a:r>
            <a:rPr lang="es-ES" sz="900" b="0" i="0" baseline="0">
              <a:effectLst/>
              <a:latin typeface="Arial" pitchFamily="34" charset="0"/>
              <a:ea typeface="+mn-ea"/>
              <a:cs typeface="Arial" pitchFamily="34" charset="0"/>
            </a:rPr>
            <a:t> La variación del Gasto corriente ejercido, se debe básicamente a los incrementos en:</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ES" sz="900" b="0" i="0" baseline="0">
            <a:effectLst/>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0" i="0" baseline="0">
              <a:effectLst/>
              <a:latin typeface="Arial" pitchFamily="34" charset="0"/>
              <a:ea typeface="+mn-ea"/>
              <a:cs typeface="Arial" pitchFamily="34" charset="0"/>
            </a:rPr>
            <a:t>- Capítulo 1000 (Servicios Personales), el cual asciende a $32,783.3 miles de pesos, y;</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ES" sz="900" b="0" i="0" baseline="0">
            <a:effectLst/>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0" i="0" baseline="0">
              <a:effectLst/>
              <a:latin typeface="Arial" pitchFamily="34" charset="0"/>
              <a:ea typeface="+mn-ea"/>
              <a:cs typeface="Arial" pitchFamily="34" charset="0"/>
            </a:rPr>
            <a:t>- Capítulo 4000 (Becas) por $ 39,579.6 miles de pesos. </a:t>
          </a:r>
          <a:endParaRPr lang="es-MX" sz="900">
            <a:effectLst/>
            <a:latin typeface="Arial" pitchFamily="34" charset="0"/>
            <a:cs typeface="Arial" pitchFamily="34" charset="0"/>
          </a:endParaRPr>
        </a:p>
        <a:p>
          <a:pPr algn="just" rtl="0">
            <a:defRPr sz="1000"/>
          </a:pPr>
          <a:endParaRPr lang="es-ES" sz="900" b="0" i="0" strike="noStrike">
            <a:solidFill>
              <a:srgbClr val="000000"/>
            </a:solidFill>
            <a:latin typeface="Arial" pitchFamily="34" charset="0"/>
            <a:cs typeface="Arial"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16</xdr:row>
      <xdr:rowOff>114300</xdr:rowOff>
    </xdr:from>
    <xdr:to>
      <xdr:col>3</xdr:col>
      <xdr:colOff>285750</xdr:colOff>
      <xdr:row>28</xdr:row>
      <xdr:rowOff>209550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9</xdr:col>
      <xdr:colOff>0</xdr:colOff>
      <xdr:row>6</xdr:row>
      <xdr:rowOff>0</xdr:rowOff>
    </xdr:to>
    <xdr:sp macro="" textlink="">
      <xdr:nvSpPr>
        <xdr:cNvPr id="3" name="Line 11"/>
        <xdr:cNvSpPr>
          <a:spLocks noChangeShapeType="1"/>
        </xdr:cNvSpPr>
      </xdr:nvSpPr>
      <xdr:spPr bwMode="auto">
        <a:xfrm>
          <a:off x="0" y="1466850"/>
          <a:ext cx="640080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4"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95248</xdr:colOff>
      <xdr:row>30</xdr:row>
      <xdr:rowOff>47626</xdr:rowOff>
    </xdr:from>
    <xdr:to>
      <xdr:col>8</xdr:col>
      <xdr:colOff>542924</xdr:colOff>
      <xdr:row>33</xdr:row>
      <xdr:rowOff>407670</xdr:rowOff>
    </xdr:to>
    <xdr:graphicFrame macro="">
      <xdr:nvGraphicFramePr>
        <xdr:cNvPr id="5"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219075</xdr:colOff>
      <xdr:row>0</xdr:row>
      <xdr:rowOff>200025</xdr:rowOff>
    </xdr:from>
    <xdr:to>
      <xdr:col>8</xdr:col>
      <xdr:colOff>466725</xdr:colOff>
      <xdr:row>4</xdr:row>
      <xdr:rowOff>85725</xdr:rowOff>
    </xdr:to>
    <xdr:grpSp>
      <xdr:nvGrpSpPr>
        <xdr:cNvPr id="6" name="Group 24"/>
        <xdr:cNvGrpSpPr>
          <a:grpSpLocks/>
        </xdr:cNvGrpSpPr>
      </xdr:nvGrpSpPr>
      <xdr:grpSpPr bwMode="auto">
        <a:xfrm>
          <a:off x="4992963" y="193548"/>
          <a:ext cx="1761913" cy="918295"/>
          <a:chOff x="7849" y="1073"/>
          <a:chExt cx="3133" cy="1897"/>
        </a:xfrm>
      </xdr:grpSpPr>
      <xdr:pic>
        <xdr:nvPicPr>
          <xdr:cNvPr id="7"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8"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editAs="oneCell">
    <xdr:from>
      <xdr:col>3</xdr:col>
      <xdr:colOff>571500</xdr:colOff>
      <xdr:row>17</xdr:row>
      <xdr:rowOff>180975</xdr:rowOff>
    </xdr:from>
    <xdr:to>
      <xdr:col>8</xdr:col>
      <xdr:colOff>457200</xdr:colOff>
      <xdr:row>28</xdr:row>
      <xdr:rowOff>142876</xdr:rowOff>
    </xdr:to>
    <xdr:sp macro="" textlink="">
      <xdr:nvSpPr>
        <xdr:cNvPr id="10" name="Text Box 16"/>
        <xdr:cNvSpPr txBox="1">
          <a:spLocks noChangeArrowheads="1"/>
        </xdr:cNvSpPr>
      </xdr:nvSpPr>
      <xdr:spPr bwMode="auto">
        <a:xfrm>
          <a:off x="3648075" y="4476750"/>
          <a:ext cx="2628900" cy="2476501"/>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just" rtl="0">
            <a:defRPr sz="1000"/>
          </a:pPr>
          <a:r>
            <a:rPr lang="es-ES" sz="900" b="0" i="0" strike="noStrike" baseline="0">
              <a:solidFill>
                <a:srgbClr val="000000"/>
              </a:solidFill>
              <a:latin typeface="Arial" pitchFamily="34" charset="0"/>
              <a:cs typeface="Arial" pitchFamily="34" charset="0"/>
            </a:rPr>
            <a:t>Al cierre del ejercicio fiscal 2011, se obtuvo una eficiencia presupuestal del  Gasto de Inversión (Recursos Fiscales)  del 100%, este indicador tuvo una variación positiva 7.3 puntos porcentuales  más respecto al ejercicio 2010. Sin embargo, e</a:t>
          </a:r>
          <a:r>
            <a:rPr lang="es-ES" sz="900" b="0" i="0" strike="noStrike">
              <a:solidFill>
                <a:srgbClr val="000000"/>
              </a:solidFill>
              <a:latin typeface="Arial" pitchFamily="34" charset="0"/>
              <a:cs typeface="Arial" pitchFamily="34" charset="0"/>
            </a:rPr>
            <a:t>l Gasto de Inversión Ejercido y </a:t>
          </a:r>
          <a:r>
            <a:rPr lang="es-ES" sz="900" b="0" i="0" strike="noStrike" baseline="0">
              <a:solidFill>
                <a:srgbClr val="000000"/>
              </a:solidFill>
              <a:latin typeface="Arial" pitchFamily="34" charset="0"/>
              <a:cs typeface="Arial" pitchFamily="34" charset="0"/>
            </a:rPr>
            <a:t>el Presupuesto Reprogramado presentan una variación negativa del 58.6% y 61.6%, respectivamente.</a:t>
          </a:r>
        </a:p>
        <a:p>
          <a:pPr algn="just" rtl="0">
            <a:defRPr sz="1000"/>
          </a:pPr>
          <a:endParaRPr lang="es-ES" sz="900" b="0" i="0" strike="noStrike" baseline="0">
            <a:solidFill>
              <a:srgbClr val="000000"/>
            </a:solidFill>
            <a:latin typeface="Arial" pitchFamily="34" charset="0"/>
            <a:cs typeface="Arial" pitchFamily="34" charset="0"/>
          </a:endParaRPr>
        </a:p>
        <a:p>
          <a:pPr algn="just" rtl="0">
            <a:defRPr sz="1000"/>
          </a:pPr>
          <a:r>
            <a:rPr lang="es-ES" sz="900" b="0" i="0" strike="noStrike" baseline="0">
              <a:solidFill>
                <a:srgbClr val="000000"/>
              </a:solidFill>
              <a:latin typeface="Arial" pitchFamily="34" charset="0"/>
              <a:cs typeface="Arial" pitchFamily="34" charset="0"/>
            </a:rPr>
            <a:t>Considerando que el presupuesto reprogramado se ajusta al ejercido con los reintegros presupuestales por concepto de economías o subejercicios, los cuales ascendieron a $13,683.2 miles de pesos ($13,624.6 y $58.6 capítulos 5000 y 6000, respectivamente.</a:t>
          </a:r>
        </a:p>
        <a:p>
          <a:pPr algn="just" rtl="0">
            <a:defRPr sz="1000"/>
          </a:pPr>
          <a:endParaRPr lang="es-ES" sz="900" b="0" i="0" strike="noStrike" baseline="0">
            <a:solidFill>
              <a:srgbClr val="000000"/>
            </a:solidFill>
            <a:latin typeface="Arial" pitchFamily="34" charset="0"/>
            <a:cs typeface="Arial" pitchFamily="34" charset="0"/>
          </a:endParaRPr>
        </a:p>
        <a:p>
          <a:pPr algn="just" rtl="0">
            <a:defRPr sz="1000"/>
          </a:pPr>
          <a:endParaRPr lang="es-ES" sz="900" b="0" i="0" strike="noStrike">
            <a:solidFill>
              <a:srgbClr val="000000"/>
            </a:solidFill>
            <a:latin typeface="Arial" pitchFamily="34" charset="0"/>
            <a:cs typeface="Arial" pitchFamily="34" charset="0"/>
          </a:endParaRPr>
        </a:p>
        <a:p>
          <a:pPr algn="just" rtl="0">
            <a:defRPr sz="1000"/>
          </a:pPr>
          <a:endParaRPr lang="es-ES" sz="900" b="0" i="0" strike="noStrike" baseline="0">
            <a:solidFill>
              <a:srgbClr val="000000"/>
            </a:solidFill>
            <a:latin typeface="Arial" pitchFamily="34" charset="0"/>
            <a:cs typeface="Arial" pitchFamily="34" charset="0"/>
          </a:endParaRPr>
        </a:p>
        <a:p>
          <a:pPr algn="just" rtl="0">
            <a:defRPr sz="1000"/>
          </a:pPr>
          <a:endParaRPr lang="es-ES" sz="900" b="0" i="0" strike="noStrike">
            <a:solidFill>
              <a:srgbClr val="000000"/>
            </a:solidFill>
            <a:latin typeface="Arial" pitchFamily="34" charset="0"/>
            <a:cs typeface="Arial"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28575</xdr:colOff>
      <xdr:row>17</xdr:row>
      <xdr:rowOff>57150</xdr:rowOff>
    </xdr:from>
    <xdr:to>
      <xdr:col>4</xdr:col>
      <xdr:colOff>95250</xdr:colOff>
      <xdr:row>31</xdr:row>
      <xdr:rowOff>276225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xdr:row>
      <xdr:rowOff>190500</xdr:rowOff>
    </xdr:from>
    <xdr:to>
      <xdr:col>8</xdr:col>
      <xdr:colOff>561975</xdr:colOff>
      <xdr:row>5</xdr:row>
      <xdr:rowOff>190500</xdr:rowOff>
    </xdr:to>
    <xdr:sp macro="" textlink="">
      <xdr:nvSpPr>
        <xdr:cNvPr id="3" name="Line 11"/>
        <xdr:cNvSpPr>
          <a:spLocks noChangeShapeType="1"/>
        </xdr:cNvSpPr>
      </xdr:nvSpPr>
      <xdr:spPr bwMode="auto">
        <a:xfrm>
          <a:off x="38100" y="1457325"/>
          <a:ext cx="634365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4"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0</xdr:colOff>
      <xdr:row>31</xdr:row>
      <xdr:rowOff>447675</xdr:rowOff>
    </xdr:from>
    <xdr:to>
      <xdr:col>8</xdr:col>
      <xdr:colOff>523875</xdr:colOff>
      <xdr:row>34</xdr:row>
      <xdr:rowOff>369569</xdr:rowOff>
    </xdr:to>
    <xdr:graphicFrame macro="">
      <xdr:nvGraphicFramePr>
        <xdr:cNvPr id="5"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190500</xdr:colOff>
      <xdr:row>0</xdr:row>
      <xdr:rowOff>190500</xdr:rowOff>
    </xdr:from>
    <xdr:to>
      <xdr:col>8</xdr:col>
      <xdr:colOff>438150</xdr:colOff>
      <xdr:row>4</xdr:row>
      <xdr:rowOff>76200</xdr:rowOff>
    </xdr:to>
    <xdr:grpSp>
      <xdr:nvGrpSpPr>
        <xdr:cNvPr id="6" name="Group 24"/>
        <xdr:cNvGrpSpPr>
          <a:grpSpLocks/>
        </xdr:cNvGrpSpPr>
      </xdr:nvGrpSpPr>
      <xdr:grpSpPr bwMode="auto">
        <a:xfrm>
          <a:off x="4960889" y="184404"/>
          <a:ext cx="1762013" cy="921482"/>
          <a:chOff x="7849" y="1073"/>
          <a:chExt cx="3133" cy="1897"/>
        </a:xfrm>
      </xdr:grpSpPr>
      <xdr:pic>
        <xdr:nvPicPr>
          <xdr:cNvPr id="7"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8"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editAs="oneCell">
    <xdr:from>
      <xdr:col>4</xdr:col>
      <xdr:colOff>247650</xdr:colOff>
      <xdr:row>18</xdr:row>
      <xdr:rowOff>142875</xdr:rowOff>
    </xdr:from>
    <xdr:to>
      <xdr:col>8</xdr:col>
      <xdr:colOff>523875</xdr:colOff>
      <xdr:row>30</xdr:row>
      <xdr:rowOff>371474</xdr:rowOff>
    </xdr:to>
    <xdr:sp macro="" textlink="">
      <xdr:nvSpPr>
        <xdr:cNvPr id="11" name="Text Box 16"/>
        <xdr:cNvSpPr txBox="1">
          <a:spLocks noChangeArrowheads="1"/>
        </xdr:cNvSpPr>
      </xdr:nvSpPr>
      <xdr:spPr bwMode="auto">
        <a:xfrm>
          <a:off x="4000500" y="4667250"/>
          <a:ext cx="2343150" cy="3162299"/>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just" rtl="0">
            <a:defRPr sz="1000"/>
          </a:pPr>
          <a:r>
            <a:rPr lang="es-ES" sz="900" b="0" i="0" strike="noStrike">
              <a:solidFill>
                <a:srgbClr val="000000"/>
              </a:solidFill>
              <a:latin typeface="Arial" pitchFamily="34" charset="0"/>
              <a:cs typeface="Arial" pitchFamily="34" charset="0"/>
            </a:rPr>
            <a:t>El margen de financiamiento para la operación del CONALEP, por concepto de ingresos propios han ubicado al Índice de Autofinanciamiento en 10.6% para los últimos cinco años, siendo el año 2009 donde se ha obtenido su mejor nivel (14.4%) y por el contrario, al cierre del ejercicio 2011 se encontró el menor nivel con 7.5%.</a:t>
          </a:r>
        </a:p>
        <a:p>
          <a:pPr algn="just" rtl="0">
            <a:defRPr sz="1000"/>
          </a:pPr>
          <a:r>
            <a:rPr lang="es-ES" sz="900" b="0" i="0" strike="noStrike">
              <a:solidFill>
                <a:srgbClr val="000000"/>
              </a:solidFill>
              <a:latin typeface="Arial" pitchFamily="34" charset="0"/>
              <a:cs typeface="Arial" pitchFamily="34" charset="0"/>
            </a:rPr>
            <a:t> </a:t>
          </a:r>
        </a:p>
        <a:p>
          <a:pPr algn="just" rtl="0">
            <a:defRPr sz="1000"/>
          </a:pPr>
          <a:r>
            <a:rPr lang="es-ES" sz="900" b="0" i="0" strike="noStrike">
              <a:solidFill>
                <a:srgbClr val="000000"/>
              </a:solidFill>
              <a:latin typeface="Arial" pitchFamily="34" charset="0"/>
              <a:cs typeface="Arial" pitchFamily="34" charset="0"/>
            </a:rPr>
            <a:t>Al 31 de diciembre de 2011, el índice de autofinanciamiento fue de 7.5, 3.6 puntos porcentuales menos respecto al mismo periodo del año 2010, debido a que en dicho ejercicio se obtuvieron ingresos propios por la venta de acciones de Teléfonos de México, adicionalmente en 2011, no se captaron Ingresos Propios por $34,937.4 miles de pesos.</a:t>
          </a:r>
          <a:endParaRPr lang="es-ES" sz="900" b="0" i="0">
            <a:effectLst/>
            <a:latin typeface="Arial" pitchFamily="34" charset="0"/>
            <a:ea typeface="+mn-ea"/>
            <a:cs typeface="Arial"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16</xdr:row>
      <xdr:rowOff>114300</xdr:rowOff>
    </xdr:from>
    <xdr:to>
      <xdr:col>3</xdr:col>
      <xdr:colOff>285750</xdr:colOff>
      <xdr:row>28</xdr:row>
      <xdr:rowOff>209550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xdr:row>
      <xdr:rowOff>180975</xdr:rowOff>
    </xdr:from>
    <xdr:to>
      <xdr:col>8</xdr:col>
      <xdr:colOff>561975</xdr:colOff>
      <xdr:row>5</xdr:row>
      <xdr:rowOff>180975</xdr:rowOff>
    </xdr:to>
    <xdr:sp macro="" textlink="">
      <xdr:nvSpPr>
        <xdr:cNvPr id="3" name="Line 11"/>
        <xdr:cNvSpPr>
          <a:spLocks noChangeShapeType="1"/>
        </xdr:cNvSpPr>
      </xdr:nvSpPr>
      <xdr:spPr bwMode="auto">
        <a:xfrm>
          <a:off x="38100" y="1447800"/>
          <a:ext cx="634365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4"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47627</xdr:colOff>
      <xdr:row>30</xdr:row>
      <xdr:rowOff>200025</xdr:rowOff>
    </xdr:from>
    <xdr:to>
      <xdr:col>8</xdr:col>
      <xdr:colOff>542926</xdr:colOff>
      <xdr:row>33</xdr:row>
      <xdr:rowOff>188594</xdr:rowOff>
    </xdr:to>
    <xdr:graphicFrame macro="">
      <xdr:nvGraphicFramePr>
        <xdr:cNvPr id="5"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295275</xdr:colOff>
      <xdr:row>0</xdr:row>
      <xdr:rowOff>209550</xdr:rowOff>
    </xdr:from>
    <xdr:to>
      <xdr:col>8</xdr:col>
      <xdr:colOff>542925</xdr:colOff>
      <xdr:row>4</xdr:row>
      <xdr:rowOff>95250</xdr:rowOff>
    </xdr:to>
    <xdr:grpSp>
      <xdr:nvGrpSpPr>
        <xdr:cNvPr id="6" name="Group 24"/>
        <xdr:cNvGrpSpPr>
          <a:grpSpLocks/>
        </xdr:cNvGrpSpPr>
      </xdr:nvGrpSpPr>
      <xdr:grpSpPr bwMode="auto">
        <a:xfrm>
          <a:off x="5073665" y="202692"/>
          <a:ext cx="1762013" cy="923006"/>
          <a:chOff x="7849" y="1073"/>
          <a:chExt cx="3133" cy="1897"/>
        </a:xfrm>
      </xdr:grpSpPr>
      <xdr:pic>
        <xdr:nvPicPr>
          <xdr:cNvPr id="7"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8"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3</xdr:col>
      <xdr:colOff>657225</xdr:colOff>
      <xdr:row>16</xdr:row>
      <xdr:rowOff>0</xdr:rowOff>
    </xdr:from>
    <xdr:to>
      <xdr:col>9</xdr:col>
      <xdr:colOff>57150</xdr:colOff>
      <xdr:row>28</xdr:row>
      <xdr:rowOff>219075</xdr:rowOff>
    </xdr:to>
    <xdr:sp macro="" textlink="">
      <xdr:nvSpPr>
        <xdr:cNvPr id="10" name="Text Box 1050"/>
        <xdr:cNvSpPr txBox="1">
          <a:spLocks noChangeArrowheads="1"/>
        </xdr:cNvSpPr>
      </xdr:nvSpPr>
      <xdr:spPr bwMode="auto">
        <a:xfrm>
          <a:off x="3733800" y="4067175"/>
          <a:ext cx="2733675" cy="2962275"/>
        </a:xfrm>
        <a:prstGeom prst="rect">
          <a:avLst/>
        </a:prstGeom>
        <a:noFill/>
        <a:ln w="9525">
          <a:noFill/>
          <a:miter lim="800000"/>
          <a:headEnd/>
          <a:tailEnd/>
        </a:ln>
        <a:effectLst/>
      </xdr:spPr>
      <xdr:txBody>
        <a:bodyPr vertOverflow="clip" wrap="square" lIns="27432" tIns="22860" rIns="27432" bIns="0" anchor="t" upright="1"/>
        <a:lstStyle/>
        <a:p>
          <a:pPr algn="just" rtl="0">
            <a:defRPr sz="1000"/>
          </a:pPr>
          <a:endParaRPr lang="es-ES" sz="900" b="0" i="0" strike="noStrike">
            <a:solidFill>
              <a:srgbClr val="000000"/>
            </a:solidFill>
            <a:latin typeface="Arial" pitchFamily="34" charset="0"/>
            <a:cs typeface="Arial" pitchFamily="34" charset="0"/>
          </a:endParaRPr>
        </a:p>
        <a:p>
          <a:pPr algn="just" rtl="0">
            <a:defRPr sz="1000"/>
          </a:pPr>
          <a:r>
            <a:rPr lang="es-ES" sz="900" b="0" i="0" strike="noStrike">
              <a:solidFill>
                <a:srgbClr val="000000"/>
              </a:solidFill>
              <a:latin typeface="Arial" pitchFamily="34" charset="0"/>
              <a:cs typeface="Arial" pitchFamily="34" charset="0"/>
            </a:rPr>
            <a:t>Durante el cuarto trimestre de los últimos cinco ejercicios fiscales, se ha logrado captar en promedio el 84.85%</a:t>
          </a:r>
          <a:r>
            <a:rPr lang="es-ES" sz="900" b="0" i="0" strike="noStrike" baseline="0">
              <a:solidFill>
                <a:srgbClr val="000000"/>
              </a:solidFill>
              <a:latin typeface="Arial" pitchFamily="34" charset="0"/>
              <a:cs typeface="Arial" pitchFamily="34" charset="0"/>
            </a:rPr>
            <a:t> </a:t>
          </a:r>
          <a:r>
            <a:rPr lang="es-ES" sz="900" b="0" i="0" strike="noStrike">
              <a:solidFill>
                <a:srgbClr val="000000"/>
              </a:solidFill>
              <a:latin typeface="Arial" pitchFamily="34" charset="0"/>
              <a:cs typeface="Arial" pitchFamily="34" charset="0"/>
            </a:rPr>
            <a:t>de los Ingresos Propios, siendo el 2007  en donde se obtuvo la mejor captación, con un 13.7% superior a lo programado,</a:t>
          </a:r>
          <a:r>
            <a:rPr lang="es-ES" sz="900" b="0" i="0" strike="noStrike" baseline="0">
              <a:solidFill>
                <a:srgbClr val="000000"/>
              </a:solidFill>
              <a:latin typeface="Arial" pitchFamily="34" charset="0"/>
              <a:cs typeface="Arial" pitchFamily="34" charset="0"/>
            </a:rPr>
            <a:t> en </a:t>
          </a:r>
          <a:r>
            <a:rPr lang="es-ES" sz="900" b="0" i="0" strike="noStrike">
              <a:solidFill>
                <a:srgbClr val="000000"/>
              </a:solidFill>
              <a:latin typeface="Arial" pitchFamily="34" charset="0"/>
              <a:cs typeface="Arial" pitchFamily="34" charset="0"/>
            </a:rPr>
            <a:t>contraparte, en</a:t>
          </a:r>
          <a:r>
            <a:rPr lang="es-ES" sz="900" b="0" i="0" strike="noStrike" baseline="0">
              <a:solidFill>
                <a:srgbClr val="000000"/>
              </a:solidFill>
              <a:latin typeface="Arial" pitchFamily="34" charset="0"/>
              <a:cs typeface="Arial" pitchFamily="34" charset="0"/>
            </a:rPr>
            <a:t> el 2009 se consiguió</a:t>
          </a:r>
          <a:r>
            <a:rPr lang="es-ES" sz="900" b="0" i="0" strike="noStrike">
              <a:solidFill>
                <a:srgbClr val="000000"/>
              </a:solidFill>
              <a:latin typeface="Arial" pitchFamily="34" charset="0"/>
              <a:cs typeface="Arial" pitchFamily="34" charset="0"/>
            </a:rPr>
            <a:t> el menor resultado de los últimos cinco años para este Índice (57.4%).  </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ES" sz="900" b="0" i="0" strike="noStrike">
            <a:solidFill>
              <a:srgbClr val="000000"/>
            </a:solidFill>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0" i="0" strike="noStrike">
              <a:solidFill>
                <a:srgbClr val="000000"/>
              </a:solidFill>
              <a:latin typeface="Arial" pitchFamily="34" charset="0"/>
              <a:ea typeface="+mn-ea"/>
              <a:cs typeface="Arial" pitchFamily="34" charset="0"/>
            </a:rPr>
            <a:t>Para el ejercicio fiscal 2011, el índice de Captación de Ingresos Propios, se ubicó en 76.6%, lo que representa una disminución de 15.8 puntos porcentuales respecto</a:t>
          </a:r>
          <a:r>
            <a:rPr lang="es-ES" sz="900" b="0" i="0" strike="noStrike" baseline="0">
              <a:solidFill>
                <a:srgbClr val="000000"/>
              </a:solidFill>
              <a:latin typeface="Arial" pitchFamily="34" charset="0"/>
              <a:ea typeface="+mn-ea"/>
              <a:cs typeface="Arial" pitchFamily="34" charset="0"/>
            </a:rPr>
            <a:t> al ejercicio anterior, en razón de que durante 2010 hubo ingresos extraordinarios por la venta de Acciones de Teléfonos de México por $33,615.5 miles de pesos. Por otra parte, en el año 2011, se registró una variación negativa entre el presupuesto programado y  la captación real  por $34,937.4 miles de pesos, originada básicamente por una disminución en los ingresos por concepto de evaluación y certificación.</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0" i="0" strike="noStrike" baseline="0">
              <a:solidFill>
                <a:srgbClr val="000000"/>
              </a:solidFill>
              <a:latin typeface="Arial" pitchFamily="34" charset="0"/>
              <a:ea typeface="+mn-ea"/>
              <a:cs typeface="Arial" pitchFamily="34" charset="0"/>
            </a:rPr>
            <a:t> </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ES" sz="900" b="0" i="0" strike="noStrike" baseline="0">
            <a:solidFill>
              <a:srgbClr val="000000"/>
            </a:solidFill>
            <a:latin typeface="Arial" pitchFamily="34" charset="0"/>
            <a:ea typeface="+mn-ea"/>
            <a:cs typeface="Arial" pitchFamily="34" charset="0"/>
          </a:endParaRPr>
        </a:p>
        <a:p>
          <a:pPr algn="just" rtl="0">
            <a:defRPr sz="1000"/>
          </a:pPr>
          <a:endParaRPr lang="es-ES" sz="1000" b="0" i="0" strike="noStrike">
            <a:solidFill>
              <a:srgbClr val="000000"/>
            </a:solidFill>
            <a:latin typeface="Arial"/>
            <a:ea typeface="+mn-ea"/>
            <a:cs typeface="Arial"/>
          </a:endParaRPr>
        </a:p>
        <a:p>
          <a:pPr algn="just" rtl="0">
            <a:defRPr sz="1000"/>
          </a:pPr>
          <a:endParaRPr lang="es-ES" sz="1000" b="0" i="0" strike="noStrike">
            <a:solidFill>
              <a:srgbClr val="000000"/>
            </a:solidFill>
            <a:latin typeface="Arial"/>
            <a:ea typeface="+mn-ea"/>
            <a:cs typeface="Aria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19050</xdr:colOff>
      <xdr:row>16</xdr:row>
      <xdr:rowOff>152400</xdr:rowOff>
    </xdr:from>
    <xdr:to>
      <xdr:col>4</xdr:col>
      <xdr:colOff>38100</xdr:colOff>
      <xdr:row>30</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190500</xdr:rowOff>
    </xdr:from>
    <xdr:to>
      <xdr:col>9</xdr:col>
      <xdr:colOff>38100</xdr:colOff>
      <xdr:row>5</xdr:row>
      <xdr:rowOff>190500</xdr:rowOff>
    </xdr:to>
    <xdr:sp macro="" textlink="">
      <xdr:nvSpPr>
        <xdr:cNvPr id="3" name="Line 10"/>
        <xdr:cNvSpPr>
          <a:spLocks noChangeShapeType="1"/>
        </xdr:cNvSpPr>
      </xdr:nvSpPr>
      <xdr:spPr bwMode="auto">
        <a:xfrm>
          <a:off x="0" y="1457325"/>
          <a:ext cx="6467475"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4" name="Picture 12"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66674</xdr:colOff>
      <xdr:row>31</xdr:row>
      <xdr:rowOff>219076</xdr:rowOff>
    </xdr:from>
    <xdr:to>
      <xdr:col>9</xdr:col>
      <xdr:colOff>95250</xdr:colOff>
      <xdr:row>36</xdr:row>
      <xdr:rowOff>219075</xdr:rowOff>
    </xdr:to>
    <xdr:graphicFrame macro="">
      <xdr:nvGraphicFramePr>
        <xdr:cNvPr id="5"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400050</xdr:colOff>
      <xdr:row>0</xdr:row>
      <xdr:rowOff>228600</xdr:rowOff>
    </xdr:from>
    <xdr:to>
      <xdr:col>9</xdr:col>
      <xdr:colOff>38100</xdr:colOff>
      <xdr:row>4</xdr:row>
      <xdr:rowOff>114300</xdr:rowOff>
    </xdr:to>
    <xdr:grpSp>
      <xdr:nvGrpSpPr>
        <xdr:cNvPr id="6" name="Group 24"/>
        <xdr:cNvGrpSpPr>
          <a:grpSpLocks/>
        </xdr:cNvGrpSpPr>
      </xdr:nvGrpSpPr>
      <xdr:grpSpPr bwMode="auto">
        <a:xfrm>
          <a:off x="5186441" y="220980"/>
          <a:ext cx="1762909" cy="923006"/>
          <a:chOff x="7849" y="1073"/>
          <a:chExt cx="3133" cy="1897"/>
        </a:xfrm>
      </xdr:grpSpPr>
      <xdr:pic>
        <xdr:nvPicPr>
          <xdr:cNvPr id="7"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8"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editAs="oneCell">
    <xdr:from>
      <xdr:col>4</xdr:col>
      <xdr:colOff>47625</xdr:colOff>
      <xdr:row>17</xdr:row>
      <xdr:rowOff>28576</xdr:rowOff>
    </xdr:from>
    <xdr:to>
      <xdr:col>9</xdr:col>
      <xdr:colOff>9525</xdr:colOff>
      <xdr:row>30</xdr:row>
      <xdr:rowOff>85726</xdr:rowOff>
    </xdr:to>
    <xdr:sp macro="" textlink="">
      <xdr:nvSpPr>
        <xdr:cNvPr id="12" name="Text Box 16"/>
        <xdr:cNvSpPr txBox="1">
          <a:spLocks noChangeArrowheads="1"/>
        </xdr:cNvSpPr>
      </xdr:nvSpPr>
      <xdr:spPr bwMode="auto">
        <a:xfrm>
          <a:off x="3800475" y="4324351"/>
          <a:ext cx="2638425" cy="3219450"/>
        </a:xfrm>
        <a:prstGeom prst="rect">
          <a:avLst/>
        </a:prstGeom>
        <a:solidFill>
          <a:srgbClr val="FFFFFF"/>
        </a:solidFill>
        <a:ln w="9525" algn="ctr">
          <a:noFill/>
          <a:miter lim="800000"/>
          <a:headEnd/>
          <a:tailEnd/>
        </a:ln>
        <a:effectLst/>
      </xdr:spPr>
      <xdr:txBody>
        <a:bodyPr vertOverflow="clip" wrap="square" lIns="27432" tIns="22860" rIns="27432" bIns="22860" anchor="t" upright="1"/>
        <a:lstStyle/>
        <a:p>
          <a:pPr algn="just" rtl="0"/>
          <a:r>
            <a:rPr lang="es-ES" sz="900" b="0" i="0">
              <a:latin typeface="Arial" pitchFamily="34" charset="0"/>
              <a:ea typeface="+mn-ea"/>
              <a:cs typeface="Arial" pitchFamily="34" charset="0"/>
            </a:rPr>
            <a:t>El índice de evolución del presupuesto ejercido en partidas sujetas a restricción ha mantenido un comportamiento estable durante los últimos cinco ejercicios fiscales, ubicándose en un promedio de 97.1%.</a:t>
          </a:r>
        </a:p>
        <a:p>
          <a:pPr algn="just" rtl="0"/>
          <a:endParaRPr lang="es-ES" sz="900" b="0" i="0">
            <a:latin typeface="Arial" pitchFamily="34" charset="0"/>
            <a:ea typeface="+mn-ea"/>
            <a:cs typeface="Arial" pitchFamily="34" charset="0"/>
          </a:endParaRPr>
        </a:p>
        <a:p>
          <a:pPr algn="just" rtl="0"/>
          <a:r>
            <a:rPr lang="es-ES" sz="900" b="0" i="0">
              <a:latin typeface="Arial" pitchFamily="34" charset="0"/>
              <a:ea typeface="+mn-ea"/>
              <a:cs typeface="Arial" pitchFamily="34" charset="0"/>
            </a:rPr>
            <a:t>Al cierre del año 2011, se obtuvo una eficiencia presupuestal del 96%, lo que representa una disminución de 1.7 puntos respecto al ejercicio 2010.</a:t>
          </a:r>
          <a:r>
            <a:rPr lang="es-ES" sz="900" b="0" i="0" baseline="0">
              <a:latin typeface="Arial" pitchFamily="34" charset="0"/>
              <a:ea typeface="+mn-ea"/>
              <a:cs typeface="Arial" pitchFamily="34" charset="0"/>
            </a:rPr>
            <a:t> La </a:t>
          </a:r>
          <a:r>
            <a:rPr lang="es-ES" sz="900" b="0" i="0">
              <a:latin typeface="Arial" pitchFamily="34" charset="0"/>
              <a:ea typeface="+mn-ea"/>
              <a:cs typeface="Arial" pitchFamily="34" charset="0"/>
            </a:rPr>
            <a:t>variación del 4% ($52,805.6), corresponde básicamente a ingresos propios no captados por $34,937.4 miles de pesos, en razón de la disminución en los ingresos de evaluación y certificación durante el periodo en mención, así como a economías en el gasto de planteles por $17,868.2 miles de pesos.</a:t>
          </a:r>
        </a:p>
        <a:p>
          <a:pPr algn="just"/>
          <a:endParaRPr lang="es-ES" sz="900" b="0" i="0" baseline="0">
            <a:latin typeface="Arial" pitchFamily="34" charset="0"/>
            <a:ea typeface="+mn-ea"/>
            <a:cs typeface="Arial" pitchFamily="34" charset="0"/>
          </a:endParaRPr>
        </a:p>
        <a:p>
          <a:pPr algn="just"/>
          <a:r>
            <a:rPr lang="es-ES" sz="800" b="0" i="0" baseline="0">
              <a:latin typeface="Arial" pitchFamily="34" charset="0"/>
              <a:ea typeface="+mn-ea"/>
              <a:cs typeface="Arial" pitchFamily="34" charset="0"/>
            </a:rPr>
            <a:t>Nota: Debido a que a partir del ejercicio 2009, todas las partidas ejercidas se consideran sujetas al cumplimiento de las medidas de Austeridad y Disciplina del Gasto, este indicador reporta las mismas cifras que el indicador "Evolución del Presupuesto Reprogramado total.</a:t>
          </a:r>
        </a:p>
        <a:p>
          <a:pPr algn="just"/>
          <a:endParaRPr lang="es-ES" sz="900" b="0" i="0" baseline="0">
            <a:latin typeface="Arial" pitchFamily="34" charset="0"/>
            <a:ea typeface="+mn-ea"/>
            <a:cs typeface="Arial" pitchFamily="34" charset="0"/>
          </a:endParaRPr>
        </a:p>
        <a:p>
          <a:pPr algn="just"/>
          <a:endParaRPr lang="es-ES" sz="900" b="0" i="0">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228600</xdr:colOff>
      <xdr:row>8</xdr:row>
      <xdr:rowOff>57150</xdr:rowOff>
    </xdr:from>
    <xdr:to>
      <xdr:col>11</xdr:col>
      <xdr:colOff>104775</xdr:colOff>
      <xdr:row>17</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53</xdr:row>
      <xdr:rowOff>104775</xdr:rowOff>
    </xdr:from>
    <xdr:to>
      <xdr:col>11</xdr:col>
      <xdr:colOff>819149</xdr:colOff>
      <xdr:row>63</xdr:row>
      <xdr:rowOff>156655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182094</xdr:colOff>
      <xdr:row>64</xdr:row>
      <xdr:rowOff>60799</xdr:rowOff>
    </xdr:from>
    <xdr:to>
      <xdr:col>11</xdr:col>
      <xdr:colOff>809624</xdr:colOff>
      <xdr:row>70</xdr:row>
      <xdr:rowOff>151840</xdr:rowOff>
    </xdr:to>
    <xdr:graphicFrame macro="">
      <xdr:nvGraphicFramePr>
        <xdr:cNvPr id="4" name="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oneCellAnchor>
    <xdr:from>
      <xdr:col>8</xdr:col>
      <xdr:colOff>247650</xdr:colOff>
      <xdr:row>19</xdr:row>
      <xdr:rowOff>352426</xdr:rowOff>
    </xdr:from>
    <xdr:ext cx="3009900" cy="3952874"/>
    <xdr:sp macro="" textlink="" fLocksText="0">
      <xdr:nvSpPr>
        <xdr:cNvPr id="5" name="Text Box 10"/>
        <xdr:cNvSpPr txBox="1">
          <a:spLocks noChangeArrowheads="1"/>
        </xdr:cNvSpPr>
      </xdr:nvSpPr>
      <xdr:spPr bwMode="auto">
        <a:xfrm>
          <a:off x="4905375" y="3676651"/>
          <a:ext cx="3009900" cy="3952874"/>
        </a:xfrm>
        <a:prstGeom prst="rect">
          <a:avLst/>
        </a:prstGeom>
        <a:solidFill>
          <a:srgbClr val="FFFFFF"/>
        </a:solidFill>
        <a:ln w="9525">
          <a:noFill/>
          <a:miter lim="800000"/>
          <a:headEnd/>
          <a:tailEnd/>
        </a:ln>
        <a:effectLst/>
      </xdr:spPr>
      <xdr:txBody>
        <a:bodyPr vertOverflow="clip" wrap="square" lIns="27432" tIns="18288" rIns="27432" bIns="0" anchor="t" anchorCtr="0" upright="1">
          <a:noAutofit/>
        </a:bodyPr>
        <a:lstStyle/>
        <a:p>
          <a:pPr algn="just"/>
          <a:r>
            <a:rPr lang="es-ES" sz="800">
              <a:latin typeface="Arial" pitchFamily="34" charset="0"/>
              <a:ea typeface="+mn-ea"/>
              <a:cs typeface="Arial" pitchFamily="34" charset="0"/>
            </a:rPr>
            <a:t>La matrícula de alumnos del Sistema CONALEP pasó de 260,007 alumnos en 2007 a 299,807 alumnos en el año 2011 (mayor cifra en los 33</a:t>
          </a:r>
          <a:r>
            <a:rPr lang="es-ES" sz="800" baseline="0">
              <a:latin typeface="Arial" pitchFamily="34" charset="0"/>
              <a:ea typeface="+mn-ea"/>
              <a:cs typeface="Arial" pitchFamily="34" charset="0"/>
            </a:rPr>
            <a:t> años de operación)</a:t>
          </a:r>
          <a:r>
            <a:rPr lang="es-ES" sz="800">
              <a:latin typeface="Arial" pitchFamily="34" charset="0"/>
              <a:ea typeface="+mn-ea"/>
              <a:cs typeface="Arial" pitchFamily="34" charset="0"/>
            </a:rPr>
            <a:t>, con un crecimiento promedio anual de 3.3% y total de 15% en los últimos cinco años; en números absolutos representa atender a 39,800 alumnos más que en el 2007. En este periodo, Guerrero, Colima y Sonora, son las entidades que en promedio crecen más cada año, al registrar tasas medias anuales</a:t>
          </a:r>
          <a:r>
            <a:rPr lang="es-ES" sz="800" baseline="0">
              <a:latin typeface="Arial" pitchFamily="34" charset="0"/>
              <a:ea typeface="+mn-ea"/>
              <a:cs typeface="Arial" pitchFamily="34" charset="0"/>
            </a:rPr>
            <a:t> del 13.7%, 12.7% y 9.6%, respectivamente; por el contrario, cuatro entidades mantuvieron tasas de crecimiento negativas: Baja California Sur, Veracruz,  Tabasco y Baja California, con -3.3%, -1.7%, -0.9% y -0.2%, respectivamente. </a:t>
          </a:r>
          <a:endParaRPr lang="es-ES" sz="800">
            <a:latin typeface="Arial" pitchFamily="34" charset="0"/>
            <a:ea typeface="+mn-ea"/>
            <a:cs typeface="Arial" pitchFamily="34" charset="0"/>
          </a:endParaRPr>
        </a:p>
        <a:p>
          <a:pPr algn="just"/>
          <a:endParaRPr lang="es-ES" sz="800">
            <a:latin typeface="Arial" pitchFamily="34" charset="0"/>
            <a:ea typeface="+mn-ea"/>
            <a:cs typeface="Arial" pitchFamily="34" charset="0"/>
          </a:endParaRPr>
        </a:p>
        <a:p>
          <a:pPr algn="just"/>
          <a:r>
            <a:rPr lang="es-ES" sz="800">
              <a:latin typeface="Arial" pitchFamily="34" charset="0"/>
              <a:ea typeface="+mn-ea"/>
              <a:cs typeface="Arial" pitchFamily="34" charset="0"/>
            </a:rPr>
            <a:t>En el último año, la matrícula nacional creció</a:t>
          </a:r>
          <a:r>
            <a:rPr lang="es-ES" sz="800" baseline="0">
              <a:latin typeface="Arial" pitchFamily="34" charset="0"/>
              <a:ea typeface="+mn-ea"/>
              <a:cs typeface="Arial" pitchFamily="34" charset="0"/>
            </a:rPr>
            <a:t> 4.3% y </a:t>
          </a:r>
          <a:r>
            <a:rPr lang="es-ES" sz="800">
              <a:latin typeface="Arial" pitchFamily="34" charset="0"/>
              <a:ea typeface="+mn-ea"/>
              <a:cs typeface="Arial" pitchFamily="34" charset="0"/>
            </a:rPr>
            <a:t>28 entidades registraron incrementos positivos en un rango de entre 16.51% y 1.10%, destacando en este grupo los Colegios de Chiapas, Guerrero, Aguascalientes, Sonora y Colima, los cuales aumentaron su matrícula en niveles superiores al 10%; Tabasco, México y Baja California Sur, disminuyeron la cantidad de alumnos anendidos en -1.77%, -2.16% y -5.64%,</a:t>
          </a:r>
          <a:r>
            <a:rPr lang="es-ES" sz="800" baseline="0">
              <a:latin typeface="Arial" pitchFamily="34" charset="0"/>
              <a:ea typeface="+mn-ea"/>
              <a:cs typeface="Arial" pitchFamily="34" charset="0"/>
            </a:rPr>
            <a:t> respectivamente.</a:t>
          </a:r>
          <a:endParaRPr lang="es-ES" sz="800">
            <a:latin typeface="Arial" pitchFamily="34" charset="0"/>
            <a:ea typeface="+mn-ea"/>
            <a:cs typeface="Arial" pitchFamily="34" charset="0"/>
          </a:endParaRPr>
        </a:p>
        <a:p>
          <a:pPr algn="just"/>
          <a:endParaRPr lang="es-ES" sz="800">
            <a:latin typeface="Arial" pitchFamily="34" charset="0"/>
            <a:ea typeface="+mn-ea"/>
            <a:cs typeface="Arial" pitchFamily="34" charset="0"/>
          </a:endParaRPr>
        </a:p>
        <a:p>
          <a:pPr algn="just"/>
          <a:r>
            <a:rPr lang="es-ES" sz="800">
              <a:latin typeface="Arial" pitchFamily="34" charset="0"/>
              <a:ea typeface="+mn-ea"/>
              <a:cs typeface="Arial" pitchFamily="34" charset="0"/>
            </a:rPr>
            <a:t>La matrícula total está conformada en un 55.9% de alumnos reinscritos y el 44% restante son alumnos inscritos a primer semestre (en ambos casos se incluyen readmisiones, portabilidad y equivalencias). Asimismo,</a:t>
          </a:r>
          <a:r>
            <a:rPr lang="es-ES" sz="800" baseline="0">
              <a:latin typeface="Arial" pitchFamily="34" charset="0"/>
              <a:ea typeface="+mn-ea"/>
              <a:cs typeface="Arial" pitchFamily="34" charset="0"/>
            </a:rPr>
            <a:t> </a:t>
          </a:r>
          <a:r>
            <a:rPr lang="es-ES" sz="800">
              <a:latin typeface="Arial" pitchFamily="34" charset="0"/>
              <a:ea typeface="+mn-ea"/>
              <a:cs typeface="Arial" pitchFamily="34" charset="0"/>
            </a:rPr>
            <a:t>seis entidades concentran el 55% de la matrícula nacional (Estado de México, Distrito Federal, Guanajuato, Nuevo León, Jalisco y Sonora). El Estado de México es la entidad que aporta la mayor proporción de la matrícula, ya que sus 48,565 alumnos distribuidos en 39 planteles representan  el 16%. En contraparte Zacatecas con una matrícula de 1,588 alumnos es la entidad que cuenta con la menor cantidad de alumnos del Sistema. </a:t>
          </a:r>
        </a:p>
        <a:p>
          <a:pPr algn="just"/>
          <a:endParaRPr lang="es-ES" sz="800">
            <a:latin typeface="Arial" pitchFamily="34" charset="0"/>
            <a:ea typeface="+mn-ea"/>
            <a:cs typeface="Arial" pitchFamily="34" charset="0"/>
          </a:endParaRPr>
        </a:p>
      </xdr:txBody>
    </xdr:sp>
    <xdr:clientData/>
  </xdr:oneCellAnchor>
  <xdr:twoCellAnchor>
    <xdr:from>
      <xdr:col>9</xdr:col>
      <xdr:colOff>771525</xdr:colOff>
      <xdr:row>0</xdr:row>
      <xdr:rowOff>0</xdr:rowOff>
    </xdr:from>
    <xdr:to>
      <xdr:col>11</xdr:col>
      <xdr:colOff>771525</xdr:colOff>
      <xdr:row>5</xdr:row>
      <xdr:rowOff>0</xdr:rowOff>
    </xdr:to>
    <xdr:grpSp>
      <xdr:nvGrpSpPr>
        <xdr:cNvPr id="6" name="Group 24"/>
        <xdr:cNvGrpSpPr>
          <a:grpSpLocks/>
        </xdr:cNvGrpSpPr>
      </xdr:nvGrpSpPr>
      <xdr:grpSpPr bwMode="auto">
        <a:xfrm>
          <a:off x="6425184" y="0"/>
          <a:ext cx="2027936" cy="924560"/>
          <a:chOff x="7849" y="1073"/>
          <a:chExt cx="3133" cy="1897"/>
        </a:xfrm>
      </xdr:grpSpPr>
      <xdr:pic>
        <xdr:nvPicPr>
          <xdr:cNvPr id="7"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8"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5</xdr:col>
      <xdr:colOff>9525</xdr:colOff>
      <xdr:row>5</xdr:row>
      <xdr:rowOff>0</xdr:rowOff>
    </xdr:to>
    <xdr:pic>
      <xdr:nvPicPr>
        <xdr:cNvPr id="9" name="Picture 27" descr="Logos CONALEP COLOR"/>
        <xdr:cNvPicPr>
          <a:picLocks noChangeAspect="1" noChangeArrowheads="1"/>
        </xdr:cNvPicPr>
      </xdr:nvPicPr>
      <xdr:blipFill>
        <a:blip xmlns:r="http://schemas.openxmlformats.org/officeDocument/2006/relationships" r:embed="rId10" cstate="print"/>
        <a:srcRect/>
        <a:stretch>
          <a:fillRect/>
        </a:stretch>
      </xdr:blipFill>
      <xdr:spPr bwMode="auto">
        <a:xfrm>
          <a:off x="0" y="438150"/>
          <a:ext cx="3524250"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647700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714875" cy="6953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228600</xdr:colOff>
      <xdr:row>8</xdr:row>
      <xdr:rowOff>57150</xdr:rowOff>
    </xdr:from>
    <xdr:to>
      <xdr:col>10</xdr:col>
      <xdr:colOff>0</xdr:colOff>
      <xdr:row>17</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115419</xdr:colOff>
      <xdr:row>60</xdr:row>
      <xdr:rowOff>125730</xdr:rowOff>
    </xdr:from>
    <xdr:to>
      <xdr:col>10</xdr:col>
      <xdr:colOff>647699</xdr:colOff>
      <xdr:row>67</xdr:row>
      <xdr:rowOff>171449</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8</xdr:col>
      <xdr:colOff>66675</xdr:colOff>
      <xdr:row>18</xdr:row>
      <xdr:rowOff>270677</xdr:rowOff>
    </xdr:from>
    <xdr:to>
      <xdr:col>10</xdr:col>
      <xdr:colOff>737235</xdr:colOff>
      <xdr:row>49</xdr:row>
      <xdr:rowOff>123824</xdr:rowOff>
    </xdr:to>
    <xdr:sp macro="" textlink="" fLocksText="0">
      <xdr:nvSpPr>
        <xdr:cNvPr id="4" name="Text Box 10"/>
        <xdr:cNvSpPr txBox="1">
          <a:spLocks noChangeArrowheads="1"/>
        </xdr:cNvSpPr>
      </xdr:nvSpPr>
      <xdr:spPr bwMode="auto">
        <a:xfrm>
          <a:off x="4972050" y="3737777"/>
          <a:ext cx="2194560" cy="3948897"/>
        </a:xfrm>
        <a:prstGeom prst="rect">
          <a:avLst/>
        </a:prstGeom>
        <a:solidFill>
          <a:srgbClr val="FFFFFF"/>
        </a:solidFill>
        <a:ln w="9525">
          <a:noFill/>
          <a:miter lim="800000"/>
          <a:headEnd/>
          <a:tailEnd/>
        </a:ln>
        <a:effectLst/>
      </xdr:spPr>
      <xdr:txBody>
        <a:bodyPr vertOverflow="clip" wrap="square" lIns="27432" tIns="18288" rIns="27432" bIns="0" anchor="t" anchorCtr="0" upright="1">
          <a:noAutofit/>
        </a:bodyPr>
        <a:lstStyle/>
        <a:p>
          <a:pPr algn="just"/>
          <a:r>
            <a:rPr lang="es-MX" sz="800">
              <a:latin typeface="Arial" pitchFamily="34" charset="0"/>
              <a:ea typeface="+mn-ea"/>
              <a:cs typeface="Arial" pitchFamily="34" charset="0"/>
            </a:rPr>
            <a:t>Para el periodo</a:t>
          </a:r>
          <a:r>
            <a:rPr lang="es-MX" sz="800" baseline="0">
              <a:latin typeface="Arial" pitchFamily="34" charset="0"/>
              <a:ea typeface="+mn-ea"/>
              <a:cs typeface="Arial" pitchFamily="34" charset="0"/>
            </a:rPr>
            <a:t> 2011-2012, el </a:t>
          </a:r>
          <a:r>
            <a:rPr lang="es-MX" sz="800">
              <a:latin typeface="Arial" pitchFamily="34" charset="0"/>
              <a:ea typeface="+mn-ea"/>
              <a:cs typeface="Arial" pitchFamily="34" charset="0"/>
            </a:rPr>
            <a:t>Sistema CONALEP, tuvo un aprovechamiento de su</a:t>
          </a:r>
          <a:r>
            <a:rPr lang="es-MX" sz="800" baseline="0">
              <a:latin typeface="Arial" pitchFamily="34" charset="0"/>
              <a:ea typeface="+mn-ea"/>
              <a:cs typeface="Arial" pitchFamily="34" charset="0"/>
            </a:rPr>
            <a:t> Capacidad Instalada del 84.18%, </a:t>
          </a:r>
          <a:r>
            <a:rPr lang="es-MX" sz="800">
              <a:latin typeface="Arial" pitchFamily="34" charset="0"/>
              <a:ea typeface="+mn-ea"/>
              <a:cs typeface="Arial" pitchFamily="34" charset="0"/>
            </a:rPr>
            <a:t> mostrando un incremento de 1.65 puntos, respecto al mismo período del ciclo anterior. </a:t>
          </a:r>
        </a:p>
        <a:p>
          <a:pPr algn="just"/>
          <a:endParaRPr lang="es-ES" sz="800">
            <a:latin typeface="Arial" pitchFamily="34" charset="0"/>
            <a:ea typeface="+mn-ea"/>
            <a:cs typeface="Arial" pitchFamily="34" charset="0"/>
          </a:endParaRPr>
        </a:p>
        <a:p>
          <a:pPr algn="just"/>
          <a:r>
            <a:rPr lang="es-MX" sz="800">
              <a:latin typeface="Arial" pitchFamily="34" charset="0"/>
              <a:ea typeface="+mn-ea"/>
              <a:cs typeface="Arial" pitchFamily="34" charset="0"/>
            </a:rPr>
            <a:t>Este incremento es proporcional, si consideramos que la matrícula para el ciclo 2011-2012 creció en 4.3 puntos porcentuales y los espacios educativos disponibles se incrementaron en 2%, que corresponden</a:t>
          </a:r>
          <a:r>
            <a:rPr lang="es-MX" sz="800" baseline="0">
              <a:latin typeface="Arial" pitchFamily="34" charset="0"/>
              <a:ea typeface="+mn-ea"/>
              <a:cs typeface="Arial" pitchFamily="34" charset="0"/>
            </a:rPr>
            <a:t> a las aulas de los planteles de nueva creación.</a:t>
          </a:r>
          <a:endParaRPr lang="es-MX" sz="800">
            <a:latin typeface="Arial" pitchFamily="34" charset="0"/>
            <a:ea typeface="+mn-ea"/>
            <a:cs typeface="Arial" pitchFamily="34" charset="0"/>
          </a:endParaRPr>
        </a:p>
        <a:p>
          <a:pPr algn="just"/>
          <a:endParaRPr lang="es-ES" sz="800">
            <a:latin typeface="Arial" pitchFamily="34" charset="0"/>
            <a:ea typeface="+mn-ea"/>
            <a:cs typeface="Arial" pitchFamily="34" charset="0"/>
          </a:endParaRPr>
        </a:p>
        <a:p>
          <a:pPr algn="just"/>
          <a:r>
            <a:rPr lang="es-MX" sz="800">
              <a:latin typeface="Arial" pitchFamily="34" charset="0"/>
              <a:ea typeface="+mn-ea"/>
              <a:cs typeface="Arial" pitchFamily="34" charset="0"/>
            </a:rPr>
            <a:t>Para el periodo en mención, 12 entidades se ubican por encima del resultado nacional (84.18%). Dentro de este grupo se ubican  cinco Colegios Estatales y la Unidad de Operación Desconcentrada para el DF, que tienen</a:t>
          </a:r>
          <a:r>
            <a:rPr lang="es-MX" sz="800" baseline="0">
              <a:latin typeface="Arial" pitchFamily="34" charset="0"/>
              <a:ea typeface="+mn-ea"/>
              <a:cs typeface="Arial" pitchFamily="34" charset="0"/>
            </a:rPr>
            <a:t> por encima del 100% su capacidad: Nayarit (108.2%), Morelos (105.3%), Yucatán (104.8%), Distrito Federal  (104.4%), Nuevo León (104.2%) y Quintana Roo (102.8%), lo anterior, en razón de que su matrícula creció en promedio. </a:t>
          </a:r>
        </a:p>
        <a:p>
          <a:pPr algn="just"/>
          <a:endParaRPr lang="es-MX" sz="800" baseline="0">
            <a:latin typeface="Arial" pitchFamily="34" charset="0"/>
            <a:ea typeface="+mn-ea"/>
            <a:cs typeface="Arial" pitchFamily="34" charset="0"/>
          </a:endParaRPr>
        </a:p>
        <a:p>
          <a:pPr algn="just"/>
          <a:r>
            <a:rPr lang="es-MX" sz="800">
              <a:latin typeface="Arial" pitchFamily="34" charset="0"/>
              <a:ea typeface="+mn-ea"/>
              <a:cs typeface="Arial" pitchFamily="34" charset="0"/>
            </a:rPr>
            <a:t>Por el contrario, 20 entidades presentan una ocupación de su capacidad instalada por debajo de la media nacional, donde los resultados reflejados por los Colegios de Zacatecas y Campeche presentan el menor índice con </a:t>
          </a:r>
          <a:r>
            <a:rPr lang="es-MX" sz="800" baseline="0">
              <a:latin typeface="Arial" pitchFamily="34" charset="0"/>
              <a:ea typeface="+mn-ea"/>
              <a:cs typeface="Arial" pitchFamily="34" charset="0"/>
            </a:rPr>
            <a:t> 53.6</a:t>
          </a:r>
          <a:r>
            <a:rPr lang="es-MX" sz="800">
              <a:latin typeface="Arial" pitchFamily="34" charset="0"/>
              <a:ea typeface="+mn-ea"/>
              <a:cs typeface="Arial" pitchFamily="34" charset="0"/>
            </a:rPr>
            <a:t>% y 56.8% respectivamente. </a:t>
          </a:r>
          <a:br>
            <a:rPr lang="es-MX" sz="800">
              <a:latin typeface="Arial" pitchFamily="34" charset="0"/>
              <a:ea typeface="+mn-ea"/>
              <a:cs typeface="Arial" pitchFamily="34" charset="0"/>
            </a:rPr>
          </a:br>
          <a:endParaRPr lang="es-MX" sz="800" i="1">
            <a:latin typeface="Arial" pitchFamily="34" charset="0"/>
            <a:ea typeface="+mn-ea"/>
            <a:cs typeface="Arial" pitchFamily="34" charset="0"/>
          </a:endParaRPr>
        </a:p>
        <a:p>
          <a:pPr algn="just"/>
          <a:r>
            <a:rPr lang="es-MX" sz="800" i="1">
              <a:latin typeface="Arial" pitchFamily="34" charset="0"/>
              <a:ea typeface="+mn-ea"/>
              <a:cs typeface="Arial" pitchFamily="34" charset="0"/>
            </a:rPr>
            <a:t>* Información preliminar</a:t>
          </a:r>
        </a:p>
        <a:p>
          <a:pPr algn="just"/>
          <a:endParaRPr lang="es-ES" sz="800">
            <a:latin typeface="Arial" pitchFamily="34" charset="0"/>
            <a:ea typeface="+mn-ea"/>
            <a:cs typeface="Arial" pitchFamily="34" charset="0"/>
          </a:endParaRPr>
        </a:p>
        <a:p>
          <a:pPr algn="just"/>
          <a:endParaRPr lang="es-ES" sz="700" b="0" i="0" strike="noStrike">
            <a:solidFill>
              <a:srgbClr val="000000"/>
            </a:solidFill>
            <a:latin typeface="Arial" pitchFamily="34" charset="0"/>
            <a:ea typeface="+mn-ea"/>
            <a:cs typeface="Arial" pitchFamily="34" charset="0"/>
          </a:endParaRPr>
        </a:p>
      </xdr:txBody>
    </xdr:sp>
    <xdr:clientData/>
  </xdr:twoCellAnchor>
  <xdr:twoCellAnchor>
    <xdr:from>
      <xdr:col>9</xdr:col>
      <xdr:colOff>0</xdr:colOff>
      <xdr:row>0</xdr:row>
      <xdr:rowOff>0</xdr:rowOff>
    </xdr:from>
    <xdr:to>
      <xdr:col>11</xdr:col>
      <xdr:colOff>0</xdr:colOff>
      <xdr:row>5</xdr:row>
      <xdr:rowOff>0</xdr:rowOff>
    </xdr:to>
    <xdr:grpSp>
      <xdr:nvGrpSpPr>
        <xdr:cNvPr id="5" name="Group 24"/>
        <xdr:cNvGrpSpPr>
          <a:grpSpLocks/>
        </xdr:cNvGrpSpPr>
      </xdr:nvGrpSpPr>
      <xdr:grpSpPr bwMode="auto">
        <a:xfrm>
          <a:off x="6092142" y="0"/>
          <a:ext cx="1635888" cy="925975"/>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5</xdr:col>
      <xdr:colOff>9525</xdr:colOff>
      <xdr:row>5</xdr:row>
      <xdr:rowOff>0</xdr:rowOff>
    </xdr:to>
    <xdr:pic>
      <xdr:nvPicPr>
        <xdr:cNvPr id="8"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438150"/>
          <a:ext cx="3314700" cy="514350"/>
        </a:xfrm>
        <a:prstGeom prst="rect">
          <a:avLst/>
        </a:prstGeom>
        <a:noFill/>
        <a:ln w="9525">
          <a:noFill/>
          <a:miter lim="800000"/>
          <a:headEnd/>
          <a:tailEnd/>
        </a:ln>
      </xdr:spPr>
    </xdr:pic>
    <xdr:clientData/>
  </xdr:twoCellAnchor>
  <xdr:twoCellAnchor>
    <xdr:from>
      <xdr:col>0</xdr:col>
      <xdr:colOff>28575</xdr:colOff>
      <xdr:row>51</xdr:row>
      <xdr:rowOff>123825</xdr:rowOff>
    </xdr:from>
    <xdr:to>
      <xdr:col>10</xdr:col>
      <xdr:colOff>619125</xdr:colOff>
      <xdr:row>60</xdr:row>
      <xdr:rowOff>47625</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647700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686300" cy="6953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29790</xdr:colOff>
      <xdr:row>8</xdr:row>
      <xdr:rowOff>160304</xdr:rowOff>
    </xdr:from>
    <xdr:to>
      <xdr:col>10</xdr:col>
      <xdr:colOff>425585</xdr:colOff>
      <xdr:row>17</xdr:row>
      <xdr:rowOff>10133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52</xdr:row>
      <xdr:rowOff>19050</xdr:rowOff>
    </xdr:from>
    <xdr:to>
      <xdr:col>10</xdr:col>
      <xdr:colOff>1409700</xdr:colOff>
      <xdr:row>62</xdr:row>
      <xdr:rowOff>70930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63</xdr:row>
      <xdr:rowOff>1</xdr:rowOff>
    </xdr:from>
    <xdr:to>
      <xdr:col>10</xdr:col>
      <xdr:colOff>1381125</xdr:colOff>
      <xdr:row>69</xdr:row>
      <xdr:rowOff>91042</xdr:rowOff>
    </xdr:to>
    <xdr:graphicFrame macro="">
      <xdr:nvGraphicFramePr>
        <xdr:cNvPr id="4" name="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editAs="oneCell">
    <xdr:from>
      <xdr:col>9</xdr:col>
      <xdr:colOff>142874</xdr:colOff>
      <xdr:row>17</xdr:row>
      <xdr:rowOff>123825</xdr:rowOff>
    </xdr:from>
    <xdr:to>
      <xdr:col>10</xdr:col>
      <xdr:colOff>1495425</xdr:colOff>
      <xdr:row>52</xdr:row>
      <xdr:rowOff>9525</xdr:rowOff>
    </xdr:to>
    <xdr:sp macro="" textlink="" fLocksText="0">
      <xdr:nvSpPr>
        <xdr:cNvPr id="5" name="Text Box 10"/>
        <xdr:cNvSpPr txBox="1">
          <a:spLocks noChangeArrowheads="1"/>
        </xdr:cNvSpPr>
      </xdr:nvSpPr>
      <xdr:spPr bwMode="auto">
        <a:xfrm>
          <a:off x="4867274" y="3895725"/>
          <a:ext cx="2914651" cy="4610100"/>
        </a:xfrm>
        <a:prstGeom prst="rect">
          <a:avLst/>
        </a:prstGeom>
        <a:solidFill>
          <a:srgbClr val="FFFFFF"/>
        </a:solidFill>
        <a:ln w="9525">
          <a:noFill/>
          <a:miter lim="800000"/>
          <a:headEnd/>
          <a:tailEnd/>
        </a:ln>
      </xdr:spPr>
      <xdr:txBody>
        <a:bodyPr vertOverflow="clip" wrap="square" lIns="27432" tIns="18288" rIns="27432" bIns="0" anchor="t" upright="1"/>
        <a:lstStyle/>
        <a:p>
          <a:pPr algn="just" rtl="0" eaLnBrk="1" fontAlgn="auto" latinLnBrk="0" hangingPunct="1"/>
          <a:r>
            <a:rPr lang="es-ES" sz="800" b="0" i="0" baseline="0">
              <a:latin typeface="Arial" pitchFamily="34" charset="0"/>
              <a:ea typeface="+mn-ea"/>
              <a:cs typeface="Arial" pitchFamily="34" charset="0"/>
            </a:rPr>
            <a:t>El índice de Eficiencia Terminal de la primera generación de alumnos del Modelo Académico para la Calidad y la Competitividad (2008-2011), se ubicó en 46.1%, lo que representa una disminución de cinco puntos porcentuales con relación a la generación 2007-2010, que alcanzó el 51.1%. Este comportamiento se reflejó a nivel estatal, en donde sólo cinco entidades lograron crecer este índice respecto del año anterior (generación 2007-2010).</a:t>
          </a:r>
        </a:p>
        <a:p>
          <a:pPr algn="just" rtl="0" eaLnBrk="1" fontAlgn="auto" latinLnBrk="0" hangingPunct="1"/>
          <a:endParaRPr lang="es-ES" sz="800" b="0" i="0" baseline="0">
            <a:latin typeface="Arial" pitchFamily="34" charset="0"/>
            <a:ea typeface="+mn-ea"/>
            <a:cs typeface="Arial" pitchFamily="34" charset="0"/>
          </a:endParaRPr>
        </a:p>
        <a:p>
          <a:pPr algn="just" rtl="0" eaLnBrk="1" fontAlgn="auto" latinLnBrk="0" hangingPunct="1"/>
          <a:r>
            <a:rPr lang="es-ES" sz="800" b="0" i="0" baseline="0">
              <a:latin typeface="Arial" pitchFamily="34" charset="0"/>
              <a:ea typeface="+mn-ea"/>
              <a:cs typeface="Arial" pitchFamily="34" charset="0"/>
            </a:rPr>
            <a:t>Para el periodo 2010-2011, 19 Colegios Estatales y la Representación Oaxaca, se encuentran por encima de la media nacional. De este grupo, seis entidades tuvieron incrementos en los resultados de este indicador: Querétaro (4.2%), Chiapas (2.2%), Quintana Roo (1.2%), Guanajuato (0.7%), Puebla (0.3%) y Oaxaca (0.1%).  </a:t>
          </a:r>
        </a:p>
        <a:p>
          <a:pPr algn="just" rtl="0" eaLnBrk="1" fontAlgn="auto" latinLnBrk="0" hangingPunct="1"/>
          <a:endParaRPr lang="es-ES" sz="800" b="0" i="0" baseline="0">
            <a:latin typeface="Arial" pitchFamily="34" charset="0"/>
            <a:ea typeface="+mn-ea"/>
            <a:cs typeface="Arial" pitchFamily="34" charset="0"/>
          </a:endParaRPr>
        </a:p>
        <a:p>
          <a:pPr algn="just" rtl="0" eaLnBrk="1" fontAlgn="auto" latinLnBrk="0" hangingPunct="1"/>
          <a:r>
            <a:rPr lang="es-ES" sz="800" b="0" i="0" baseline="0">
              <a:latin typeface="Arial" pitchFamily="34" charset="0"/>
              <a:ea typeface="+mn-ea"/>
              <a:cs typeface="Arial" pitchFamily="34" charset="0"/>
            </a:rPr>
            <a:t>Los Colegios Estatales de Sinaloa y Nayarit, destacan al promediar en los últimos cinco años un índice superior al 60%;  11 entidades presentan niveles de eficiencia terminal en un rango de 50.7% a 57.8%; 16 se ubican en niveles del 40% al 50%, así mismo el Distrito Federal, Zacatecas y Sonora, presentan los menores promedios en el periodo con 38.8%, 38% y 37.6%, respectivamente.</a:t>
          </a:r>
        </a:p>
        <a:p>
          <a:pPr algn="just" rtl="0" eaLnBrk="1" fontAlgn="auto" latinLnBrk="0" hangingPunct="1"/>
          <a:endParaRPr lang="es-ES" sz="800" b="0" i="0" baseline="0">
            <a:latin typeface="Arial" pitchFamily="34" charset="0"/>
            <a:ea typeface="+mn-ea"/>
            <a:cs typeface="Arial" pitchFamily="34" charset="0"/>
          </a:endParaRPr>
        </a:p>
        <a:p>
          <a:pPr algn="just" rtl="0" eaLnBrk="1" fontAlgn="auto" latinLnBrk="0" hangingPunct="1"/>
          <a:r>
            <a:rPr lang="es-ES" sz="800" b="0" i="0" baseline="0">
              <a:latin typeface="Arial" pitchFamily="34" charset="0"/>
              <a:ea typeface="+mn-ea"/>
              <a:cs typeface="Arial" pitchFamily="34" charset="0"/>
            </a:rPr>
            <a:t>Es importante hacer notar, el impacto de cuatro puntos porcentuales que representa el factor de deserción atípico en los planteles del Estado de México y el Distrito Federal en el indicador nacional, en razón que estas entidades participan en el Concurso de Ingreso a la Educación Media Superior (COMIPEMS) y por  su naturaleza compiten directamente con Instituciones con mayor nivel de preferencia que el Colegio en la Zona Metropolitana de la Ciudad de México, tales como la UNAM, el IPN y el Colegio de Bachilleres, redundando en una mayor deserción de alumnos durante los primeros semestres respecto de las demás entidades. Separando este factor, la eficiencia terminal en conjunto de las otras 30 entidades, posicionan el indicador nacional del CONALEP en 50% para este periodo.</a:t>
          </a:r>
        </a:p>
      </xdr:txBody>
    </xdr:sp>
    <xdr:clientData/>
  </xdr:twoCellAnchor>
  <xdr:twoCellAnchor>
    <xdr:from>
      <xdr:col>9</xdr:col>
      <xdr:colOff>0</xdr:colOff>
      <xdr:row>0</xdr:row>
      <xdr:rowOff>0</xdr:rowOff>
    </xdr:from>
    <xdr:to>
      <xdr:col>10</xdr:col>
      <xdr:colOff>771525</xdr:colOff>
      <xdr:row>5</xdr:row>
      <xdr:rowOff>0</xdr:rowOff>
    </xdr:to>
    <xdr:grpSp>
      <xdr:nvGrpSpPr>
        <xdr:cNvPr id="6" name="Group 24"/>
        <xdr:cNvGrpSpPr>
          <a:grpSpLocks/>
        </xdr:cNvGrpSpPr>
      </xdr:nvGrpSpPr>
      <xdr:grpSpPr bwMode="auto">
        <a:xfrm>
          <a:off x="5080686" y="0"/>
          <a:ext cx="2507516" cy="926757"/>
          <a:chOff x="7849" y="1073"/>
          <a:chExt cx="3133" cy="1897"/>
        </a:xfrm>
      </xdr:grpSpPr>
      <xdr:pic>
        <xdr:nvPicPr>
          <xdr:cNvPr id="7"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8"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5</xdr:col>
      <xdr:colOff>9525</xdr:colOff>
      <xdr:row>5</xdr:row>
      <xdr:rowOff>0</xdr:rowOff>
    </xdr:to>
    <xdr:pic>
      <xdr:nvPicPr>
        <xdr:cNvPr id="9" name="Picture 27" descr="Logos CONALEP COLOR"/>
        <xdr:cNvPicPr>
          <a:picLocks noChangeAspect="1" noChangeArrowheads="1"/>
        </xdr:cNvPicPr>
      </xdr:nvPicPr>
      <xdr:blipFill>
        <a:blip xmlns:r="http://schemas.openxmlformats.org/officeDocument/2006/relationships" r:embed="rId10" cstate="print"/>
        <a:srcRect/>
        <a:stretch>
          <a:fillRect/>
        </a:stretch>
      </xdr:blipFill>
      <xdr:spPr bwMode="auto">
        <a:xfrm>
          <a:off x="0" y="438150"/>
          <a:ext cx="3657600" cy="5143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352925"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UARIO\Configuraci&#243;n%20local\Archivos%20temporales%20de%20Internet\Content.Outlook\8X1P0CGL\areas\2008\INDICADORES\2007\4to%20trimestre\recibidos\INDICADORES\3er%20trimestre\definitivos\BajaCalifornia\Tec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2008\INDICADORES\2007\4to%20trimestre\recibidos\INDICADORES\3er%20trimestre\definitivos\BajaCalifornia\Tec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08\INDICADORES\2007\4to%20trimestre\recibidos\INDICADORES\3er%20trimestre\definitivos\BajaCalifornia\Tec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7" name="Tabla7" displayName="Tabla7" ref="A19:H51" headerRowDxfId="171" dataDxfId="169" headerRowBorderDxfId="170" tableBorderDxfId="168">
  <sortState ref="A20:H51">
    <sortCondition descending="1" ref="H20:H51"/>
  </sortState>
  <tableColumns count="8">
    <tableColumn id="1" name="Ranking" dataDxfId="167" totalsRowDxfId="166"/>
    <tableColumn id="2" name="Entidad Federativa" dataDxfId="165" totalsRowDxfId="164"/>
    <tableColumn id="4" name="2007-2008" dataDxfId="163" totalsRowDxfId="162"/>
    <tableColumn id="5" name="2008-2009" dataDxfId="161" totalsRowDxfId="160"/>
    <tableColumn id="6" name="2009-2010" dataDxfId="159" totalsRowDxfId="158"/>
    <tableColumn id="7" name="2010-2011" dataDxfId="157" totalsRowDxfId="156"/>
    <tableColumn id="8" name="2011-2012" dataDxfId="155" totalsRowDxfId="154">
      <calculatedColumnFormula>Absorcion_Egresados!D17</calculatedColumnFormula>
    </tableColumn>
    <tableColumn id="9" name="Var._x000a_ 2010-2011" dataDxfId="153" totalsRowDxfId="152">
      <calculatedColumnFormula>G20-F20</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id="13" name="Tabla9" displayName="Tabla9" ref="A19:G51" totalsRowShown="0" headerRowDxfId="60" dataDxfId="59">
  <sortState ref="A20:G51">
    <sortCondition ref="G20:G51"/>
  </sortState>
  <tableColumns count="7">
    <tableColumn id="1" name="Ranking" dataDxfId="58"/>
    <tableColumn id="2" name="Entidad Federativa" dataDxfId="57"/>
    <tableColumn id="6" name="2007-2008" dataDxfId="56"/>
    <tableColumn id="7" name="2008-2009" dataDxfId="55"/>
    <tableColumn id="8" name="2009-2010" dataDxfId="54"/>
    <tableColumn id="9" name="2010-2011" dataDxfId="53"/>
    <tableColumn id="5" name="2010-2011*" dataDxfId="52"/>
  </tableColumns>
  <tableStyleInfo name="TableStyleMedium2" showFirstColumn="0" showLastColumn="0" showRowStripes="1" showColumnStripes="0"/>
</table>
</file>

<file path=xl/tables/table11.xml><?xml version="1.0" encoding="utf-8"?>
<table xmlns="http://schemas.openxmlformats.org/spreadsheetml/2006/main" id="6" name="Tabla77" displayName="Tabla77" ref="A19:H51" totalsRowShown="0" headerRowDxfId="51" dataDxfId="50">
  <sortState ref="A20:H51">
    <sortCondition descending="1" ref="H20:H51"/>
  </sortState>
  <tableColumns count="8">
    <tableColumn id="1" name="Ranking" dataDxfId="49"/>
    <tableColumn id="2" name="Entidad Federativa" dataDxfId="48"/>
    <tableColumn id="4" name="2007" dataDxfId="47"/>
    <tableColumn id="5" name="2008" dataDxfId="46"/>
    <tableColumn id="6" name="2009" dataDxfId="45"/>
    <tableColumn id="7" name="2010" dataDxfId="44"/>
    <tableColumn id="8" name="2011" dataDxfId="43"/>
    <tableColumn id="9" name="Var._x000a_ 2010-2011" dataDxfId="42"/>
  </tableColumns>
  <tableStyleInfo name="TableStyleMedium2" showFirstColumn="0" showLastColumn="0" showRowStripes="1" showColumnStripes="0"/>
</table>
</file>

<file path=xl/tables/table12.xml><?xml version="1.0" encoding="utf-8"?>
<table xmlns="http://schemas.openxmlformats.org/spreadsheetml/2006/main" id="5" name="Tabla12" displayName="Tabla12" ref="A19:H53" totalsRowShown="0" headerRowDxfId="41" dataDxfId="40">
  <sortState ref="A20:H51">
    <sortCondition descending="1" ref="G20:G53"/>
  </sortState>
  <tableColumns count="8">
    <tableColumn id="1" name="Ranking" dataDxfId="39"/>
    <tableColumn id="2" name="Entidad Federativa" dataDxfId="38"/>
    <tableColumn id="4" name="2007" dataDxfId="37"/>
    <tableColumn id="5" name="2008" dataDxfId="36"/>
    <tableColumn id="6" name="2009" dataDxfId="35"/>
    <tableColumn id="7" name="2010" dataDxfId="34"/>
    <tableColumn id="8" name="2011" dataDxfId="33"/>
    <tableColumn id="9" name="Var._x000a_ 2010-2011" dataDxfId="32"/>
  </tableColumns>
  <tableStyleInfo name="TableStyleMedium2" showFirstColumn="0" showLastColumn="0" showRowStripes="1" showColumnStripes="0"/>
</table>
</file>

<file path=xl/tables/table13.xml><?xml version="1.0" encoding="utf-8"?>
<table xmlns="http://schemas.openxmlformats.org/spreadsheetml/2006/main" id="9" name="Tabla6" displayName="Tabla6" ref="A19:H51" totalsRowShown="0" headerRowDxfId="31" dataDxfId="30">
  <sortState ref="A20:H51">
    <sortCondition descending="1" ref="G20:G51"/>
  </sortState>
  <tableColumns count="8">
    <tableColumn id="1" name="Ranking" dataDxfId="29"/>
    <tableColumn id="2" name="Entidad Federativa" dataDxfId="28"/>
    <tableColumn id="4" name="2007" dataDxfId="27"/>
    <tableColumn id="5" name="2008" dataDxfId="26"/>
    <tableColumn id="6" name="2009" dataDxfId="25"/>
    <tableColumn id="7" name="2010" dataDxfId="24"/>
    <tableColumn id="8" name="2011" dataDxfId="23">
      <calculatedColumnFormula>'Alumnos en programas de calidad'!D17</calculatedColumnFormula>
    </tableColumn>
    <tableColumn id="3" name="Var. 2010-2011" dataDxfId="22">
      <calculatedColumnFormula>Tabla6[[#This Row],[2011]]-Tabla6[[#This Row],[2010]]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Tabla1" displayName="Tabla1" ref="A20:H53" headerRowDxfId="151" dataDxfId="150">
  <sortState ref="A20:H51">
    <sortCondition descending="1" ref="H20:H51"/>
  </sortState>
  <tableColumns count="8">
    <tableColumn id="1" name="Ranking" dataDxfId="149" totalsRowDxfId="148"/>
    <tableColumn id="2" name="Entidad Federativa" dataDxfId="147" totalsRowDxfId="146"/>
    <tableColumn id="4" name="2007-2008" dataDxfId="145" totalsRowDxfId="144"/>
    <tableColumn id="5" name="2008-2009" dataDxfId="143" totalsRowDxfId="142"/>
    <tableColumn id="6" name="2009-2010" dataDxfId="141" totalsRowDxfId="140"/>
    <tableColumn id="7" name="2010-2011" dataDxfId="139" totalsRowDxfId="138"/>
    <tableColumn id="8" name="2011-2012" dataDxfId="137" totalsRowDxfId="136"/>
    <tableColumn id="9" name="Variación_x000a_ 2010-2011" dataDxfId="135" totalsRowDxfId="134">
      <calculatedColumnFormula>G21/F21-1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0" name="Tabla5" displayName="Tabla5" ref="A19:H51" totalsRowShown="0" headerRowDxfId="133" dataDxfId="132">
  <sortState ref="A20:H51">
    <sortCondition descending="1" ref="H20:H51"/>
  </sortState>
  <tableColumns count="8">
    <tableColumn id="1" name="Ranking" dataDxfId="131"/>
    <tableColumn id="2" name="Entidad Federativa" dataDxfId="130"/>
    <tableColumn id="4" name="2007-2008" dataDxfId="129"/>
    <tableColumn id="5" name="2008-2009" dataDxfId="128"/>
    <tableColumn id="6" name="2009-2010" dataDxfId="127"/>
    <tableColumn id="7" name="2010-2011" dataDxfId="126"/>
    <tableColumn id="8" name="2011-2012*" dataDxfId="125"/>
    <tableColumn id="9" name="Var._x000a_ 2010-2011" dataDxfId="124">
      <calculatedColumnFormula>G20-F20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2" name="Tabla2" displayName="Tabla2" ref="A19:I51" totalsRowShown="0" headerRowDxfId="123" dataDxfId="122">
  <sortState ref="A20:I51">
    <sortCondition descending="1" ref="H20:H51"/>
  </sortState>
  <tableColumns count="9">
    <tableColumn id="1" name="Ranking" dataDxfId="121"/>
    <tableColumn id="2" name="Entidad Federativa" dataDxfId="120"/>
    <tableColumn id="4" name="2004-2007" dataDxfId="119"/>
    <tableColumn id="5" name="2005-2008" dataDxfId="118"/>
    <tableColumn id="6" name="2006-2009" dataDxfId="117"/>
    <tableColumn id="7" name="2007-2010" dataDxfId="116"/>
    <tableColumn id="8" name="2008-2011" dataDxfId="115"/>
    <tableColumn id="9" name="Var._x000a_ 2010-2011" dataDxfId="114">
      <calculatedColumnFormula>G20-F20</calculatedColumnFormula>
    </tableColumn>
    <tableColumn id="3" name="Promedio_x000a_2007-2011" dataDxfId="113">
      <calculatedColumnFormula>AVERAGE(Tabla2[[#This Row],[2004-2007]:[2008-2011]])</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Tabla4" displayName="Tabla4" ref="A19:H51" totalsRowShown="0" headerRowDxfId="112" dataDxfId="111">
  <sortState ref="A20:H51">
    <sortCondition descending="1" ref="H20:H51"/>
  </sortState>
  <tableColumns count="8">
    <tableColumn id="1" name="Ranking" dataDxfId="110"/>
    <tableColumn id="2" name="Entidad Federativa" dataDxfId="109"/>
    <tableColumn id="4" name="2003-2006" dataDxfId="108"/>
    <tableColumn id="5" name="2004-2007" dataDxfId="107"/>
    <tableColumn id="6" name="2005-2008" dataDxfId="106"/>
    <tableColumn id="7" name="2006-2009" dataDxfId="105"/>
    <tableColumn id="8" name="2007-2010" dataDxfId="104"/>
    <tableColumn id="9" name="Var._x000a_ 2010-2011" dataDxfId="103">
      <calculatedColumnFormula>G20-F20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8" name="Tabla10" displayName="Tabla10" ref="A19:I49" totalsRowShown="0" headerRowDxfId="102" dataDxfId="101">
  <sortState ref="A20:I49">
    <sortCondition ref="G20:G49"/>
  </sortState>
  <tableColumns count="9">
    <tableColumn id="1" name="Ranking" dataDxfId="100"/>
    <tableColumn id="2" name="Entidad Federativa" dataDxfId="99"/>
    <tableColumn id="4" name="2007-2008" dataDxfId="98"/>
    <tableColumn id="5" name="2008-2009" dataDxfId="97"/>
    <tableColumn id="6" name="2009-2010" dataDxfId="96"/>
    <tableColumn id="7" name="2010-2011" dataDxfId="95"/>
    <tableColumn id="8" name="2011-2012" dataDxfId="94"/>
    <tableColumn id="9" name="Var._x000a_ 2010-2011" dataDxfId="93">
      <calculatedColumnFormula>(G20/F20-1)*100</calculatedColumnFormula>
    </tableColumn>
    <tableColumn id="3" name="Var._x000a_ 2007-2011" dataDxfId="92">
      <calculatedColumnFormula>(G20/C20-1)*100</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11" name="Tabla11" displayName="Tabla11" ref="A19:H52" totalsRowShown="0" headerRowDxfId="91" dataDxfId="90">
  <sortState ref="A20:H52">
    <sortCondition ref="H20:H52"/>
  </sortState>
  <tableColumns count="8">
    <tableColumn id="1" name="Ranking" dataDxfId="89"/>
    <tableColumn id="2" name="Entidad Federativa" dataDxfId="88"/>
    <tableColumn id="4" name="2007-2008" dataDxfId="87"/>
    <tableColumn id="5" name="2008-2009" dataDxfId="86"/>
    <tableColumn id="6" name="2009-2010" dataDxfId="85"/>
    <tableColumn id="7" name="2010-2011" dataDxfId="84"/>
    <tableColumn id="8" name="2011-2012" dataDxfId="83"/>
    <tableColumn id="9" name="Var._x000a_ 2010-2011" dataDxfId="82"/>
  </tableColumns>
  <tableStyleInfo name="TableStyleMedium2" showFirstColumn="0" showLastColumn="0" showRowStripes="1" showColumnStripes="0"/>
</table>
</file>

<file path=xl/tables/table8.xml><?xml version="1.0" encoding="utf-8"?>
<table xmlns="http://schemas.openxmlformats.org/spreadsheetml/2006/main" id="4" name="Tabla3" displayName="Tabla3" ref="A19:I51" totalsRowShown="0" headerRowDxfId="81" dataDxfId="80">
  <sortState ref="A20:I51">
    <sortCondition descending="1" ref="H20:H51"/>
  </sortState>
  <tableColumns count="9">
    <tableColumn id="1" name="Ranking" dataDxfId="79"/>
    <tableColumn id="2" name="Entidad Federativa" dataDxfId="78"/>
    <tableColumn id="4" name="2008-2009" dataDxfId="77"/>
    <tableColumn id="5" name="Primer semestre 2009" dataDxfId="76"/>
    <tableColumn id="6" name="Segundo semestre 2009" dataDxfId="75"/>
    <tableColumn id="7" name="Primer semestre 2010" dataDxfId="74"/>
    <tableColumn id="3" name="Segundo semestre 2010" dataDxfId="73"/>
    <tableColumn id="8" name="Primer semestre 2011" dataDxfId="72"/>
    <tableColumn id="9" name="Var. 2010-2011" dataDxfId="71">
      <calculatedColumnFormula>Tabla3[[#This Row],[Primer semestre 2011]]-Tabla3[[#This Row],[Primer semestre 2010]]</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2" name="Tabla8" displayName="Tabla8" ref="A18:H50" insertRowShift="1" totalsRowShown="0" headerRowDxfId="70" dataDxfId="69">
  <sortState ref="A19:H50">
    <sortCondition ref="G19:G50"/>
  </sortState>
  <tableColumns count="8">
    <tableColumn id="1" name="Ranking" dataDxfId="68"/>
    <tableColumn id="2" name="Entidad Federativa" dataDxfId="67"/>
    <tableColumn id="5" name="2007-2008" dataDxfId="66"/>
    <tableColumn id="6" name="2008-2009" dataDxfId="65"/>
    <tableColumn id="7" name="2009-2010" dataDxfId="64"/>
    <tableColumn id="4" name="2010-2011" dataDxfId="63"/>
    <tableColumn id="8" name="2011-2012" dataDxfId="62">
      <calculatedColumnFormula>Alumno_PC!D17</calculatedColumnFormula>
    </tableColumn>
    <tableColumn id="3" name="Var. 2010-2011" dataDxfId="61">
      <calculatedColumnFormula>Tabla8[[#This Row],[2011-2012]]-Tabla8[[#This Row],[2010-2011]]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6.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showWhiteSpace="0" topLeftCell="A46" zoomScaleNormal="100" zoomScaleSheetLayoutView="115" zoomScalePageLayoutView="75" workbookViewId="0">
      <selection activeCell="R46" sqref="R46"/>
    </sheetView>
  </sheetViews>
  <sheetFormatPr baseColWidth="10" defaultRowHeight="12.75"/>
  <cols>
    <col min="1" max="1" width="5.42578125" style="322" customWidth="1"/>
    <col min="2" max="2" width="27.28515625" style="322" customWidth="1"/>
    <col min="3" max="4" width="8" style="322" customWidth="1"/>
    <col min="5" max="5" width="8.140625" style="322" customWidth="1"/>
    <col min="6" max="6" width="36.140625" style="322" customWidth="1"/>
    <col min="7" max="7" width="11.140625" style="322" customWidth="1"/>
    <col min="8" max="257" width="11.42578125" style="322"/>
    <col min="258" max="258" width="5.42578125" style="322" customWidth="1"/>
    <col min="259" max="259" width="25.42578125" style="322" customWidth="1"/>
    <col min="260" max="260" width="9.140625" style="322" customWidth="1"/>
    <col min="261" max="261" width="8.42578125" style="322" customWidth="1"/>
    <col min="262" max="262" width="33.5703125" style="322" customWidth="1"/>
    <col min="263" max="263" width="11.140625" style="322" customWidth="1"/>
    <col min="264" max="513" width="11.42578125" style="322"/>
    <col min="514" max="514" width="5.42578125" style="322" customWidth="1"/>
    <col min="515" max="515" width="25.42578125" style="322" customWidth="1"/>
    <col min="516" max="516" width="9.140625" style="322" customWidth="1"/>
    <col min="517" max="517" width="8.42578125" style="322" customWidth="1"/>
    <col min="518" max="518" width="33.5703125" style="322" customWidth="1"/>
    <col min="519" max="519" width="11.140625" style="322" customWidth="1"/>
    <col min="520" max="769" width="11.42578125" style="322"/>
    <col min="770" max="770" width="5.42578125" style="322" customWidth="1"/>
    <col min="771" max="771" width="25.42578125" style="322" customWidth="1"/>
    <col min="772" max="772" width="9.140625" style="322" customWidth="1"/>
    <col min="773" max="773" width="8.42578125" style="322" customWidth="1"/>
    <col min="774" max="774" width="33.5703125" style="322" customWidth="1"/>
    <col min="775" max="775" width="11.140625" style="322" customWidth="1"/>
    <col min="776" max="1025" width="11.42578125" style="322"/>
    <col min="1026" max="1026" width="5.42578125" style="322" customWidth="1"/>
    <col min="1027" max="1027" width="25.42578125" style="322" customWidth="1"/>
    <col min="1028" max="1028" width="9.140625" style="322" customWidth="1"/>
    <col min="1029" max="1029" width="8.42578125" style="322" customWidth="1"/>
    <col min="1030" max="1030" width="33.5703125" style="322" customWidth="1"/>
    <col min="1031" max="1031" width="11.140625" style="322" customWidth="1"/>
    <col min="1032" max="1281" width="11.42578125" style="322"/>
    <col min="1282" max="1282" width="5.42578125" style="322" customWidth="1"/>
    <col min="1283" max="1283" width="25.42578125" style="322" customWidth="1"/>
    <col min="1284" max="1284" width="9.140625" style="322" customWidth="1"/>
    <col min="1285" max="1285" width="8.42578125" style="322" customWidth="1"/>
    <col min="1286" max="1286" width="33.5703125" style="322" customWidth="1"/>
    <col min="1287" max="1287" width="11.140625" style="322" customWidth="1"/>
    <col min="1288" max="1537" width="11.42578125" style="322"/>
    <col min="1538" max="1538" width="5.42578125" style="322" customWidth="1"/>
    <col min="1539" max="1539" width="25.42578125" style="322" customWidth="1"/>
    <col min="1540" max="1540" width="9.140625" style="322" customWidth="1"/>
    <col min="1541" max="1541" width="8.42578125" style="322" customWidth="1"/>
    <col min="1542" max="1542" width="33.5703125" style="322" customWidth="1"/>
    <col min="1543" max="1543" width="11.140625" style="322" customWidth="1"/>
    <col min="1544" max="1793" width="11.42578125" style="322"/>
    <col min="1794" max="1794" width="5.42578125" style="322" customWidth="1"/>
    <col min="1795" max="1795" width="25.42578125" style="322" customWidth="1"/>
    <col min="1796" max="1796" width="9.140625" style="322" customWidth="1"/>
    <col min="1797" max="1797" width="8.42578125" style="322" customWidth="1"/>
    <col min="1798" max="1798" width="33.5703125" style="322" customWidth="1"/>
    <col min="1799" max="1799" width="11.140625" style="322" customWidth="1"/>
    <col min="1800" max="2049" width="11.42578125" style="322"/>
    <col min="2050" max="2050" width="5.42578125" style="322" customWidth="1"/>
    <col min="2051" max="2051" width="25.42578125" style="322" customWidth="1"/>
    <col min="2052" max="2052" width="9.140625" style="322" customWidth="1"/>
    <col min="2053" max="2053" width="8.42578125" style="322" customWidth="1"/>
    <col min="2054" max="2054" width="33.5703125" style="322" customWidth="1"/>
    <col min="2055" max="2055" width="11.140625" style="322" customWidth="1"/>
    <col min="2056" max="2305" width="11.42578125" style="322"/>
    <col min="2306" max="2306" width="5.42578125" style="322" customWidth="1"/>
    <col min="2307" max="2307" width="25.42578125" style="322" customWidth="1"/>
    <col min="2308" max="2308" width="9.140625" style="322" customWidth="1"/>
    <col min="2309" max="2309" width="8.42578125" style="322" customWidth="1"/>
    <col min="2310" max="2310" width="33.5703125" style="322" customWidth="1"/>
    <col min="2311" max="2311" width="11.140625" style="322" customWidth="1"/>
    <col min="2312" max="2561" width="11.42578125" style="322"/>
    <col min="2562" max="2562" width="5.42578125" style="322" customWidth="1"/>
    <col min="2563" max="2563" width="25.42578125" style="322" customWidth="1"/>
    <col min="2564" max="2564" width="9.140625" style="322" customWidth="1"/>
    <col min="2565" max="2565" width="8.42578125" style="322" customWidth="1"/>
    <col min="2566" max="2566" width="33.5703125" style="322" customWidth="1"/>
    <col min="2567" max="2567" width="11.140625" style="322" customWidth="1"/>
    <col min="2568" max="2817" width="11.42578125" style="322"/>
    <col min="2818" max="2818" width="5.42578125" style="322" customWidth="1"/>
    <col min="2819" max="2819" width="25.42578125" style="322" customWidth="1"/>
    <col min="2820" max="2820" width="9.140625" style="322" customWidth="1"/>
    <col min="2821" max="2821" width="8.42578125" style="322" customWidth="1"/>
    <col min="2822" max="2822" width="33.5703125" style="322" customWidth="1"/>
    <col min="2823" max="2823" width="11.140625" style="322" customWidth="1"/>
    <col min="2824" max="3073" width="11.42578125" style="322"/>
    <col min="3074" max="3074" width="5.42578125" style="322" customWidth="1"/>
    <col min="3075" max="3075" width="25.42578125" style="322" customWidth="1"/>
    <col min="3076" max="3076" width="9.140625" style="322" customWidth="1"/>
    <col min="3077" max="3077" width="8.42578125" style="322" customWidth="1"/>
    <col min="3078" max="3078" width="33.5703125" style="322" customWidth="1"/>
    <col min="3079" max="3079" width="11.140625" style="322" customWidth="1"/>
    <col min="3080" max="3329" width="11.42578125" style="322"/>
    <col min="3330" max="3330" width="5.42578125" style="322" customWidth="1"/>
    <col min="3331" max="3331" width="25.42578125" style="322" customWidth="1"/>
    <col min="3332" max="3332" width="9.140625" style="322" customWidth="1"/>
    <col min="3333" max="3333" width="8.42578125" style="322" customWidth="1"/>
    <col min="3334" max="3334" width="33.5703125" style="322" customWidth="1"/>
    <col min="3335" max="3335" width="11.140625" style="322" customWidth="1"/>
    <col min="3336" max="3585" width="11.42578125" style="322"/>
    <col min="3586" max="3586" width="5.42578125" style="322" customWidth="1"/>
    <col min="3587" max="3587" width="25.42578125" style="322" customWidth="1"/>
    <col min="3588" max="3588" width="9.140625" style="322" customWidth="1"/>
    <col min="3589" max="3589" width="8.42578125" style="322" customWidth="1"/>
    <col min="3590" max="3590" width="33.5703125" style="322" customWidth="1"/>
    <col min="3591" max="3591" width="11.140625" style="322" customWidth="1"/>
    <col min="3592" max="3841" width="11.42578125" style="322"/>
    <col min="3842" max="3842" width="5.42578125" style="322" customWidth="1"/>
    <col min="3843" max="3843" width="25.42578125" style="322" customWidth="1"/>
    <col min="3844" max="3844" width="9.140625" style="322" customWidth="1"/>
    <col min="3845" max="3845" width="8.42578125" style="322" customWidth="1"/>
    <col min="3846" max="3846" width="33.5703125" style="322" customWidth="1"/>
    <col min="3847" max="3847" width="11.140625" style="322" customWidth="1"/>
    <col min="3848" max="4097" width="11.42578125" style="322"/>
    <col min="4098" max="4098" width="5.42578125" style="322" customWidth="1"/>
    <col min="4099" max="4099" width="25.42578125" style="322" customWidth="1"/>
    <col min="4100" max="4100" width="9.140625" style="322" customWidth="1"/>
    <col min="4101" max="4101" width="8.42578125" style="322" customWidth="1"/>
    <col min="4102" max="4102" width="33.5703125" style="322" customWidth="1"/>
    <col min="4103" max="4103" width="11.140625" style="322" customWidth="1"/>
    <col min="4104" max="4353" width="11.42578125" style="322"/>
    <col min="4354" max="4354" width="5.42578125" style="322" customWidth="1"/>
    <col min="4355" max="4355" width="25.42578125" style="322" customWidth="1"/>
    <col min="4356" max="4356" width="9.140625" style="322" customWidth="1"/>
    <col min="4357" max="4357" width="8.42578125" style="322" customWidth="1"/>
    <col min="4358" max="4358" width="33.5703125" style="322" customWidth="1"/>
    <col min="4359" max="4359" width="11.140625" style="322" customWidth="1"/>
    <col min="4360" max="4609" width="11.42578125" style="322"/>
    <col min="4610" max="4610" width="5.42578125" style="322" customWidth="1"/>
    <col min="4611" max="4611" width="25.42578125" style="322" customWidth="1"/>
    <col min="4612" max="4612" width="9.140625" style="322" customWidth="1"/>
    <col min="4613" max="4613" width="8.42578125" style="322" customWidth="1"/>
    <col min="4614" max="4614" width="33.5703125" style="322" customWidth="1"/>
    <col min="4615" max="4615" width="11.140625" style="322" customWidth="1"/>
    <col min="4616" max="4865" width="11.42578125" style="322"/>
    <col min="4866" max="4866" width="5.42578125" style="322" customWidth="1"/>
    <col min="4867" max="4867" width="25.42578125" style="322" customWidth="1"/>
    <col min="4868" max="4868" width="9.140625" style="322" customWidth="1"/>
    <col min="4869" max="4869" width="8.42578125" style="322" customWidth="1"/>
    <col min="4870" max="4870" width="33.5703125" style="322" customWidth="1"/>
    <col min="4871" max="4871" width="11.140625" style="322" customWidth="1"/>
    <col min="4872" max="5121" width="11.42578125" style="322"/>
    <col min="5122" max="5122" width="5.42578125" style="322" customWidth="1"/>
    <col min="5123" max="5123" width="25.42578125" style="322" customWidth="1"/>
    <col min="5124" max="5124" width="9.140625" style="322" customWidth="1"/>
    <col min="5125" max="5125" width="8.42578125" style="322" customWidth="1"/>
    <col min="5126" max="5126" width="33.5703125" style="322" customWidth="1"/>
    <col min="5127" max="5127" width="11.140625" style="322" customWidth="1"/>
    <col min="5128" max="5377" width="11.42578125" style="322"/>
    <col min="5378" max="5378" width="5.42578125" style="322" customWidth="1"/>
    <col min="5379" max="5379" width="25.42578125" style="322" customWidth="1"/>
    <col min="5380" max="5380" width="9.140625" style="322" customWidth="1"/>
    <col min="5381" max="5381" width="8.42578125" style="322" customWidth="1"/>
    <col min="5382" max="5382" width="33.5703125" style="322" customWidth="1"/>
    <col min="5383" max="5383" width="11.140625" style="322" customWidth="1"/>
    <col min="5384" max="5633" width="11.42578125" style="322"/>
    <col min="5634" max="5634" width="5.42578125" style="322" customWidth="1"/>
    <col min="5635" max="5635" width="25.42578125" style="322" customWidth="1"/>
    <col min="5636" max="5636" width="9.140625" style="322" customWidth="1"/>
    <col min="5637" max="5637" width="8.42578125" style="322" customWidth="1"/>
    <col min="5638" max="5638" width="33.5703125" style="322" customWidth="1"/>
    <col min="5639" max="5639" width="11.140625" style="322" customWidth="1"/>
    <col min="5640" max="5889" width="11.42578125" style="322"/>
    <col min="5890" max="5890" width="5.42578125" style="322" customWidth="1"/>
    <col min="5891" max="5891" width="25.42578125" style="322" customWidth="1"/>
    <col min="5892" max="5892" width="9.140625" style="322" customWidth="1"/>
    <col min="5893" max="5893" width="8.42578125" style="322" customWidth="1"/>
    <col min="5894" max="5894" width="33.5703125" style="322" customWidth="1"/>
    <col min="5895" max="5895" width="11.140625" style="322" customWidth="1"/>
    <col min="5896" max="6145" width="11.42578125" style="322"/>
    <col min="6146" max="6146" width="5.42578125" style="322" customWidth="1"/>
    <col min="6147" max="6147" width="25.42578125" style="322" customWidth="1"/>
    <col min="6148" max="6148" width="9.140625" style="322" customWidth="1"/>
    <col min="6149" max="6149" width="8.42578125" style="322" customWidth="1"/>
    <col min="6150" max="6150" width="33.5703125" style="322" customWidth="1"/>
    <col min="6151" max="6151" width="11.140625" style="322" customWidth="1"/>
    <col min="6152" max="6401" width="11.42578125" style="322"/>
    <col min="6402" max="6402" width="5.42578125" style="322" customWidth="1"/>
    <col min="6403" max="6403" width="25.42578125" style="322" customWidth="1"/>
    <col min="6404" max="6404" width="9.140625" style="322" customWidth="1"/>
    <col min="6405" max="6405" width="8.42578125" style="322" customWidth="1"/>
    <col min="6406" max="6406" width="33.5703125" style="322" customWidth="1"/>
    <col min="6407" max="6407" width="11.140625" style="322" customWidth="1"/>
    <col min="6408" max="6657" width="11.42578125" style="322"/>
    <col min="6658" max="6658" width="5.42578125" style="322" customWidth="1"/>
    <col min="6659" max="6659" width="25.42578125" style="322" customWidth="1"/>
    <col min="6660" max="6660" width="9.140625" style="322" customWidth="1"/>
    <col min="6661" max="6661" width="8.42578125" style="322" customWidth="1"/>
    <col min="6662" max="6662" width="33.5703125" style="322" customWidth="1"/>
    <col min="6663" max="6663" width="11.140625" style="322" customWidth="1"/>
    <col min="6664" max="6913" width="11.42578125" style="322"/>
    <col min="6914" max="6914" width="5.42578125" style="322" customWidth="1"/>
    <col min="6915" max="6915" width="25.42578125" style="322" customWidth="1"/>
    <col min="6916" max="6916" width="9.140625" style="322" customWidth="1"/>
    <col min="6917" max="6917" width="8.42578125" style="322" customWidth="1"/>
    <col min="6918" max="6918" width="33.5703125" style="322" customWidth="1"/>
    <col min="6919" max="6919" width="11.140625" style="322" customWidth="1"/>
    <col min="6920" max="7169" width="11.42578125" style="322"/>
    <col min="7170" max="7170" width="5.42578125" style="322" customWidth="1"/>
    <col min="7171" max="7171" width="25.42578125" style="322" customWidth="1"/>
    <col min="7172" max="7172" width="9.140625" style="322" customWidth="1"/>
    <col min="7173" max="7173" width="8.42578125" style="322" customWidth="1"/>
    <col min="7174" max="7174" width="33.5703125" style="322" customWidth="1"/>
    <col min="7175" max="7175" width="11.140625" style="322" customWidth="1"/>
    <col min="7176" max="7425" width="11.42578125" style="322"/>
    <col min="7426" max="7426" width="5.42578125" style="322" customWidth="1"/>
    <col min="7427" max="7427" width="25.42578125" style="322" customWidth="1"/>
    <col min="7428" max="7428" width="9.140625" style="322" customWidth="1"/>
    <col min="7429" max="7429" width="8.42578125" style="322" customWidth="1"/>
    <col min="7430" max="7430" width="33.5703125" style="322" customWidth="1"/>
    <col min="7431" max="7431" width="11.140625" style="322" customWidth="1"/>
    <col min="7432" max="7681" width="11.42578125" style="322"/>
    <col min="7682" max="7682" width="5.42578125" style="322" customWidth="1"/>
    <col min="7683" max="7683" width="25.42578125" style="322" customWidth="1"/>
    <col min="7684" max="7684" width="9.140625" style="322" customWidth="1"/>
    <col min="7685" max="7685" width="8.42578125" style="322" customWidth="1"/>
    <col min="7686" max="7686" width="33.5703125" style="322" customWidth="1"/>
    <col min="7687" max="7687" width="11.140625" style="322" customWidth="1"/>
    <col min="7688" max="7937" width="11.42578125" style="322"/>
    <col min="7938" max="7938" width="5.42578125" style="322" customWidth="1"/>
    <col min="7939" max="7939" width="25.42578125" style="322" customWidth="1"/>
    <col min="7940" max="7940" width="9.140625" style="322" customWidth="1"/>
    <col min="7941" max="7941" width="8.42578125" style="322" customWidth="1"/>
    <col min="7942" max="7942" width="33.5703125" style="322" customWidth="1"/>
    <col min="7943" max="7943" width="11.140625" style="322" customWidth="1"/>
    <col min="7944" max="8193" width="11.42578125" style="322"/>
    <col min="8194" max="8194" width="5.42578125" style="322" customWidth="1"/>
    <col min="8195" max="8195" width="25.42578125" style="322" customWidth="1"/>
    <col min="8196" max="8196" width="9.140625" style="322" customWidth="1"/>
    <col min="8197" max="8197" width="8.42578125" style="322" customWidth="1"/>
    <col min="8198" max="8198" width="33.5703125" style="322" customWidth="1"/>
    <col min="8199" max="8199" width="11.140625" style="322" customWidth="1"/>
    <col min="8200" max="8449" width="11.42578125" style="322"/>
    <col min="8450" max="8450" width="5.42578125" style="322" customWidth="1"/>
    <col min="8451" max="8451" width="25.42578125" style="322" customWidth="1"/>
    <col min="8452" max="8452" width="9.140625" style="322" customWidth="1"/>
    <col min="8453" max="8453" width="8.42578125" style="322" customWidth="1"/>
    <col min="8454" max="8454" width="33.5703125" style="322" customWidth="1"/>
    <col min="8455" max="8455" width="11.140625" style="322" customWidth="1"/>
    <col min="8456" max="8705" width="11.42578125" style="322"/>
    <col min="8706" max="8706" width="5.42578125" style="322" customWidth="1"/>
    <col min="8707" max="8707" width="25.42578125" style="322" customWidth="1"/>
    <col min="8708" max="8708" width="9.140625" style="322" customWidth="1"/>
    <col min="8709" max="8709" width="8.42578125" style="322" customWidth="1"/>
    <col min="8710" max="8710" width="33.5703125" style="322" customWidth="1"/>
    <col min="8711" max="8711" width="11.140625" style="322" customWidth="1"/>
    <col min="8712" max="8961" width="11.42578125" style="322"/>
    <col min="8962" max="8962" width="5.42578125" style="322" customWidth="1"/>
    <col min="8963" max="8963" width="25.42578125" style="322" customWidth="1"/>
    <col min="8964" max="8964" width="9.140625" style="322" customWidth="1"/>
    <col min="8965" max="8965" width="8.42578125" style="322" customWidth="1"/>
    <col min="8966" max="8966" width="33.5703125" style="322" customWidth="1"/>
    <col min="8967" max="8967" width="11.140625" style="322" customWidth="1"/>
    <col min="8968" max="9217" width="11.42578125" style="322"/>
    <col min="9218" max="9218" width="5.42578125" style="322" customWidth="1"/>
    <col min="9219" max="9219" width="25.42578125" style="322" customWidth="1"/>
    <col min="9220" max="9220" width="9.140625" style="322" customWidth="1"/>
    <col min="9221" max="9221" width="8.42578125" style="322" customWidth="1"/>
    <col min="9222" max="9222" width="33.5703125" style="322" customWidth="1"/>
    <col min="9223" max="9223" width="11.140625" style="322" customWidth="1"/>
    <col min="9224" max="9473" width="11.42578125" style="322"/>
    <col min="9474" max="9474" width="5.42578125" style="322" customWidth="1"/>
    <col min="9475" max="9475" width="25.42578125" style="322" customWidth="1"/>
    <col min="9476" max="9476" width="9.140625" style="322" customWidth="1"/>
    <col min="9477" max="9477" width="8.42578125" style="322" customWidth="1"/>
    <col min="9478" max="9478" width="33.5703125" style="322" customWidth="1"/>
    <col min="9479" max="9479" width="11.140625" style="322" customWidth="1"/>
    <col min="9480" max="9729" width="11.42578125" style="322"/>
    <col min="9730" max="9730" width="5.42578125" style="322" customWidth="1"/>
    <col min="9731" max="9731" width="25.42578125" style="322" customWidth="1"/>
    <col min="9732" max="9732" width="9.140625" style="322" customWidth="1"/>
    <col min="9733" max="9733" width="8.42578125" style="322" customWidth="1"/>
    <col min="9734" max="9734" width="33.5703125" style="322" customWidth="1"/>
    <col min="9735" max="9735" width="11.140625" style="322" customWidth="1"/>
    <col min="9736" max="9985" width="11.42578125" style="322"/>
    <col min="9986" max="9986" width="5.42578125" style="322" customWidth="1"/>
    <col min="9987" max="9987" width="25.42578125" style="322" customWidth="1"/>
    <col min="9988" max="9988" width="9.140625" style="322" customWidth="1"/>
    <col min="9989" max="9989" width="8.42578125" style="322" customWidth="1"/>
    <col min="9990" max="9990" width="33.5703125" style="322" customWidth="1"/>
    <col min="9991" max="9991" width="11.140625" style="322" customWidth="1"/>
    <col min="9992" max="10241" width="11.42578125" style="322"/>
    <col min="10242" max="10242" width="5.42578125" style="322" customWidth="1"/>
    <col min="10243" max="10243" width="25.42578125" style="322" customWidth="1"/>
    <col min="10244" max="10244" width="9.140625" style="322" customWidth="1"/>
    <col min="10245" max="10245" width="8.42578125" style="322" customWidth="1"/>
    <col min="10246" max="10246" width="33.5703125" style="322" customWidth="1"/>
    <col min="10247" max="10247" width="11.140625" style="322" customWidth="1"/>
    <col min="10248" max="10497" width="11.42578125" style="322"/>
    <col min="10498" max="10498" width="5.42578125" style="322" customWidth="1"/>
    <col min="10499" max="10499" width="25.42578125" style="322" customWidth="1"/>
    <col min="10500" max="10500" width="9.140625" style="322" customWidth="1"/>
    <col min="10501" max="10501" width="8.42578125" style="322" customWidth="1"/>
    <col min="10502" max="10502" width="33.5703125" style="322" customWidth="1"/>
    <col min="10503" max="10503" width="11.140625" style="322" customWidth="1"/>
    <col min="10504" max="10753" width="11.42578125" style="322"/>
    <col min="10754" max="10754" width="5.42578125" style="322" customWidth="1"/>
    <col min="10755" max="10755" width="25.42578125" style="322" customWidth="1"/>
    <col min="10756" max="10756" width="9.140625" style="322" customWidth="1"/>
    <col min="10757" max="10757" width="8.42578125" style="322" customWidth="1"/>
    <col min="10758" max="10758" width="33.5703125" style="322" customWidth="1"/>
    <col min="10759" max="10759" width="11.140625" style="322" customWidth="1"/>
    <col min="10760" max="11009" width="11.42578125" style="322"/>
    <col min="11010" max="11010" width="5.42578125" style="322" customWidth="1"/>
    <col min="11011" max="11011" width="25.42578125" style="322" customWidth="1"/>
    <col min="11012" max="11012" width="9.140625" style="322" customWidth="1"/>
    <col min="11013" max="11013" width="8.42578125" style="322" customWidth="1"/>
    <col min="11014" max="11014" width="33.5703125" style="322" customWidth="1"/>
    <col min="11015" max="11015" width="11.140625" style="322" customWidth="1"/>
    <col min="11016" max="11265" width="11.42578125" style="322"/>
    <col min="11266" max="11266" width="5.42578125" style="322" customWidth="1"/>
    <col min="11267" max="11267" width="25.42578125" style="322" customWidth="1"/>
    <col min="11268" max="11268" width="9.140625" style="322" customWidth="1"/>
    <col min="11269" max="11269" width="8.42578125" style="322" customWidth="1"/>
    <col min="11270" max="11270" width="33.5703125" style="322" customWidth="1"/>
    <col min="11271" max="11271" width="11.140625" style="322" customWidth="1"/>
    <col min="11272" max="11521" width="11.42578125" style="322"/>
    <col min="11522" max="11522" width="5.42578125" style="322" customWidth="1"/>
    <col min="11523" max="11523" width="25.42578125" style="322" customWidth="1"/>
    <col min="11524" max="11524" width="9.140625" style="322" customWidth="1"/>
    <col min="11525" max="11525" width="8.42578125" style="322" customWidth="1"/>
    <col min="11526" max="11526" width="33.5703125" style="322" customWidth="1"/>
    <col min="11527" max="11527" width="11.140625" style="322" customWidth="1"/>
    <col min="11528" max="11777" width="11.42578125" style="322"/>
    <col min="11778" max="11778" width="5.42578125" style="322" customWidth="1"/>
    <col min="11779" max="11779" width="25.42578125" style="322" customWidth="1"/>
    <col min="11780" max="11780" width="9.140625" style="322" customWidth="1"/>
    <col min="11781" max="11781" width="8.42578125" style="322" customWidth="1"/>
    <col min="11782" max="11782" width="33.5703125" style="322" customWidth="1"/>
    <col min="11783" max="11783" width="11.140625" style="322" customWidth="1"/>
    <col min="11784" max="12033" width="11.42578125" style="322"/>
    <col min="12034" max="12034" width="5.42578125" style="322" customWidth="1"/>
    <col min="12035" max="12035" width="25.42578125" style="322" customWidth="1"/>
    <col min="12036" max="12036" width="9.140625" style="322" customWidth="1"/>
    <col min="12037" max="12037" width="8.42578125" style="322" customWidth="1"/>
    <col min="12038" max="12038" width="33.5703125" style="322" customWidth="1"/>
    <col min="12039" max="12039" width="11.140625" style="322" customWidth="1"/>
    <col min="12040" max="12289" width="11.42578125" style="322"/>
    <col min="12290" max="12290" width="5.42578125" style="322" customWidth="1"/>
    <col min="12291" max="12291" width="25.42578125" style="322" customWidth="1"/>
    <col min="12292" max="12292" width="9.140625" style="322" customWidth="1"/>
    <col min="12293" max="12293" width="8.42578125" style="322" customWidth="1"/>
    <col min="12294" max="12294" width="33.5703125" style="322" customWidth="1"/>
    <col min="12295" max="12295" width="11.140625" style="322" customWidth="1"/>
    <col min="12296" max="12545" width="11.42578125" style="322"/>
    <col min="12546" max="12546" width="5.42578125" style="322" customWidth="1"/>
    <col min="12547" max="12547" width="25.42578125" style="322" customWidth="1"/>
    <col min="12548" max="12548" width="9.140625" style="322" customWidth="1"/>
    <col min="12549" max="12549" width="8.42578125" style="322" customWidth="1"/>
    <col min="12550" max="12550" width="33.5703125" style="322" customWidth="1"/>
    <col min="12551" max="12551" width="11.140625" style="322" customWidth="1"/>
    <col min="12552" max="12801" width="11.42578125" style="322"/>
    <col min="12802" max="12802" width="5.42578125" style="322" customWidth="1"/>
    <col min="12803" max="12803" width="25.42578125" style="322" customWidth="1"/>
    <col min="12804" max="12804" width="9.140625" style="322" customWidth="1"/>
    <col min="12805" max="12805" width="8.42578125" style="322" customWidth="1"/>
    <col min="12806" max="12806" width="33.5703125" style="322" customWidth="1"/>
    <col min="12807" max="12807" width="11.140625" style="322" customWidth="1"/>
    <col min="12808" max="13057" width="11.42578125" style="322"/>
    <col min="13058" max="13058" width="5.42578125" style="322" customWidth="1"/>
    <col min="13059" max="13059" width="25.42578125" style="322" customWidth="1"/>
    <col min="13060" max="13060" width="9.140625" style="322" customWidth="1"/>
    <col min="13061" max="13061" width="8.42578125" style="322" customWidth="1"/>
    <col min="13062" max="13062" width="33.5703125" style="322" customWidth="1"/>
    <col min="13063" max="13063" width="11.140625" style="322" customWidth="1"/>
    <col min="13064" max="13313" width="11.42578125" style="322"/>
    <col min="13314" max="13314" width="5.42578125" style="322" customWidth="1"/>
    <col min="13315" max="13315" width="25.42578125" style="322" customWidth="1"/>
    <col min="13316" max="13316" width="9.140625" style="322" customWidth="1"/>
    <col min="13317" max="13317" width="8.42578125" style="322" customWidth="1"/>
    <col min="13318" max="13318" width="33.5703125" style="322" customWidth="1"/>
    <col min="13319" max="13319" width="11.140625" style="322" customWidth="1"/>
    <col min="13320" max="13569" width="11.42578125" style="322"/>
    <col min="13570" max="13570" width="5.42578125" style="322" customWidth="1"/>
    <col min="13571" max="13571" width="25.42578125" style="322" customWidth="1"/>
    <col min="13572" max="13572" width="9.140625" style="322" customWidth="1"/>
    <col min="13573" max="13573" width="8.42578125" style="322" customWidth="1"/>
    <col min="13574" max="13574" width="33.5703125" style="322" customWidth="1"/>
    <col min="13575" max="13575" width="11.140625" style="322" customWidth="1"/>
    <col min="13576" max="13825" width="11.42578125" style="322"/>
    <col min="13826" max="13826" width="5.42578125" style="322" customWidth="1"/>
    <col min="13827" max="13827" width="25.42578125" style="322" customWidth="1"/>
    <col min="13828" max="13828" width="9.140625" style="322" customWidth="1"/>
    <col min="13829" max="13829" width="8.42578125" style="322" customWidth="1"/>
    <col min="13830" max="13830" width="33.5703125" style="322" customWidth="1"/>
    <col min="13831" max="13831" width="11.140625" style="322" customWidth="1"/>
    <col min="13832" max="14081" width="11.42578125" style="322"/>
    <col min="14082" max="14082" width="5.42578125" style="322" customWidth="1"/>
    <col min="14083" max="14083" width="25.42578125" style="322" customWidth="1"/>
    <col min="14084" max="14084" width="9.140625" style="322" customWidth="1"/>
    <col min="14085" max="14085" width="8.42578125" style="322" customWidth="1"/>
    <col min="14086" max="14086" width="33.5703125" style="322" customWidth="1"/>
    <col min="14087" max="14087" width="11.140625" style="322" customWidth="1"/>
    <col min="14088" max="14337" width="11.42578125" style="322"/>
    <col min="14338" max="14338" width="5.42578125" style="322" customWidth="1"/>
    <col min="14339" max="14339" width="25.42578125" style="322" customWidth="1"/>
    <col min="14340" max="14340" width="9.140625" style="322" customWidth="1"/>
    <col min="14341" max="14341" width="8.42578125" style="322" customWidth="1"/>
    <col min="14342" max="14342" width="33.5703125" style="322" customWidth="1"/>
    <col min="14343" max="14343" width="11.140625" style="322" customWidth="1"/>
    <col min="14344" max="14593" width="11.42578125" style="322"/>
    <col min="14594" max="14594" width="5.42578125" style="322" customWidth="1"/>
    <col min="14595" max="14595" width="25.42578125" style="322" customWidth="1"/>
    <col min="14596" max="14596" width="9.140625" style="322" customWidth="1"/>
    <col min="14597" max="14597" width="8.42578125" style="322" customWidth="1"/>
    <col min="14598" max="14598" width="33.5703125" style="322" customWidth="1"/>
    <col min="14599" max="14599" width="11.140625" style="322" customWidth="1"/>
    <col min="14600" max="14849" width="11.42578125" style="322"/>
    <col min="14850" max="14850" width="5.42578125" style="322" customWidth="1"/>
    <col min="14851" max="14851" width="25.42578125" style="322" customWidth="1"/>
    <col min="14852" max="14852" width="9.140625" style="322" customWidth="1"/>
    <col min="14853" max="14853" width="8.42578125" style="322" customWidth="1"/>
    <col min="14854" max="14854" width="33.5703125" style="322" customWidth="1"/>
    <col min="14855" max="14855" width="11.140625" style="322" customWidth="1"/>
    <col min="14856" max="15105" width="11.42578125" style="322"/>
    <col min="15106" max="15106" width="5.42578125" style="322" customWidth="1"/>
    <col min="15107" max="15107" width="25.42578125" style="322" customWidth="1"/>
    <col min="15108" max="15108" width="9.140625" style="322" customWidth="1"/>
    <col min="15109" max="15109" width="8.42578125" style="322" customWidth="1"/>
    <col min="15110" max="15110" width="33.5703125" style="322" customWidth="1"/>
    <col min="15111" max="15111" width="11.140625" style="322" customWidth="1"/>
    <col min="15112" max="15361" width="11.42578125" style="322"/>
    <col min="15362" max="15362" width="5.42578125" style="322" customWidth="1"/>
    <col min="15363" max="15363" width="25.42578125" style="322" customWidth="1"/>
    <col min="15364" max="15364" width="9.140625" style="322" customWidth="1"/>
    <col min="15365" max="15365" width="8.42578125" style="322" customWidth="1"/>
    <col min="15366" max="15366" width="33.5703125" style="322" customWidth="1"/>
    <col min="15367" max="15367" width="11.140625" style="322" customWidth="1"/>
    <col min="15368" max="15617" width="11.42578125" style="322"/>
    <col min="15618" max="15618" width="5.42578125" style="322" customWidth="1"/>
    <col min="15619" max="15619" width="25.42578125" style="322" customWidth="1"/>
    <col min="15620" max="15620" width="9.140625" style="322" customWidth="1"/>
    <col min="15621" max="15621" width="8.42578125" style="322" customWidth="1"/>
    <col min="15622" max="15622" width="33.5703125" style="322" customWidth="1"/>
    <col min="15623" max="15623" width="11.140625" style="322" customWidth="1"/>
    <col min="15624" max="15873" width="11.42578125" style="322"/>
    <col min="15874" max="15874" width="5.42578125" style="322" customWidth="1"/>
    <col min="15875" max="15875" width="25.42578125" style="322" customWidth="1"/>
    <col min="15876" max="15876" width="9.140625" style="322" customWidth="1"/>
    <col min="15877" max="15877" width="8.42578125" style="322" customWidth="1"/>
    <col min="15878" max="15878" width="33.5703125" style="322" customWidth="1"/>
    <col min="15879" max="15879" width="11.140625" style="322" customWidth="1"/>
    <col min="15880" max="16129" width="11.42578125" style="322"/>
    <col min="16130" max="16130" width="5.42578125" style="322" customWidth="1"/>
    <col min="16131" max="16131" width="25.42578125" style="322" customWidth="1"/>
    <col min="16132" max="16132" width="9.140625" style="322" customWidth="1"/>
    <col min="16133" max="16133" width="8.42578125" style="322" customWidth="1"/>
    <col min="16134" max="16134" width="33.5703125" style="322" customWidth="1"/>
    <col min="16135" max="16135" width="11.140625" style="322" customWidth="1"/>
    <col min="16136" max="16384" width="11.42578125" style="322"/>
  </cols>
  <sheetData>
    <row r="1" spans="1:8" ht="8.25" customHeight="1"/>
    <row r="2" spans="1:8" ht="8.25" customHeight="1"/>
    <row r="3" spans="1:8" ht="8.25" customHeight="1"/>
    <row r="4" spans="1:8" ht="8.25" customHeight="1"/>
    <row r="5" spans="1:8" ht="8.25" customHeight="1"/>
    <row r="6" spans="1:8" ht="8.25" customHeight="1"/>
    <row r="7" spans="1:8" ht="12.75" customHeight="1">
      <c r="A7" s="323"/>
    </row>
    <row r="8" spans="1:8" ht="5.25" customHeight="1"/>
    <row r="9" spans="1:8" ht="30" customHeight="1">
      <c r="A9" s="453" t="s">
        <v>292</v>
      </c>
      <c r="B9" s="454"/>
      <c r="C9" s="454"/>
      <c r="D9" s="454"/>
      <c r="E9" s="454"/>
      <c r="F9" s="454"/>
      <c r="G9" s="454"/>
    </row>
    <row r="10" spans="1:8" ht="4.5" customHeight="1">
      <c r="A10" s="324"/>
      <c r="B10" s="324"/>
      <c r="C10" s="324"/>
      <c r="D10" s="324"/>
      <c r="E10" s="324"/>
      <c r="F10" s="324"/>
      <c r="G10" s="324"/>
    </row>
    <row r="11" spans="1:8" ht="32.25" customHeight="1">
      <c r="A11" s="325" t="s">
        <v>180</v>
      </c>
      <c r="B11" s="325" t="s">
        <v>181</v>
      </c>
      <c r="C11" s="325">
        <v>2010</v>
      </c>
      <c r="D11" s="325">
        <v>2011</v>
      </c>
      <c r="E11" s="326" t="s">
        <v>182</v>
      </c>
      <c r="F11" s="455" t="s">
        <v>183</v>
      </c>
      <c r="G11" s="456"/>
    </row>
    <row r="12" spans="1:8" ht="4.5" customHeight="1">
      <c r="A12" s="324"/>
      <c r="B12" s="324"/>
      <c r="C12" s="324"/>
      <c r="D12" s="324"/>
      <c r="E12" s="324"/>
      <c r="F12" s="324"/>
      <c r="G12" s="324"/>
    </row>
    <row r="13" spans="1:8" ht="10.5" customHeight="1">
      <c r="A13" s="327" t="s">
        <v>184</v>
      </c>
      <c r="B13" s="324"/>
      <c r="C13" s="324"/>
      <c r="D13" s="324"/>
      <c r="E13" s="324"/>
      <c r="F13" s="324"/>
      <c r="G13" s="324"/>
    </row>
    <row r="14" spans="1:8" ht="3" customHeight="1">
      <c r="A14" s="324"/>
      <c r="B14" s="324"/>
      <c r="C14" s="324"/>
      <c r="D14" s="324"/>
      <c r="E14" s="324"/>
      <c r="F14" s="324"/>
      <c r="G14" s="324"/>
    </row>
    <row r="15" spans="1:8" ht="11.1" customHeight="1">
      <c r="A15" s="457">
        <v>1</v>
      </c>
      <c r="B15" s="459" t="s">
        <v>185</v>
      </c>
      <c r="C15" s="461">
        <v>7.3089818366644561</v>
      </c>
      <c r="D15" s="461">
        <f>Absorcion_Egresados!D16</f>
        <v>7.1191992123771257</v>
      </c>
      <c r="E15" s="463" t="s">
        <v>126</v>
      </c>
      <c r="F15" s="435" t="s">
        <v>186</v>
      </c>
      <c r="G15" s="329">
        <f>Absorcion_Egresados!B16</f>
        <v>125893</v>
      </c>
      <c r="H15" s="330"/>
    </row>
    <row r="16" spans="1:8" ht="11.1" customHeight="1">
      <c r="A16" s="458"/>
      <c r="B16" s="460"/>
      <c r="C16" s="462"/>
      <c r="D16" s="462"/>
      <c r="E16" s="464"/>
      <c r="F16" s="435" t="s">
        <v>187</v>
      </c>
      <c r="G16" s="329">
        <f>Absorcion_Egresados!C16</f>
        <v>1768359</v>
      </c>
    </row>
    <row r="17" spans="1:7" ht="3" customHeight="1">
      <c r="A17" s="331"/>
      <c r="B17" s="332"/>
      <c r="C17" s="332"/>
      <c r="D17" s="333"/>
      <c r="E17" s="334"/>
      <c r="F17" s="436"/>
      <c r="G17" s="331"/>
    </row>
    <row r="18" spans="1:7" ht="9.9499999999999993" customHeight="1">
      <c r="A18" s="465">
        <v>2</v>
      </c>
      <c r="B18" s="466" t="s">
        <v>209</v>
      </c>
      <c r="C18" s="467">
        <v>287379</v>
      </c>
      <c r="D18" s="467">
        <f>Matrícula!E17</f>
        <v>299807</v>
      </c>
      <c r="E18" s="468" t="s">
        <v>188</v>
      </c>
      <c r="F18" s="437" t="s">
        <v>189</v>
      </c>
      <c r="G18" s="336">
        <f>Matrícula!B17</f>
        <v>132002</v>
      </c>
    </row>
    <row r="19" spans="1:7" ht="9.9499999999999993" customHeight="1">
      <c r="A19" s="465"/>
      <c r="B19" s="466"/>
      <c r="C19" s="467"/>
      <c r="D19" s="467"/>
      <c r="E19" s="468"/>
      <c r="F19" s="437" t="s">
        <v>190</v>
      </c>
      <c r="G19" s="336">
        <f>Matrícula!C17</f>
        <v>167663</v>
      </c>
    </row>
    <row r="20" spans="1:7" ht="9.9499999999999993" customHeight="1">
      <c r="A20" s="465"/>
      <c r="B20" s="466"/>
      <c r="C20" s="467"/>
      <c r="D20" s="467"/>
      <c r="E20" s="468"/>
      <c r="F20" s="437" t="s">
        <v>191</v>
      </c>
      <c r="G20" s="336">
        <f>Matrícula!D17</f>
        <v>142</v>
      </c>
    </row>
    <row r="21" spans="1:7" ht="3" customHeight="1">
      <c r="A21" s="331"/>
      <c r="B21" s="337"/>
      <c r="C21" s="337"/>
      <c r="D21" s="333"/>
      <c r="E21" s="334"/>
      <c r="F21" s="438"/>
      <c r="G21" s="338"/>
    </row>
    <row r="22" spans="1:7" ht="9.9499999999999993" customHeight="1">
      <c r="A22" s="457">
        <v>3</v>
      </c>
      <c r="B22" s="459" t="s">
        <v>230</v>
      </c>
      <c r="C22" s="469">
        <v>82.523259820813237</v>
      </c>
      <c r="D22" s="469">
        <f>Capacidad_instalada!B15</f>
        <v>84.177616801437566</v>
      </c>
      <c r="E22" s="463" t="s">
        <v>126</v>
      </c>
      <c r="F22" s="435" t="s">
        <v>192</v>
      </c>
      <c r="G22" s="329">
        <f>Capacidad_instalada!C15</f>
        <v>299807</v>
      </c>
    </row>
    <row r="23" spans="1:7" ht="9.9499999999999993" customHeight="1">
      <c r="A23" s="458"/>
      <c r="B23" s="460"/>
      <c r="C23" s="470"/>
      <c r="D23" s="470"/>
      <c r="E23" s="464"/>
      <c r="F23" s="435" t="s">
        <v>193</v>
      </c>
      <c r="G23" s="329">
        <f>Capacidad_instalada!D15</f>
        <v>356160</v>
      </c>
    </row>
    <row r="24" spans="1:7" ht="3" customHeight="1">
      <c r="A24" s="331"/>
      <c r="B24" s="337"/>
      <c r="C24" s="337"/>
      <c r="D24" s="333"/>
      <c r="E24" s="334"/>
      <c r="F24" s="436"/>
      <c r="G24" s="331"/>
    </row>
    <row r="25" spans="1:7" ht="9.9499999999999993" customHeight="1">
      <c r="A25" s="465">
        <v>4</v>
      </c>
      <c r="B25" s="466" t="s">
        <v>256</v>
      </c>
      <c r="C25" s="471">
        <v>51.068479844584743</v>
      </c>
      <c r="D25" s="471">
        <f>Eficiencia_terminal!D16</f>
        <v>46.144892097175351</v>
      </c>
      <c r="E25" s="468" t="s">
        <v>126</v>
      </c>
      <c r="F25" s="437" t="s">
        <v>194</v>
      </c>
      <c r="G25" s="336">
        <f>Eficiencia_terminal!C16</f>
        <v>55103</v>
      </c>
    </row>
    <row r="26" spans="1:7" ht="12.75" customHeight="1">
      <c r="A26" s="465"/>
      <c r="B26" s="466"/>
      <c r="C26" s="471"/>
      <c r="D26" s="471"/>
      <c r="E26" s="468"/>
      <c r="F26" s="437" t="s">
        <v>186</v>
      </c>
      <c r="G26" s="336">
        <f>Eficiencia_terminal!B16</f>
        <v>119413</v>
      </c>
    </row>
    <row r="27" spans="1:7" ht="3" customHeight="1">
      <c r="A27" s="331"/>
      <c r="B27" s="332"/>
      <c r="C27" s="332"/>
      <c r="D27" s="333"/>
      <c r="E27" s="334"/>
      <c r="F27" s="439"/>
      <c r="G27" s="331"/>
    </row>
    <row r="28" spans="1:7" ht="11.1" customHeight="1">
      <c r="A28" s="457">
        <v>5</v>
      </c>
      <c r="B28" s="459" t="s">
        <v>257</v>
      </c>
      <c r="C28" s="461">
        <v>85.88445745416108</v>
      </c>
      <c r="D28" s="461">
        <f>Titulados!D16</f>
        <v>87.011229379275022</v>
      </c>
      <c r="E28" s="463" t="s">
        <v>126</v>
      </c>
      <c r="F28" s="435" t="s">
        <v>195</v>
      </c>
      <c r="G28" s="329">
        <f>Titulados!C16</f>
        <v>47576</v>
      </c>
    </row>
    <row r="29" spans="1:7" ht="11.1" customHeight="1">
      <c r="A29" s="458"/>
      <c r="B29" s="460"/>
      <c r="C29" s="462"/>
      <c r="D29" s="462"/>
      <c r="E29" s="464"/>
      <c r="F29" s="435" t="s">
        <v>196</v>
      </c>
      <c r="G29" s="329">
        <f>Titulados!B16</f>
        <v>54678</v>
      </c>
    </row>
    <row r="30" spans="1:7" ht="3" customHeight="1">
      <c r="A30" s="331"/>
      <c r="B30" s="332"/>
      <c r="C30" s="332"/>
      <c r="D30" s="333"/>
      <c r="E30" s="334"/>
      <c r="F30" s="439"/>
      <c r="G30" s="331"/>
    </row>
    <row r="31" spans="1:7" ht="11.1" customHeight="1">
      <c r="A31" s="465">
        <v>6</v>
      </c>
      <c r="B31" s="466" t="s">
        <v>103</v>
      </c>
      <c r="C31" s="467">
        <v>11961.875801815622</v>
      </c>
      <c r="D31" s="467">
        <f>'Costo por alumno'!D15</f>
        <v>12282.596810338238</v>
      </c>
      <c r="E31" s="468" t="s">
        <v>197</v>
      </c>
      <c r="F31" s="437" t="s">
        <v>198</v>
      </c>
      <c r="G31" s="336">
        <f>'Costo por alumno'!C15</f>
        <v>3052876285</v>
      </c>
    </row>
    <row r="32" spans="1:7" ht="11.1" customHeight="1">
      <c r="A32" s="465"/>
      <c r="B32" s="466"/>
      <c r="C32" s="467"/>
      <c r="D32" s="467"/>
      <c r="E32" s="468"/>
      <c r="F32" s="437" t="s">
        <v>199</v>
      </c>
      <c r="G32" s="336">
        <f>'Costo por alumno'!B15</f>
        <v>248553</v>
      </c>
    </row>
    <row r="33" spans="1:7" ht="3" customHeight="1">
      <c r="A33" s="331"/>
      <c r="B33" s="332"/>
      <c r="C33" s="332"/>
      <c r="D33" s="333"/>
      <c r="E33" s="334"/>
      <c r="F33" s="439"/>
      <c r="G33" s="331"/>
    </row>
    <row r="34" spans="1:7" ht="11.1" customHeight="1">
      <c r="A34" s="457">
        <v>7</v>
      </c>
      <c r="B34" s="459" t="s">
        <v>208</v>
      </c>
      <c r="C34" s="474">
        <v>19</v>
      </c>
      <c r="D34" s="472">
        <f>'Alumno-PSP'!C16</f>
        <v>19.861344816164294</v>
      </c>
      <c r="E34" s="463" t="s">
        <v>188</v>
      </c>
      <c r="F34" s="435" t="s">
        <v>199</v>
      </c>
      <c r="G34" s="329">
        <f>Matrícula!E17</f>
        <v>299807</v>
      </c>
    </row>
    <row r="35" spans="1:7" ht="11.1" customHeight="1">
      <c r="A35" s="458"/>
      <c r="B35" s="460"/>
      <c r="C35" s="475"/>
      <c r="D35" s="473"/>
      <c r="E35" s="464"/>
      <c r="F35" s="435" t="s">
        <v>165</v>
      </c>
      <c r="G35" s="329">
        <f>Alumno_PSP!D15</f>
        <v>15095</v>
      </c>
    </row>
    <row r="36" spans="1:7" ht="3" customHeight="1">
      <c r="A36" s="331"/>
      <c r="B36" s="332"/>
      <c r="C36" s="332"/>
      <c r="D36" s="333"/>
      <c r="E36" s="334"/>
      <c r="F36" s="439"/>
      <c r="G36" s="331"/>
    </row>
    <row r="37" spans="1:7" ht="11.1" customHeight="1">
      <c r="A37" s="465">
        <v>8</v>
      </c>
      <c r="B37" s="476" t="s">
        <v>281</v>
      </c>
      <c r="C37" s="478">
        <v>7.7320764237344477</v>
      </c>
      <c r="D37" s="478">
        <f>Becas_conalep!D51</f>
        <v>7.8211392945731273</v>
      </c>
      <c r="E37" s="468" t="s">
        <v>126</v>
      </c>
      <c r="F37" s="437" t="s">
        <v>210</v>
      </c>
      <c r="G37" s="336">
        <f>Becas_conalep!C51</f>
        <v>19959</v>
      </c>
    </row>
    <row r="38" spans="1:7">
      <c r="A38" s="465"/>
      <c r="B38" s="477"/>
      <c r="C38" s="479"/>
      <c r="D38" s="479"/>
      <c r="E38" s="468"/>
      <c r="F38" s="437" t="s">
        <v>211</v>
      </c>
      <c r="G38" s="336">
        <f>Becas_conalep!B51</f>
        <v>255193</v>
      </c>
    </row>
    <row r="39" spans="1:7" ht="1.5" customHeight="1">
      <c r="A39" s="331"/>
      <c r="B39" s="332"/>
      <c r="C39" s="332"/>
      <c r="D39" s="333"/>
      <c r="E39" s="334"/>
      <c r="F39" s="436"/>
      <c r="G39" s="331"/>
    </row>
    <row r="40" spans="1:7">
      <c r="A40" s="457">
        <v>9</v>
      </c>
      <c r="B40" s="459" t="s">
        <v>303</v>
      </c>
      <c r="C40" s="474">
        <v>13</v>
      </c>
      <c r="D40" s="472">
        <f>Alumno_PC!D16</f>
        <v>11.677455791851679</v>
      </c>
      <c r="E40" s="463" t="s">
        <v>188</v>
      </c>
      <c r="F40" s="435" t="s">
        <v>200</v>
      </c>
      <c r="G40" s="329">
        <f>Alumno_PC!B16</f>
        <v>299807</v>
      </c>
    </row>
    <row r="41" spans="1:7">
      <c r="A41" s="458"/>
      <c r="B41" s="460"/>
      <c r="C41" s="475"/>
      <c r="D41" s="473"/>
      <c r="E41" s="464"/>
      <c r="F41" s="435" t="s">
        <v>175</v>
      </c>
      <c r="G41" s="329">
        <f>Alumno_PC!C16</f>
        <v>25674</v>
      </c>
    </row>
    <row r="42" spans="1:7" ht="2.25" customHeight="1">
      <c r="A42" s="331"/>
      <c r="B42" s="337"/>
      <c r="C42" s="337"/>
      <c r="D42" s="333"/>
      <c r="E42" s="334"/>
      <c r="F42" s="439"/>
      <c r="G42" s="331"/>
    </row>
    <row r="43" spans="1:7">
      <c r="A43" s="465">
        <v>10</v>
      </c>
      <c r="B43" s="466" t="s">
        <v>247</v>
      </c>
      <c r="C43" s="480">
        <v>1.5</v>
      </c>
      <c r="D43" s="471">
        <f>'Administrativo-PC'!C16</f>
        <v>1.5</v>
      </c>
      <c r="E43" s="468" t="s">
        <v>253</v>
      </c>
      <c r="F43" s="437" t="s">
        <v>177</v>
      </c>
      <c r="G43" s="336">
        <f>'Administrativo_PC '!B15</f>
        <v>8460</v>
      </c>
    </row>
    <row r="44" spans="1:7">
      <c r="A44" s="465"/>
      <c r="B44" s="466"/>
      <c r="C44" s="481"/>
      <c r="D44" s="471"/>
      <c r="E44" s="468"/>
      <c r="F44" s="437" t="s">
        <v>201</v>
      </c>
      <c r="G44" s="336">
        <f>'Administrativo_PC '!C15</f>
        <v>5182</v>
      </c>
    </row>
    <row r="45" spans="1:7" ht="3" customHeight="1">
      <c r="A45" s="331"/>
      <c r="B45" s="332"/>
      <c r="C45" s="332"/>
      <c r="D45" s="333"/>
      <c r="E45" s="334"/>
      <c r="F45" s="436"/>
      <c r="G45" s="331"/>
    </row>
    <row r="46" spans="1:7" ht="13.5" customHeight="1">
      <c r="A46" s="363">
        <v>11</v>
      </c>
      <c r="B46" s="364" t="s">
        <v>202</v>
      </c>
      <c r="C46" s="366">
        <v>199329</v>
      </c>
      <c r="D46" s="366">
        <f>Capacitación!D17</f>
        <v>292866</v>
      </c>
      <c r="E46" s="365" t="s">
        <v>203</v>
      </c>
      <c r="F46" s="435" t="s">
        <v>7</v>
      </c>
      <c r="G46" s="329">
        <f>Capacitación!D17</f>
        <v>292866</v>
      </c>
    </row>
    <row r="47" spans="1:7" ht="3" customHeight="1">
      <c r="A47" s="331"/>
      <c r="B47" s="332"/>
      <c r="C47" s="332"/>
      <c r="D47" s="333"/>
      <c r="E47" s="334"/>
      <c r="F47" s="439"/>
      <c r="G47" s="331"/>
    </row>
    <row r="48" spans="1:7" ht="12" customHeight="1">
      <c r="A48" s="465">
        <v>12</v>
      </c>
      <c r="B48" s="466" t="s">
        <v>79</v>
      </c>
      <c r="C48" s="471">
        <v>3</v>
      </c>
      <c r="D48" s="471">
        <f>Becados_externos!E15</f>
        <v>5.6593074878171628</v>
      </c>
      <c r="E48" s="468" t="s">
        <v>126</v>
      </c>
      <c r="F48" s="437" t="s">
        <v>204</v>
      </c>
      <c r="G48" s="336">
        <f>Becados_externos!C15</f>
        <v>16967</v>
      </c>
    </row>
    <row r="49" spans="1:7" ht="12" customHeight="1">
      <c r="A49" s="465"/>
      <c r="B49" s="466"/>
      <c r="C49" s="471"/>
      <c r="D49" s="471"/>
      <c r="E49" s="468"/>
      <c r="F49" s="437" t="s">
        <v>199</v>
      </c>
      <c r="G49" s="336">
        <f>Becados_externos!B15</f>
        <v>299807</v>
      </c>
    </row>
    <row r="50" spans="1:7" ht="3" customHeight="1">
      <c r="A50" s="331"/>
      <c r="B50" s="340"/>
      <c r="C50" s="340"/>
      <c r="D50" s="341"/>
      <c r="E50" s="342"/>
      <c r="F50" s="440"/>
      <c r="G50" s="343"/>
    </row>
    <row r="51" spans="1:7" ht="23.25" customHeight="1">
      <c r="A51" s="457">
        <v>13</v>
      </c>
      <c r="B51" s="459" t="s">
        <v>213</v>
      </c>
      <c r="C51" s="461">
        <v>76.097766364278527</v>
      </c>
      <c r="D51" s="461">
        <f>'Alumnos en programas de calidad'!D16</f>
        <v>76.527899615419244</v>
      </c>
      <c r="E51" s="463" t="s">
        <v>126</v>
      </c>
      <c r="F51" s="435" t="s">
        <v>205</v>
      </c>
      <c r="G51" s="433">
        <f>'Alumnos en programas de calidad'!C16</f>
        <v>229436</v>
      </c>
    </row>
    <row r="52" spans="1:7" ht="12" customHeight="1">
      <c r="A52" s="458"/>
      <c r="B52" s="460"/>
      <c r="C52" s="482"/>
      <c r="D52" s="482"/>
      <c r="E52" s="464"/>
      <c r="F52" s="435" t="s">
        <v>200</v>
      </c>
      <c r="G52" s="433">
        <f>'Alumnos en programas de calidad'!B16</f>
        <v>299807</v>
      </c>
    </row>
    <row r="53" spans="1:7" ht="3" customHeight="1">
      <c r="A53" s="331"/>
      <c r="B53" s="344"/>
      <c r="C53" s="344"/>
      <c r="D53" s="345"/>
      <c r="E53" s="346"/>
      <c r="F53" s="339"/>
      <c r="G53" s="347"/>
    </row>
    <row r="54" spans="1:7" ht="12" customHeight="1">
      <c r="A54" s="327" t="s">
        <v>206</v>
      </c>
      <c r="B54" s="344"/>
      <c r="C54" s="344"/>
      <c r="D54" s="345"/>
      <c r="E54" s="346"/>
      <c r="F54" s="339"/>
      <c r="G54" s="347"/>
    </row>
    <row r="55" spans="1:7" ht="3.75" customHeight="1">
      <c r="A55" s="331"/>
      <c r="B55" s="344"/>
      <c r="C55" s="344"/>
      <c r="D55" s="345"/>
      <c r="E55" s="346"/>
      <c r="F55" s="339"/>
      <c r="G55" s="347"/>
    </row>
    <row r="56" spans="1:7" ht="12" customHeight="1">
      <c r="A56" s="465">
        <v>14</v>
      </c>
      <c r="B56" s="466" t="s">
        <v>304</v>
      </c>
      <c r="C56" s="471">
        <f>'C-PSP'!$E$15</f>
        <v>16.722386683361172</v>
      </c>
      <c r="D56" s="471">
        <f>'C-PSP'!F15</f>
        <v>16.765820288792813</v>
      </c>
      <c r="E56" s="468" t="s">
        <v>126</v>
      </c>
      <c r="F56" s="335" t="s">
        <v>127</v>
      </c>
      <c r="G56" s="336">
        <f>'C-PSP'!F13</f>
        <v>215200</v>
      </c>
    </row>
    <row r="57" spans="1:7" ht="12" customHeight="1">
      <c r="A57" s="465"/>
      <c r="B57" s="466"/>
      <c r="C57" s="471"/>
      <c r="D57" s="471"/>
      <c r="E57" s="468"/>
      <c r="F57" s="335" t="s">
        <v>128</v>
      </c>
      <c r="G57" s="336">
        <f>'C-PSP'!F14</f>
        <v>1283563.8</v>
      </c>
    </row>
    <row r="58" spans="1:7" ht="4.5" customHeight="1">
      <c r="A58" s="331"/>
      <c r="B58" s="344"/>
      <c r="C58" s="344"/>
      <c r="D58" s="348"/>
      <c r="E58" s="346"/>
      <c r="F58" s="339"/>
      <c r="G58" s="347"/>
    </row>
    <row r="59" spans="1:7" ht="11.1" customHeight="1">
      <c r="A59" s="457">
        <v>15</v>
      </c>
      <c r="B59" s="459" t="s">
        <v>248</v>
      </c>
      <c r="C59" s="483">
        <f>EPRT!E16</f>
        <v>97.712452041401718</v>
      </c>
      <c r="D59" s="483">
        <f>EPRT!F16</f>
        <v>96.048577586406878</v>
      </c>
      <c r="E59" s="463" t="s">
        <v>126</v>
      </c>
      <c r="F59" s="328" t="s">
        <v>135</v>
      </c>
      <c r="G59" s="329">
        <f>EPRT!F14</f>
        <v>1283563.8</v>
      </c>
    </row>
    <row r="60" spans="1:7" ht="11.1" customHeight="1">
      <c r="A60" s="458"/>
      <c r="B60" s="460"/>
      <c r="C60" s="484"/>
      <c r="D60" s="484"/>
      <c r="E60" s="464"/>
      <c r="F60" s="328" t="s">
        <v>136</v>
      </c>
      <c r="G60" s="329">
        <f>EPRT!F15</f>
        <v>1336369.3999999999</v>
      </c>
    </row>
    <row r="61" spans="1:7" ht="5.0999999999999996" customHeight="1">
      <c r="A61" s="331"/>
      <c r="B61" s="344"/>
      <c r="C61" s="344"/>
      <c r="D61" s="348"/>
      <c r="E61" s="346"/>
      <c r="F61" s="339"/>
      <c r="G61" s="347"/>
    </row>
    <row r="62" spans="1:7" ht="11.1" customHeight="1">
      <c r="A62" s="465">
        <v>16</v>
      </c>
      <c r="B62" s="466" t="s">
        <v>305</v>
      </c>
      <c r="C62" s="480">
        <f>EPR!F14</f>
        <v>100</v>
      </c>
      <c r="D62" s="480">
        <f>EPR!F14</f>
        <v>100</v>
      </c>
      <c r="E62" s="468" t="s">
        <v>126</v>
      </c>
      <c r="F62" s="335" t="s">
        <v>139</v>
      </c>
      <c r="G62" s="336">
        <f>EPR!F12</f>
        <v>1187347.3999999999</v>
      </c>
    </row>
    <row r="63" spans="1:7" ht="11.1" customHeight="1">
      <c r="A63" s="465"/>
      <c r="B63" s="466"/>
      <c r="C63" s="481"/>
      <c r="D63" s="481"/>
      <c r="E63" s="468"/>
      <c r="F63" s="335" t="s">
        <v>140</v>
      </c>
      <c r="G63" s="336">
        <f>EPR!F13</f>
        <v>1187347.3999999999</v>
      </c>
    </row>
    <row r="64" spans="1:7" ht="3" customHeight="1">
      <c r="A64" s="331"/>
      <c r="B64" s="344"/>
      <c r="C64" s="344"/>
      <c r="D64" s="348"/>
      <c r="E64" s="346"/>
      <c r="F64" s="339"/>
      <c r="G64" s="347"/>
    </row>
    <row r="65" spans="1:12" ht="11.1" customHeight="1">
      <c r="A65" s="457">
        <v>17</v>
      </c>
      <c r="B65" s="459" t="s">
        <v>249</v>
      </c>
      <c r="C65" s="483">
        <f>EGC!E15</f>
        <v>98.124770057775095</v>
      </c>
      <c r="D65" s="483">
        <f>EGC!F15</f>
        <v>95.934813330335061</v>
      </c>
      <c r="E65" s="463" t="s">
        <v>126</v>
      </c>
      <c r="F65" s="328" t="s">
        <v>143</v>
      </c>
      <c r="G65" s="329">
        <f>EGC!F13</f>
        <v>1246165.5</v>
      </c>
    </row>
    <row r="66" spans="1:12" ht="11.1" customHeight="1">
      <c r="A66" s="458"/>
      <c r="B66" s="460"/>
      <c r="C66" s="484"/>
      <c r="D66" s="484"/>
      <c r="E66" s="464"/>
      <c r="F66" s="328" t="s">
        <v>307</v>
      </c>
      <c r="G66" s="329">
        <f>EGC!F14</f>
        <v>1298971.1000000001</v>
      </c>
    </row>
    <row r="67" spans="1:12" ht="3" customHeight="1">
      <c r="A67" s="349"/>
      <c r="B67" s="344"/>
      <c r="C67" s="344"/>
      <c r="D67" s="348"/>
      <c r="E67" s="346"/>
      <c r="F67" s="339"/>
      <c r="G67" s="347"/>
    </row>
    <row r="68" spans="1:12" ht="9.9499999999999993" customHeight="1">
      <c r="A68" s="465">
        <v>18</v>
      </c>
      <c r="B68" s="466" t="s">
        <v>306</v>
      </c>
      <c r="C68" s="471">
        <f>EGI!E15</f>
        <v>92.746964227108634</v>
      </c>
      <c r="D68" s="471">
        <f>EGI!F15</f>
        <v>100</v>
      </c>
      <c r="E68" s="468" t="s">
        <v>126</v>
      </c>
      <c r="F68" s="335" t="s">
        <v>147</v>
      </c>
      <c r="G68" s="336">
        <f>EGI!F13</f>
        <v>37398.300000000003</v>
      </c>
    </row>
    <row r="69" spans="1:12" ht="9.9499999999999993" customHeight="1">
      <c r="A69" s="465"/>
      <c r="B69" s="466"/>
      <c r="C69" s="471"/>
      <c r="D69" s="471"/>
      <c r="E69" s="468"/>
      <c r="F69" s="335" t="s">
        <v>148</v>
      </c>
      <c r="G69" s="336">
        <f>EGI!F14</f>
        <v>37398.300000000003</v>
      </c>
      <c r="L69" s="444"/>
    </row>
    <row r="70" spans="1:12" ht="4.5" customHeight="1">
      <c r="A70" s="349"/>
      <c r="B70" s="344"/>
      <c r="C70" s="344"/>
      <c r="D70" s="348"/>
      <c r="E70" s="346"/>
      <c r="F70" s="339"/>
      <c r="G70" s="347"/>
    </row>
    <row r="71" spans="1:12" ht="9.9499999999999993" customHeight="1">
      <c r="A71" s="457">
        <v>19</v>
      </c>
      <c r="B71" s="459" t="s">
        <v>207</v>
      </c>
      <c r="C71" s="483">
        <f>AUTOF!E15</f>
        <v>11.123227083409617</v>
      </c>
      <c r="D71" s="483">
        <f>AUTOF!F15</f>
        <v>7.4960356470009506</v>
      </c>
      <c r="E71" s="463" t="s">
        <v>126</v>
      </c>
      <c r="F71" s="328" t="s">
        <v>151</v>
      </c>
      <c r="G71" s="329">
        <f>AUTOF!F13</f>
        <v>96216.4</v>
      </c>
    </row>
    <row r="72" spans="1:12" ht="9.9499999999999993" customHeight="1">
      <c r="A72" s="458"/>
      <c r="B72" s="460"/>
      <c r="C72" s="484"/>
      <c r="D72" s="484"/>
      <c r="E72" s="464"/>
      <c r="F72" s="328" t="s">
        <v>152</v>
      </c>
      <c r="G72" s="329">
        <f>AUTOF!F14</f>
        <v>1283563.8</v>
      </c>
    </row>
    <row r="73" spans="1:12" ht="5.0999999999999996" customHeight="1">
      <c r="A73" s="349"/>
      <c r="B73" s="344"/>
      <c r="C73" s="344"/>
      <c r="D73" s="348"/>
      <c r="E73" s="346"/>
      <c r="F73" s="339"/>
      <c r="G73" s="347"/>
    </row>
    <row r="74" spans="1:12" ht="9.9499999999999993" customHeight="1">
      <c r="A74" s="465">
        <v>20</v>
      </c>
      <c r="B74" s="466" t="s">
        <v>250</v>
      </c>
      <c r="C74" s="471">
        <f>CAIP!$E$15</f>
        <v>92.33420308372574</v>
      </c>
      <c r="D74" s="471">
        <f>CAIP!F15</f>
        <v>76.555542134718365</v>
      </c>
      <c r="E74" s="468" t="s">
        <v>126</v>
      </c>
      <c r="F74" s="335" t="s">
        <v>155</v>
      </c>
      <c r="G74" s="336">
        <f>CAIP!F13</f>
        <v>114084.6</v>
      </c>
    </row>
    <row r="75" spans="1:12" ht="9.9499999999999993" customHeight="1">
      <c r="A75" s="465"/>
      <c r="B75" s="466"/>
      <c r="C75" s="471"/>
      <c r="D75" s="471"/>
      <c r="E75" s="468"/>
      <c r="F75" s="335" t="s">
        <v>156</v>
      </c>
      <c r="G75" s="336">
        <f>CAIP!F14</f>
        <v>149022</v>
      </c>
    </row>
    <row r="76" spans="1:12" ht="5.0999999999999996" customHeight="1">
      <c r="A76" s="331"/>
      <c r="B76" s="344"/>
      <c r="C76" s="344"/>
      <c r="D76" s="348"/>
      <c r="E76" s="346"/>
      <c r="F76" s="339"/>
      <c r="G76" s="347"/>
    </row>
    <row r="77" spans="1:12" ht="21.75" customHeight="1">
      <c r="A77" s="457">
        <v>21</v>
      </c>
      <c r="B77" s="459" t="s">
        <v>251</v>
      </c>
      <c r="C77" s="483">
        <f>CNPR!E15</f>
        <v>97.712452041401718</v>
      </c>
      <c r="D77" s="483">
        <f>CNPR!F15</f>
        <v>96.048577586406878</v>
      </c>
      <c r="E77" s="463" t="s">
        <v>126</v>
      </c>
      <c r="F77" s="328" t="s">
        <v>160</v>
      </c>
      <c r="G77" s="329">
        <f>CNPR!F13</f>
        <v>1283563.8</v>
      </c>
    </row>
    <row r="78" spans="1:12" ht="21.75" customHeight="1">
      <c r="A78" s="458"/>
      <c r="B78" s="460"/>
      <c r="C78" s="484"/>
      <c r="D78" s="484"/>
      <c r="E78" s="464"/>
      <c r="F78" s="328" t="s">
        <v>161</v>
      </c>
      <c r="G78" s="329">
        <f>CNPR!F14</f>
        <v>1336369.3999999999</v>
      </c>
    </row>
    <row r="79" spans="1:12" ht="11.25" customHeight="1">
      <c r="A79" s="331"/>
      <c r="B79" s="379" t="s">
        <v>231</v>
      </c>
      <c r="C79" s="379"/>
      <c r="D79" s="331"/>
      <c r="E79" s="331"/>
      <c r="F79" s="331"/>
      <c r="G79" s="331"/>
    </row>
    <row r="80" spans="1:12"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sheetData>
  <mergeCells count="102">
    <mergeCell ref="A77:A78"/>
    <mergeCell ref="B77:B78"/>
    <mergeCell ref="D77:D78"/>
    <mergeCell ref="E77:E78"/>
    <mergeCell ref="A71:A72"/>
    <mergeCell ref="B71:B72"/>
    <mergeCell ref="D71:D72"/>
    <mergeCell ref="E71:E72"/>
    <mergeCell ref="A74:A75"/>
    <mergeCell ref="B74:B75"/>
    <mergeCell ref="D74:D75"/>
    <mergeCell ref="E74:E75"/>
    <mergeCell ref="C71:C72"/>
    <mergeCell ref="C74:C75"/>
    <mergeCell ref="C77:C78"/>
    <mergeCell ref="A65:A66"/>
    <mergeCell ref="B65:B66"/>
    <mergeCell ref="D65:D66"/>
    <mergeCell ref="E65:E66"/>
    <mergeCell ref="A68:A69"/>
    <mergeCell ref="B68:B69"/>
    <mergeCell ref="D68:D69"/>
    <mergeCell ref="E68:E69"/>
    <mergeCell ref="C65:C66"/>
    <mergeCell ref="C68:C69"/>
    <mergeCell ref="A59:A60"/>
    <mergeCell ref="B59:B60"/>
    <mergeCell ref="D59:D60"/>
    <mergeCell ref="E59:E60"/>
    <mergeCell ref="A62:A63"/>
    <mergeCell ref="B62:B63"/>
    <mergeCell ref="D62:D63"/>
    <mergeCell ref="E62:E63"/>
    <mergeCell ref="C59:C60"/>
    <mergeCell ref="C62:C63"/>
    <mergeCell ref="A51:A52"/>
    <mergeCell ref="B51:B52"/>
    <mergeCell ref="D51:D52"/>
    <mergeCell ref="E51:E52"/>
    <mergeCell ref="A56:A57"/>
    <mergeCell ref="B56:B57"/>
    <mergeCell ref="D56:D57"/>
    <mergeCell ref="E56:E57"/>
    <mergeCell ref="C51:C52"/>
    <mergeCell ref="C56:C57"/>
    <mergeCell ref="A43:A44"/>
    <mergeCell ref="B43:B44"/>
    <mergeCell ref="D43:D44"/>
    <mergeCell ref="E43:E44"/>
    <mergeCell ref="A48:A49"/>
    <mergeCell ref="B48:B49"/>
    <mergeCell ref="D48:D49"/>
    <mergeCell ref="E48:E49"/>
    <mergeCell ref="C48:C49"/>
    <mergeCell ref="C43:C44"/>
    <mergeCell ref="A34:A35"/>
    <mergeCell ref="B34:B35"/>
    <mergeCell ref="D34:D35"/>
    <mergeCell ref="E34:E35"/>
    <mergeCell ref="C34:C35"/>
    <mergeCell ref="C31:C32"/>
    <mergeCell ref="A37:A38"/>
    <mergeCell ref="E37:E38"/>
    <mergeCell ref="A40:A41"/>
    <mergeCell ref="B40:B41"/>
    <mergeCell ref="D40:D41"/>
    <mergeCell ref="E40:E41"/>
    <mergeCell ref="B37:B38"/>
    <mergeCell ref="D37:D38"/>
    <mergeCell ref="C37:C38"/>
    <mergeCell ref="C40:C41"/>
    <mergeCell ref="A28:A29"/>
    <mergeCell ref="B28:B29"/>
    <mergeCell ref="D28:D29"/>
    <mergeCell ref="E28:E29"/>
    <mergeCell ref="C25:C26"/>
    <mergeCell ref="C28:C29"/>
    <mergeCell ref="A31:A32"/>
    <mergeCell ref="B31:B32"/>
    <mergeCell ref="D31:D32"/>
    <mergeCell ref="E31:E32"/>
    <mergeCell ref="A22:A23"/>
    <mergeCell ref="B22:B23"/>
    <mergeCell ref="D22:D23"/>
    <mergeCell ref="E22:E23"/>
    <mergeCell ref="C22:C23"/>
    <mergeCell ref="C18:C20"/>
    <mergeCell ref="A25:A26"/>
    <mergeCell ref="B25:B26"/>
    <mergeCell ref="D25:D26"/>
    <mergeCell ref="E25:E26"/>
    <mergeCell ref="A9:G9"/>
    <mergeCell ref="F11:G11"/>
    <mergeCell ref="A15:A16"/>
    <mergeCell ref="B15:B16"/>
    <mergeCell ref="D15:D16"/>
    <mergeCell ref="E15:E16"/>
    <mergeCell ref="C15:C16"/>
    <mergeCell ref="A18:A20"/>
    <mergeCell ref="B18:B20"/>
    <mergeCell ref="D18:D20"/>
    <mergeCell ref="E18:E20"/>
  </mergeCells>
  <printOptions horizontalCentered="1"/>
  <pageMargins left="0.59055118110236227" right="0.59055118110236227" top="0.78740157480314965" bottom="0.78740157480314965" header="0" footer="0"/>
  <pageSetup scale="8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51"/>
  <sheetViews>
    <sheetView view="pageBreakPreview" zoomScaleNormal="100" zoomScaleSheetLayoutView="100" workbookViewId="0">
      <selection activeCell="R46" sqref="R46"/>
    </sheetView>
  </sheetViews>
  <sheetFormatPr baseColWidth="10" defaultRowHeight="15"/>
  <cols>
    <col min="1" max="1" width="9.140625" customWidth="1"/>
    <col min="2" max="2" width="13.7109375" customWidth="1"/>
    <col min="3" max="8" width="8.28515625" customWidth="1"/>
    <col min="256" max="256" width="9.140625" customWidth="1"/>
    <col min="257" max="257" width="12.7109375" customWidth="1"/>
    <col min="258" max="263" width="8.140625" customWidth="1"/>
    <col min="264" max="264" width="8.28515625" customWidth="1"/>
    <col min="512" max="512" width="9.140625" customWidth="1"/>
    <col min="513" max="513" width="12.7109375" customWidth="1"/>
    <col min="514" max="519" width="8.140625" customWidth="1"/>
    <col min="520" max="520" width="8.28515625" customWidth="1"/>
    <col min="768" max="768" width="9.140625" customWidth="1"/>
    <col min="769" max="769" width="12.7109375" customWidth="1"/>
    <col min="770" max="775" width="8.140625" customWidth="1"/>
    <col min="776" max="776" width="8.28515625" customWidth="1"/>
    <col min="1024" max="1024" width="9.140625" customWidth="1"/>
    <col min="1025" max="1025" width="12.7109375" customWidth="1"/>
    <col min="1026" max="1031" width="8.140625" customWidth="1"/>
    <col min="1032" max="1032" width="8.28515625" customWidth="1"/>
    <col min="1280" max="1280" width="9.140625" customWidth="1"/>
    <col min="1281" max="1281" width="12.7109375" customWidth="1"/>
    <col min="1282" max="1287" width="8.140625" customWidth="1"/>
    <col min="1288" max="1288" width="8.28515625" customWidth="1"/>
    <col min="1536" max="1536" width="9.140625" customWidth="1"/>
    <col min="1537" max="1537" width="12.7109375" customWidth="1"/>
    <col min="1538" max="1543" width="8.140625" customWidth="1"/>
    <col min="1544" max="1544" width="8.28515625" customWidth="1"/>
    <col min="1792" max="1792" width="9.140625" customWidth="1"/>
    <col min="1793" max="1793" width="12.7109375" customWidth="1"/>
    <col min="1794" max="1799" width="8.140625" customWidth="1"/>
    <col min="1800" max="1800" width="8.28515625" customWidth="1"/>
    <col min="2048" max="2048" width="9.140625" customWidth="1"/>
    <col min="2049" max="2049" width="12.7109375" customWidth="1"/>
    <col min="2050" max="2055" width="8.140625" customWidth="1"/>
    <col min="2056" max="2056" width="8.28515625" customWidth="1"/>
    <col min="2304" max="2304" width="9.140625" customWidth="1"/>
    <col min="2305" max="2305" width="12.7109375" customWidth="1"/>
    <col min="2306" max="2311" width="8.140625" customWidth="1"/>
    <col min="2312" max="2312" width="8.28515625" customWidth="1"/>
    <col min="2560" max="2560" width="9.140625" customWidth="1"/>
    <col min="2561" max="2561" width="12.7109375" customWidth="1"/>
    <col min="2562" max="2567" width="8.140625" customWidth="1"/>
    <col min="2568" max="2568" width="8.28515625" customWidth="1"/>
    <col min="2816" max="2816" width="9.140625" customWidth="1"/>
    <col min="2817" max="2817" width="12.7109375" customWidth="1"/>
    <col min="2818" max="2823" width="8.140625" customWidth="1"/>
    <col min="2824" max="2824" width="8.28515625" customWidth="1"/>
    <col min="3072" max="3072" width="9.140625" customWidth="1"/>
    <col min="3073" max="3073" width="12.7109375" customWidth="1"/>
    <col min="3074" max="3079" width="8.140625" customWidth="1"/>
    <col min="3080" max="3080" width="8.28515625" customWidth="1"/>
    <col min="3328" max="3328" width="9.140625" customWidth="1"/>
    <col min="3329" max="3329" width="12.7109375" customWidth="1"/>
    <col min="3330" max="3335" width="8.140625" customWidth="1"/>
    <col min="3336" max="3336" width="8.28515625" customWidth="1"/>
    <col min="3584" max="3584" width="9.140625" customWidth="1"/>
    <col min="3585" max="3585" width="12.7109375" customWidth="1"/>
    <col min="3586" max="3591" width="8.140625" customWidth="1"/>
    <col min="3592" max="3592" width="8.28515625" customWidth="1"/>
    <col min="3840" max="3840" width="9.140625" customWidth="1"/>
    <col min="3841" max="3841" width="12.7109375" customWidth="1"/>
    <col min="3842" max="3847" width="8.140625" customWidth="1"/>
    <col min="3848" max="3848" width="8.28515625" customWidth="1"/>
    <col min="4096" max="4096" width="9.140625" customWidth="1"/>
    <col min="4097" max="4097" width="12.7109375" customWidth="1"/>
    <col min="4098" max="4103" width="8.140625" customWidth="1"/>
    <col min="4104" max="4104" width="8.28515625" customWidth="1"/>
    <col min="4352" max="4352" width="9.140625" customWidth="1"/>
    <col min="4353" max="4353" width="12.7109375" customWidth="1"/>
    <col min="4354" max="4359" width="8.140625" customWidth="1"/>
    <col min="4360" max="4360" width="8.28515625" customWidth="1"/>
    <col min="4608" max="4608" width="9.140625" customWidth="1"/>
    <col min="4609" max="4609" width="12.7109375" customWidth="1"/>
    <col min="4610" max="4615" width="8.140625" customWidth="1"/>
    <col min="4616" max="4616" width="8.28515625" customWidth="1"/>
    <col min="4864" max="4864" width="9.140625" customWidth="1"/>
    <col min="4865" max="4865" width="12.7109375" customWidth="1"/>
    <col min="4866" max="4871" width="8.140625" customWidth="1"/>
    <col min="4872" max="4872" width="8.28515625" customWidth="1"/>
    <col min="5120" max="5120" width="9.140625" customWidth="1"/>
    <col min="5121" max="5121" width="12.7109375" customWidth="1"/>
    <col min="5122" max="5127" width="8.140625" customWidth="1"/>
    <col min="5128" max="5128" width="8.28515625" customWidth="1"/>
    <col min="5376" max="5376" width="9.140625" customWidth="1"/>
    <col min="5377" max="5377" width="12.7109375" customWidth="1"/>
    <col min="5378" max="5383" width="8.140625" customWidth="1"/>
    <col min="5384" max="5384" width="8.28515625" customWidth="1"/>
    <col min="5632" max="5632" width="9.140625" customWidth="1"/>
    <col min="5633" max="5633" width="12.7109375" customWidth="1"/>
    <col min="5634" max="5639" width="8.140625" customWidth="1"/>
    <col min="5640" max="5640" width="8.28515625" customWidth="1"/>
    <col min="5888" max="5888" width="9.140625" customWidth="1"/>
    <col min="5889" max="5889" width="12.7109375" customWidth="1"/>
    <col min="5890" max="5895" width="8.140625" customWidth="1"/>
    <col min="5896" max="5896" width="8.28515625" customWidth="1"/>
    <col min="6144" max="6144" width="9.140625" customWidth="1"/>
    <col min="6145" max="6145" width="12.7109375" customWidth="1"/>
    <col min="6146" max="6151" width="8.140625" customWidth="1"/>
    <col min="6152" max="6152" width="8.28515625" customWidth="1"/>
    <col min="6400" max="6400" width="9.140625" customWidth="1"/>
    <col min="6401" max="6401" width="12.7109375" customWidth="1"/>
    <col min="6402" max="6407" width="8.140625" customWidth="1"/>
    <col min="6408" max="6408" width="8.28515625" customWidth="1"/>
    <col min="6656" max="6656" width="9.140625" customWidth="1"/>
    <col min="6657" max="6657" width="12.7109375" customWidth="1"/>
    <col min="6658" max="6663" width="8.140625" customWidth="1"/>
    <col min="6664" max="6664" width="8.28515625" customWidth="1"/>
    <col min="6912" max="6912" width="9.140625" customWidth="1"/>
    <col min="6913" max="6913" width="12.7109375" customWidth="1"/>
    <col min="6914" max="6919" width="8.140625" customWidth="1"/>
    <col min="6920" max="6920" width="8.28515625" customWidth="1"/>
    <col min="7168" max="7168" width="9.140625" customWidth="1"/>
    <col min="7169" max="7169" width="12.7109375" customWidth="1"/>
    <col min="7170" max="7175" width="8.140625" customWidth="1"/>
    <col min="7176" max="7176" width="8.28515625" customWidth="1"/>
    <col min="7424" max="7424" width="9.140625" customWidth="1"/>
    <col min="7425" max="7425" width="12.7109375" customWidth="1"/>
    <col min="7426" max="7431" width="8.140625" customWidth="1"/>
    <col min="7432" max="7432" width="8.28515625" customWidth="1"/>
    <col min="7680" max="7680" width="9.140625" customWidth="1"/>
    <col min="7681" max="7681" width="12.7109375" customWidth="1"/>
    <col min="7682" max="7687" width="8.140625" customWidth="1"/>
    <col min="7688" max="7688" width="8.28515625" customWidth="1"/>
    <col min="7936" max="7936" width="9.140625" customWidth="1"/>
    <col min="7937" max="7937" width="12.7109375" customWidth="1"/>
    <col min="7938" max="7943" width="8.140625" customWidth="1"/>
    <col min="7944" max="7944" width="8.28515625" customWidth="1"/>
    <col min="8192" max="8192" width="9.140625" customWidth="1"/>
    <col min="8193" max="8193" width="12.7109375" customWidth="1"/>
    <col min="8194" max="8199" width="8.140625" customWidth="1"/>
    <col min="8200" max="8200" width="8.28515625" customWidth="1"/>
    <col min="8448" max="8448" width="9.140625" customWidth="1"/>
    <col min="8449" max="8449" width="12.7109375" customWidth="1"/>
    <col min="8450" max="8455" width="8.140625" customWidth="1"/>
    <col min="8456" max="8456" width="8.28515625" customWidth="1"/>
    <col min="8704" max="8704" width="9.140625" customWidth="1"/>
    <col min="8705" max="8705" width="12.7109375" customWidth="1"/>
    <col min="8706" max="8711" width="8.140625" customWidth="1"/>
    <col min="8712" max="8712" width="8.28515625" customWidth="1"/>
    <col min="8960" max="8960" width="9.140625" customWidth="1"/>
    <col min="8961" max="8961" width="12.7109375" customWidth="1"/>
    <col min="8962" max="8967" width="8.140625" customWidth="1"/>
    <col min="8968" max="8968" width="8.28515625" customWidth="1"/>
    <col min="9216" max="9216" width="9.140625" customWidth="1"/>
    <col min="9217" max="9217" width="12.7109375" customWidth="1"/>
    <col min="9218" max="9223" width="8.140625" customWidth="1"/>
    <col min="9224" max="9224" width="8.28515625" customWidth="1"/>
    <col min="9472" max="9472" width="9.140625" customWidth="1"/>
    <col min="9473" max="9473" width="12.7109375" customWidth="1"/>
    <col min="9474" max="9479" width="8.140625" customWidth="1"/>
    <col min="9480" max="9480" width="8.28515625" customWidth="1"/>
    <col min="9728" max="9728" width="9.140625" customWidth="1"/>
    <col min="9729" max="9729" width="12.7109375" customWidth="1"/>
    <col min="9730" max="9735" width="8.140625" customWidth="1"/>
    <col min="9736" max="9736" width="8.28515625" customWidth="1"/>
    <col min="9984" max="9984" width="9.140625" customWidth="1"/>
    <col min="9985" max="9985" width="12.7109375" customWidth="1"/>
    <col min="9986" max="9991" width="8.140625" customWidth="1"/>
    <col min="9992" max="9992" width="8.28515625" customWidth="1"/>
    <col min="10240" max="10240" width="9.140625" customWidth="1"/>
    <col min="10241" max="10241" width="12.7109375" customWidth="1"/>
    <col min="10242" max="10247" width="8.140625" customWidth="1"/>
    <col min="10248" max="10248" width="8.28515625" customWidth="1"/>
    <col min="10496" max="10496" width="9.140625" customWidth="1"/>
    <col min="10497" max="10497" width="12.7109375" customWidth="1"/>
    <col min="10498" max="10503" width="8.140625" customWidth="1"/>
    <col min="10504" max="10504" width="8.28515625" customWidth="1"/>
    <col min="10752" max="10752" width="9.140625" customWidth="1"/>
    <col min="10753" max="10753" width="12.7109375" customWidth="1"/>
    <col min="10754" max="10759" width="8.140625" customWidth="1"/>
    <col min="10760" max="10760" width="8.28515625" customWidth="1"/>
    <col min="11008" max="11008" width="9.140625" customWidth="1"/>
    <col min="11009" max="11009" width="12.7109375" customWidth="1"/>
    <col min="11010" max="11015" width="8.140625" customWidth="1"/>
    <col min="11016" max="11016" width="8.28515625" customWidth="1"/>
    <col min="11264" max="11264" width="9.140625" customWidth="1"/>
    <col min="11265" max="11265" width="12.7109375" customWidth="1"/>
    <col min="11266" max="11271" width="8.140625" customWidth="1"/>
    <col min="11272" max="11272" width="8.28515625" customWidth="1"/>
    <col min="11520" max="11520" width="9.140625" customWidth="1"/>
    <col min="11521" max="11521" width="12.7109375" customWidth="1"/>
    <col min="11522" max="11527" width="8.140625" customWidth="1"/>
    <col min="11528" max="11528" width="8.28515625" customWidth="1"/>
    <col min="11776" max="11776" width="9.140625" customWidth="1"/>
    <col min="11777" max="11777" width="12.7109375" customWidth="1"/>
    <col min="11778" max="11783" width="8.140625" customWidth="1"/>
    <col min="11784" max="11784" width="8.28515625" customWidth="1"/>
    <col min="12032" max="12032" width="9.140625" customWidth="1"/>
    <col min="12033" max="12033" width="12.7109375" customWidth="1"/>
    <col min="12034" max="12039" width="8.140625" customWidth="1"/>
    <col min="12040" max="12040" width="8.28515625" customWidth="1"/>
    <col min="12288" max="12288" width="9.140625" customWidth="1"/>
    <col min="12289" max="12289" width="12.7109375" customWidth="1"/>
    <col min="12290" max="12295" width="8.140625" customWidth="1"/>
    <col min="12296" max="12296" width="8.28515625" customWidth="1"/>
    <col min="12544" max="12544" width="9.140625" customWidth="1"/>
    <col min="12545" max="12545" width="12.7109375" customWidth="1"/>
    <col min="12546" max="12551" width="8.140625" customWidth="1"/>
    <col min="12552" max="12552" width="8.28515625" customWidth="1"/>
    <col min="12800" max="12800" width="9.140625" customWidth="1"/>
    <col min="12801" max="12801" width="12.7109375" customWidth="1"/>
    <col min="12802" max="12807" width="8.140625" customWidth="1"/>
    <col min="12808" max="12808" width="8.28515625" customWidth="1"/>
    <col min="13056" max="13056" width="9.140625" customWidth="1"/>
    <col min="13057" max="13057" width="12.7109375" customWidth="1"/>
    <col min="13058" max="13063" width="8.140625" customWidth="1"/>
    <col min="13064" max="13064" width="8.28515625" customWidth="1"/>
    <col min="13312" max="13312" width="9.140625" customWidth="1"/>
    <col min="13313" max="13313" width="12.7109375" customWidth="1"/>
    <col min="13314" max="13319" width="8.140625" customWidth="1"/>
    <col min="13320" max="13320" width="8.28515625" customWidth="1"/>
    <col min="13568" max="13568" width="9.140625" customWidth="1"/>
    <col min="13569" max="13569" width="12.7109375" customWidth="1"/>
    <col min="13570" max="13575" width="8.140625" customWidth="1"/>
    <col min="13576" max="13576" width="8.28515625" customWidth="1"/>
    <col min="13824" max="13824" width="9.140625" customWidth="1"/>
    <col min="13825" max="13825" width="12.7109375" customWidth="1"/>
    <col min="13826" max="13831" width="8.140625" customWidth="1"/>
    <col min="13832" max="13832" width="8.28515625" customWidth="1"/>
    <col min="14080" max="14080" width="9.140625" customWidth="1"/>
    <col min="14081" max="14081" width="12.7109375" customWidth="1"/>
    <col min="14082" max="14087" width="8.140625" customWidth="1"/>
    <col min="14088" max="14088" width="8.28515625" customWidth="1"/>
    <col min="14336" max="14336" width="9.140625" customWidth="1"/>
    <col min="14337" max="14337" width="12.7109375" customWidth="1"/>
    <col min="14338" max="14343" width="8.140625" customWidth="1"/>
    <col min="14344" max="14344" width="8.28515625" customWidth="1"/>
    <col min="14592" max="14592" width="9.140625" customWidth="1"/>
    <col min="14593" max="14593" width="12.7109375" customWidth="1"/>
    <col min="14594" max="14599" width="8.140625" customWidth="1"/>
    <col min="14600" max="14600" width="8.28515625" customWidth="1"/>
    <col min="14848" max="14848" width="9.140625" customWidth="1"/>
    <col min="14849" max="14849" width="12.7109375" customWidth="1"/>
    <col min="14850" max="14855" width="8.140625" customWidth="1"/>
    <col min="14856" max="14856" width="8.28515625" customWidth="1"/>
    <col min="15104" max="15104" width="9.140625" customWidth="1"/>
    <col min="15105" max="15105" width="12.7109375" customWidth="1"/>
    <col min="15106" max="15111" width="8.140625" customWidth="1"/>
    <col min="15112" max="15112" width="8.28515625" customWidth="1"/>
    <col min="15360" max="15360" width="9.140625" customWidth="1"/>
    <col min="15361" max="15361" width="12.7109375" customWidth="1"/>
    <col min="15362" max="15367" width="8.140625" customWidth="1"/>
    <col min="15368" max="15368" width="8.28515625" customWidth="1"/>
    <col min="15616" max="15616" width="9.140625" customWidth="1"/>
    <col min="15617" max="15617" width="12.7109375" customWidth="1"/>
    <col min="15618" max="15623" width="8.140625" customWidth="1"/>
    <col min="15624" max="15624" width="8.28515625" customWidth="1"/>
    <col min="15872" max="15872" width="9.140625" customWidth="1"/>
    <col min="15873" max="15873" width="12.7109375" customWidth="1"/>
    <col min="15874" max="15879" width="8.140625" customWidth="1"/>
    <col min="15880" max="15880" width="8.28515625" customWidth="1"/>
    <col min="16128" max="16128" width="9.140625" customWidth="1"/>
    <col min="16129" max="16129" width="12.7109375" customWidth="1"/>
    <col min="16130" max="16135" width="8.140625" customWidth="1"/>
    <col min="16136" max="16136" width="8.28515625" customWidth="1"/>
  </cols>
  <sheetData>
    <row r="7" spans="1:13" ht="11.25" customHeight="1">
      <c r="A7" s="124"/>
      <c r="B7" s="39"/>
      <c r="C7" s="39"/>
      <c r="D7" s="39"/>
      <c r="E7" s="39"/>
      <c r="F7" s="39"/>
      <c r="G7" s="39"/>
      <c r="H7" s="39"/>
      <c r="I7" s="39"/>
      <c r="J7" s="39"/>
      <c r="K7" s="39"/>
      <c r="L7" s="125"/>
    </row>
    <row r="8" spans="1:13" ht="21.95" customHeight="1">
      <c r="A8" s="485" t="s">
        <v>91</v>
      </c>
      <c r="B8" s="485"/>
      <c r="C8" s="485"/>
      <c r="D8" s="485"/>
      <c r="E8" s="485"/>
      <c r="F8" s="485"/>
      <c r="G8" s="485"/>
      <c r="H8" s="485"/>
      <c r="I8" s="485"/>
      <c r="J8" s="485"/>
      <c r="K8" s="485"/>
      <c r="L8" s="126"/>
    </row>
    <row r="11" spans="1:13" ht="36" customHeight="1" thickBot="1">
      <c r="B11" s="127" t="s">
        <v>50</v>
      </c>
      <c r="C11" s="128" t="s">
        <v>82</v>
      </c>
    </row>
    <row r="12" spans="1:13" ht="12" customHeight="1" thickTop="1">
      <c r="B12" s="132" t="s">
        <v>88</v>
      </c>
      <c r="C12" s="354">
        <v>64.560904475569799</v>
      </c>
    </row>
    <row r="13" spans="1:13" ht="12" customHeight="1">
      <c r="B13" s="130" t="s">
        <v>89</v>
      </c>
      <c r="C13" s="353">
        <v>65.599999999999994</v>
      </c>
      <c r="D13" s="134"/>
      <c r="M13" s="134"/>
    </row>
    <row r="14" spans="1:13" ht="12" customHeight="1">
      <c r="B14" s="132" t="s">
        <v>90</v>
      </c>
      <c r="C14" s="354">
        <v>78.156229672993902</v>
      </c>
      <c r="M14" s="134"/>
    </row>
    <row r="15" spans="1:13" ht="12" customHeight="1">
      <c r="B15" s="130" t="s">
        <v>96</v>
      </c>
      <c r="C15" s="353">
        <v>85.88445745416108</v>
      </c>
      <c r="M15" s="134"/>
    </row>
    <row r="16" spans="1:13" ht="12" customHeight="1">
      <c r="B16" s="132" t="s">
        <v>216</v>
      </c>
      <c r="C16" s="354">
        <f>Titulados!D16</f>
        <v>87.011229379275022</v>
      </c>
      <c r="M16" s="134"/>
    </row>
    <row r="17" spans="1:13" ht="45.75">
      <c r="B17" s="357" t="s">
        <v>276</v>
      </c>
      <c r="C17" s="358">
        <f>C16-C15</f>
        <v>1.1267719251139425</v>
      </c>
      <c r="M17">
        <f>SUM(C12:C16)/5</f>
        <v>76.242564196399968</v>
      </c>
    </row>
    <row r="19" spans="1:13" ht="30" customHeight="1">
      <c r="A19" s="143" t="s">
        <v>52</v>
      </c>
      <c r="B19" s="143" t="s">
        <v>53</v>
      </c>
      <c r="C19" s="143" t="s">
        <v>88</v>
      </c>
      <c r="D19" s="143" t="s">
        <v>89</v>
      </c>
      <c r="E19" s="143" t="s">
        <v>90</v>
      </c>
      <c r="F19" s="143" t="s">
        <v>96</v>
      </c>
      <c r="G19" s="143" t="s">
        <v>216</v>
      </c>
      <c r="H19" s="143" t="s">
        <v>271</v>
      </c>
      <c r="M19" s="134"/>
    </row>
    <row r="20" spans="1:13" ht="9.75" customHeight="1">
      <c r="A20" s="144">
        <v>1</v>
      </c>
      <c r="B20" s="145" t="s">
        <v>35</v>
      </c>
      <c r="C20" s="150">
        <v>56.758957654723133</v>
      </c>
      <c r="D20" s="150">
        <v>60.609911054637863</v>
      </c>
      <c r="E20" s="150">
        <v>87.451487710219922</v>
      </c>
      <c r="F20" s="150">
        <v>80.135440180586897</v>
      </c>
      <c r="G20" s="150">
        <f>Titulados!D36</f>
        <v>90</v>
      </c>
      <c r="H20" s="152">
        <f t="shared" ref="H20:H51" si="0">G20-F20</f>
        <v>9.8645598194131026</v>
      </c>
      <c r="I20" s="137"/>
    </row>
    <row r="21" spans="1:13" ht="9.75" customHeight="1">
      <c r="A21" s="144">
        <v>2</v>
      </c>
      <c r="B21" s="145" t="s">
        <v>32</v>
      </c>
      <c r="C21" s="150">
        <v>50.695825049701796</v>
      </c>
      <c r="D21" s="150">
        <v>69.044879171461446</v>
      </c>
      <c r="E21" s="150">
        <v>80.311457174638491</v>
      </c>
      <c r="F21" s="150">
        <v>82.915173237753876</v>
      </c>
      <c r="G21" s="150">
        <f>Titulados!D33</f>
        <v>90.35175879396985</v>
      </c>
      <c r="H21" s="152">
        <f t="shared" si="0"/>
        <v>7.4365855562159737</v>
      </c>
    </row>
    <row r="22" spans="1:13" ht="9.75" customHeight="1">
      <c r="A22" s="144">
        <v>3</v>
      </c>
      <c r="B22" s="145" t="s">
        <v>45</v>
      </c>
      <c r="C22" s="150">
        <v>69.20955882352942</v>
      </c>
      <c r="D22" s="150">
        <v>86.913086913086914</v>
      </c>
      <c r="E22" s="150">
        <v>95.686274509803923</v>
      </c>
      <c r="F22" s="150">
        <v>87.610976594027449</v>
      </c>
      <c r="G22" s="150">
        <f>Titulados!D46</f>
        <v>94.935622317596568</v>
      </c>
      <c r="H22" s="152">
        <f t="shared" si="0"/>
        <v>7.3246457235691196</v>
      </c>
    </row>
    <row r="23" spans="1:13" ht="9.75" customHeight="1">
      <c r="A23" s="144">
        <v>4</v>
      </c>
      <c r="B23" s="145" t="s">
        <v>47</v>
      </c>
      <c r="C23" s="150">
        <v>86.852589641434264</v>
      </c>
      <c r="D23" s="150">
        <v>94.527363184079604</v>
      </c>
      <c r="E23" s="150">
        <v>100</v>
      </c>
      <c r="F23" s="150">
        <v>85.964912280701753</v>
      </c>
      <c r="G23" s="150">
        <f>Titulados!D48</f>
        <v>92.523364485981304</v>
      </c>
      <c r="H23" s="152">
        <f t="shared" si="0"/>
        <v>6.5584522052795506</v>
      </c>
    </row>
    <row r="24" spans="1:13" ht="9.75" customHeight="1">
      <c r="A24" s="144">
        <v>5</v>
      </c>
      <c r="B24" s="145" t="s">
        <v>38</v>
      </c>
      <c r="C24" s="150">
        <v>70.967741935483872</v>
      </c>
      <c r="D24" s="150">
        <v>51.488334674175384</v>
      </c>
      <c r="E24" s="150">
        <v>78.985507246376812</v>
      </c>
      <c r="F24" s="150">
        <v>83.780487804878049</v>
      </c>
      <c r="G24" s="150">
        <f>Titulados!D39</f>
        <v>89.632653061224488</v>
      </c>
      <c r="H24" s="152">
        <f t="shared" si="0"/>
        <v>5.8521652563464386</v>
      </c>
    </row>
    <row r="25" spans="1:13" ht="9.75" customHeight="1">
      <c r="A25" s="144">
        <v>6</v>
      </c>
      <c r="B25" s="145" t="s">
        <v>34</v>
      </c>
      <c r="C25" s="150">
        <v>76.811594202898547</v>
      </c>
      <c r="D25" s="150">
        <v>88.876404494382015</v>
      </c>
      <c r="E25" s="150">
        <v>88.081264108352144</v>
      </c>
      <c r="F25" s="150">
        <v>87.602459016393439</v>
      </c>
      <c r="G25" s="150">
        <f>Titulados!D35</f>
        <v>92.703533026113675</v>
      </c>
      <c r="H25" s="152">
        <f t="shared" si="0"/>
        <v>5.1010740097202358</v>
      </c>
    </row>
    <row r="26" spans="1:13" ht="9.75" customHeight="1">
      <c r="A26" s="144">
        <v>7</v>
      </c>
      <c r="B26" s="145" t="s">
        <v>26</v>
      </c>
      <c r="C26" s="150">
        <v>61.656314699792958</v>
      </c>
      <c r="D26" s="150">
        <v>41.692650334075729</v>
      </c>
      <c r="E26" s="150">
        <v>75</v>
      </c>
      <c r="F26" s="150">
        <v>85.703155434359175</v>
      </c>
      <c r="G26" s="150">
        <f>Titulados!D27</f>
        <v>89.776011560693647</v>
      </c>
      <c r="H26" s="152">
        <f t="shared" si="0"/>
        <v>4.0728561263344716</v>
      </c>
    </row>
    <row r="27" spans="1:13" ht="9.75" customHeight="1">
      <c r="A27" s="144">
        <v>8</v>
      </c>
      <c r="B27" s="145" t="s">
        <v>27</v>
      </c>
      <c r="C27" s="150">
        <v>73.407482305358954</v>
      </c>
      <c r="D27" s="150">
        <v>72.815533980582529</v>
      </c>
      <c r="E27" s="150">
        <v>78.286852589641427</v>
      </c>
      <c r="F27" s="150">
        <v>76.970443349753694</v>
      </c>
      <c r="G27" s="150">
        <f>Titulados!D28</f>
        <v>80.980980980980974</v>
      </c>
      <c r="H27" s="152">
        <f t="shared" si="0"/>
        <v>4.0105376312272796</v>
      </c>
    </row>
    <row r="28" spans="1:13" ht="9.75" customHeight="1">
      <c r="A28" s="144">
        <v>9</v>
      </c>
      <c r="B28" s="145" t="s">
        <v>40</v>
      </c>
      <c r="C28" s="150">
        <v>95.163806552262088</v>
      </c>
      <c r="D28" s="150">
        <v>88.645161290322577</v>
      </c>
      <c r="E28" s="150">
        <v>93.207324276432374</v>
      </c>
      <c r="F28" s="150">
        <v>95.568039950062428</v>
      </c>
      <c r="G28" s="150">
        <f>Titulados!D41</f>
        <v>99.304068522483931</v>
      </c>
      <c r="H28" s="152">
        <f t="shared" si="0"/>
        <v>3.7360285724215032</v>
      </c>
    </row>
    <row r="29" spans="1:13" ht="9.75" customHeight="1">
      <c r="A29" s="144">
        <v>10</v>
      </c>
      <c r="B29" s="145" t="s">
        <v>23</v>
      </c>
      <c r="C29" s="150">
        <v>27.035830618892508</v>
      </c>
      <c r="D29" s="150">
        <v>0</v>
      </c>
      <c r="E29" s="150">
        <v>87.9</v>
      </c>
      <c r="F29" s="150">
        <v>89.333333333333329</v>
      </c>
      <c r="G29" s="150">
        <f>Titulados!D24</f>
        <v>92.990654205607484</v>
      </c>
      <c r="H29" s="152">
        <f t="shared" si="0"/>
        <v>3.6573208722741555</v>
      </c>
    </row>
    <row r="30" spans="1:13" ht="9.75" customHeight="1">
      <c r="A30" s="144">
        <v>11</v>
      </c>
      <c r="B30" s="145" t="s">
        <v>37</v>
      </c>
      <c r="C30" s="150">
        <v>52.005943536404168</v>
      </c>
      <c r="D30" s="150">
        <v>94.48669201520913</v>
      </c>
      <c r="E30" s="150">
        <v>95.370370370370367</v>
      </c>
      <c r="F30" s="150">
        <v>91.235059760956176</v>
      </c>
      <c r="G30" s="150">
        <f>Titulados!D38</f>
        <v>94.402985074626869</v>
      </c>
      <c r="H30" s="152">
        <f t="shared" si="0"/>
        <v>3.1679253136706933</v>
      </c>
    </row>
    <row r="31" spans="1:13" ht="9.75" customHeight="1">
      <c r="A31" s="144">
        <v>12</v>
      </c>
      <c r="B31" s="145" t="s">
        <v>43</v>
      </c>
      <c r="C31" s="150">
        <v>10.182767624020887</v>
      </c>
      <c r="D31" s="150">
        <v>65.027322404371574</v>
      </c>
      <c r="E31" s="150">
        <v>70.302137067059689</v>
      </c>
      <c r="F31" s="150">
        <v>83.567774936061383</v>
      </c>
      <c r="G31" s="150">
        <f>Titulados!D44</f>
        <v>86.290322580645167</v>
      </c>
      <c r="H31" s="152">
        <f t="shared" si="0"/>
        <v>2.7225476445837842</v>
      </c>
    </row>
    <row r="32" spans="1:13" ht="9.75" customHeight="1">
      <c r="A32" s="144">
        <v>13</v>
      </c>
      <c r="B32" s="145" t="s">
        <v>16</v>
      </c>
      <c r="C32" s="150">
        <v>83.105981112277021</v>
      </c>
      <c r="D32" s="150">
        <v>91.309385863267664</v>
      </c>
      <c r="E32" s="150">
        <v>87.889273356401389</v>
      </c>
      <c r="F32" s="150">
        <v>93.757503001200476</v>
      </c>
      <c r="G32" s="150">
        <f>Titulados!D17</f>
        <v>95.709570957095707</v>
      </c>
      <c r="H32" s="152">
        <f t="shared" si="0"/>
        <v>1.952067955895231</v>
      </c>
    </row>
    <row r="33" spans="1:9" ht="9.75" customHeight="1">
      <c r="A33" s="144">
        <v>14</v>
      </c>
      <c r="B33" s="145" t="s">
        <v>20</v>
      </c>
      <c r="C33" s="150">
        <v>79.712230215827333</v>
      </c>
      <c r="D33" s="150">
        <v>66.112956810631232</v>
      </c>
      <c r="E33" s="150">
        <v>86.857624262847509</v>
      </c>
      <c r="F33" s="150">
        <v>91.801878736122973</v>
      </c>
      <c r="G33" s="150">
        <f>Titulados!D21</f>
        <v>93.452380952380949</v>
      </c>
      <c r="H33" s="152">
        <f t="shared" si="0"/>
        <v>1.6505022162579763</v>
      </c>
    </row>
    <row r="34" spans="1:9" ht="9.75" customHeight="1">
      <c r="A34" s="144">
        <v>15</v>
      </c>
      <c r="B34" s="145" t="s">
        <v>39</v>
      </c>
      <c r="C34" s="150">
        <v>75.329236172080769</v>
      </c>
      <c r="D34" s="150">
        <v>84.301606922126084</v>
      </c>
      <c r="E34" s="150">
        <v>85.1</v>
      </c>
      <c r="F34" s="150">
        <v>93.813131313131322</v>
      </c>
      <c r="G34" s="150">
        <f>Titulados!D40</f>
        <v>95.334174022698619</v>
      </c>
      <c r="H34" s="152">
        <f t="shared" si="0"/>
        <v>1.5210427095672969</v>
      </c>
    </row>
    <row r="35" spans="1:9" ht="9.75" customHeight="1">
      <c r="A35" s="144">
        <v>16</v>
      </c>
      <c r="B35" s="145" t="s">
        <v>42</v>
      </c>
      <c r="C35" s="150">
        <v>74.713584288052374</v>
      </c>
      <c r="D35" s="150">
        <v>0</v>
      </c>
      <c r="E35" s="150">
        <v>92.710280373831779</v>
      </c>
      <c r="F35" s="150">
        <v>97</v>
      </c>
      <c r="G35" s="150">
        <f>Titulados!D43</f>
        <v>98.25811559778306</v>
      </c>
      <c r="H35" s="152">
        <f t="shared" si="0"/>
        <v>1.2581155977830605</v>
      </c>
    </row>
    <row r="36" spans="1:9" ht="9.75" customHeight="1">
      <c r="A36" s="144">
        <v>17</v>
      </c>
      <c r="B36" s="145" t="s">
        <v>44</v>
      </c>
      <c r="C36" s="150">
        <v>80.068143100511065</v>
      </c>
      <c r="D36" s="150">
        <v>83.033932135728534</v>
      </c>
      <c r="E36" s="150">
        <v>88.872180451127818</v>
      </c>
      <c r="F36" s="150">
        <v>98.242530755711783</v>
      </c>
      <c r="G36" s="150">
        <f>Titulados!D45</f>
        <v>99.447513812154696</v>
      </c>
      <c r="H36" s="152">
        <f t="shared" si="0"/>
        <v>1.2049830564429129</v>
      </c>
    </row>
    <row r="37" spans="1:9" ht="9.75" customHeight="1">
      <c r="A37" s="144">
        <v>18</v>
      </c>
      <c r="B37" s="145" t="s">
        <v>18</v>
      </c>
      <c r="C37" s="150">
        <v>66.748166259168713</v>
      </c>
      <c r="D37" s="150">
        <v>99.166666666666671</v>
      </c>
      <c r="E37" s="150">
        <v>89.09574468085107</v>
      </c>
      <c r="F37" s="150">
        <v>98.029556650246306</v>
      </c>
      <c r="G37" s="150">
        <f>Titulados!D19</f>
        <v>99.024390243902445</v>
      </c>
      <c r="H37" s="152">
        <f t="shared" si="0"/>
        <v>0.99483359365613921</v>
      </c>
    </row>
    <row r="38" spans="1:9" ht="9.75" customHeight="1">
      <c r="A38" s="144">
        <v>19</v>
      </c>
      <c r="B38" s="145" t="s">
        <v>46</v>
      </c>
      <c r="C38" s="150">
        <v>45.286885245901637</v>
      </c>
      <c r="D38" s="150">
        <v>85.411471321695771</v>
      </c>
      <c r="E38" s="150">
        <v>79.349593495934954</v>
      </c>
      <c r="F38" s="150">
        <v>89.274924471299087</v>
      </c>
      <c r="G38" s="150">
        <f>Titulados!D47</f>
        <v>89.272943980929682</v>
      </c>
      <c r="H38" s="152">
        <f t="shared" si="0"/>
        <v>-1.9804903694051745E-3</v>
      </c>
    </row>
    <row r="39" spans="1:9" ht="9.75" customHeight="1">
      <c r="A39" s="144">
        <v>20</v>
      </c>
      <c r="B39" s="145" t="s">
        <v>29</v>
      </c>
      <c r="C39" s="150">
        <v>76.830808080808083</v>
      </c>
      <c r="D39" s="150">
        <v>78.379360465116278</v>
      </c>
      <c r="E39" s="150">
        <v>88.877192982456137</v>
      </c>
      <c r="F39" s="150">
        <v>93.513144417890061</v>
      </c>
      <c r="G39" s="150">
        <f>Titulados!D30</f>
        <v>93.362831858407077</v>
      </c>
      <c r="H39" s="152">
        <f t="shared" si="0"/>
        <v>-0.15031255948298394</v>
      </c>
    </row>
    <row r="40" spans="1:9" ht="9.75" customHeight="1">
      <c r="A40" s="144">
        <v>21</v>
      </c>
      <c r="B40" s="145" t="s">
        <v>28</v>
      </c>
      <c r="C40" s="150">
        <v>60.374832663989288</v>
      </c>
      <c r="D40" s="150">
        <v>90.17094017094017</v>
      </c>
      <c r="E40" s="150">
        <v>92.755681818181827</v>
      </c>
      <c r="F40" s="150">
        <v>98.96602658788774</v>
      </c>
      <c r="G40" s="150">
        <f>Titulados!D29</f>
        <v>98.793565683646108</v>
      </c>
      <c r="H40" s="152">
        <f t="shared" si="0"/>
        <v>-0.17246090424163185</v>
      </c>
    </row>
    <row r="41" spans="1:9" ht="9.75" customHeight="1">
      <c r="A41" s="144">
        <v>22</v>
      </c>
      <c r="B41" s="145" t="s">
        <v>22</v>
      </c>
      <c r="C41" s="150">
        <v>75.736806031528445</v>
      </c>
      <c r="D41" s="150">
        <v>59.309895833333336</v>
      </c>
      <c r="E41" s="150">
        <v>80.465401102265758</v>
      </c>
      <c r="F41" s="150">
        <v>99.099099099099092</v>
      </c>
      <c r="G41" s="150">
        <f>Titulados!D23</f>
        <v>98.90776699029125</v>
      </c>
      <c r="H41" s="152">
        <f t="shared" si="0"/>
        <v>-0.19133210880784191</v>
      </c>
    </row>
    <row r="42" spans="1:9" ht="9.75" customHeight="1">
      <c r="A42" s="144">
        <v>23</v>
      </c>
      <c r="B42" s="145" t="s">
        <v>36</v>
      </c>
      <c r="C42" s="150">
        <v>63.04347826086957</v>
      </c>
      <c r="D42" s="150">
        <v>89.906272530641672</v>
      </c>
      <c r="E42" s="150">
        <v>83.635227982510926</v>
      </c>
      <c r="F42" s="150">
        <v>92.20779220779221</v>
      </c>
      <c r="G42" s="150">
        <f>Titulados!D37</f>
        <v>91.755468311833994</v>
      </c>
      <c r="H42" s="152">
        <f t="shared" si="0"/>
        <v>-0.45232389595821587</v>
      </c>
    </row>
    <row r="43" spans="1:9" ht="9.75" customHeight="1">
      <c r="A43" s="144">
        <v>24</v>
      </c>
      <c r="B43" s="145" t="s">
        <v>30</v>
      </c>
      <c r="C43" s="150">
        <v>62.482802412953752</v>
      </c>
      <c r="D43" s="150">
        <v>45.396788725886566</v>
      </c>
      <c r="E43" s="150">
        <v>74.170925947937718</v>
      </c>
      <c r="F43" s="150">
        <v>75.337961271465105</v>
      </c>
      <c r="G43" s="150">
        <f>Titulados!D31</f>
        <v>74.759535655058045</v>
      </c>
      <c r="H43" s="152">
        <f t="shared" si="0"/>
        <v>-0.57842561640705981</v>
      </c>
    </row>
    <row r="44" spans="1:9" ht="9.75" customHeight="1">
      <c r="A44" s="144">
        <v>25</v>
      </c>
      <c r="B44" s="145" t="s">
        <v>24</v>
      </c>
      <c r="C44" s="150">
        <v>52.700065061808722</v>
      </c>
      <c r="D44" s="150">
        <v>69.512385106714433</v>
      </c>
      <c r="E44" s="150">
        <v>79.954859641698405</v>
      </c>
      <c r="F44" s="150">
        <v>72.496328928046992</v>
      </c>
      <c r="G44" s="150">
        <f>Titulados!D25</f>
        <v>71.729957805907176</v>
      </c>
      <c r="H44" s="152">
        <f t="shared" si="0"/>
        <v>-0.76637112213981595</v>
      </c>
    </row>
    <row r="45" spans="1:9" ht="9.75" customHeight="1">
      <c r="A45" s="144">
        <v>26</v>
      </c>
      <c r="B45" s="145" t="s">
        <v>17</v>
      </c>
      <c r="C45" s="150">
        <v>94.973388527498528</v>
      </c>
      <c r="D45" s="150">
        <v>99.201596806387229</v>
      </c>
      <c r="E45" s="150">
        <v>87.698412698412696</v>
      </c>
      <c r="F45" s="150">
        <v>98.801498127340821</v>
      </c>
      <c r="G45" s="150">
        <f>Titulados!D18</f>
        <v>97.948378557246855</v>
      </c>
      <c r="H45" s="152">
        <f t="shared" si="0"/>
        <v>-0.85311957009396622</v>
      </c>
    </row>
    <row r="46" spans="1:9" ht="9.75" customHeight="1">
      <c r="A46" s="144">
        <v>27</v>
      </c>
      <c r="B46" s="145" t="s">
        <v>31</v>
      </c>
      <c r="C46" s="150">
        <v>53.394039735099341</v>
      </c>
      <c r="D46" s="150">
        <v>74.795081967213122</v>
      </c>
      <c r="E46" s="150">
        <v>97.243491577335377</v>
      </c>
      <c r="F46" s="150">
        <v>92.5</v>
      </c>
      <c r="G46" s="150">
        <f>Titulados!D32</f>
        <v>91.527913809990196</v>
      </c>
      <c r="H46" s="152">
        <f t="shared" si="0"/>
        <v>-0.97208619000980434</v>
      </c>
    </row>
    <row r="47" spans="1:9" ht="9.75" customHeight="1">
      <c r="A47" s="144">
        <v>28</v>
      </c>
      <c r="B47" s="145" t="s">
        <v>21</v>
      </c>
      <c r="C47" s="150">
        <v>72.461844724618459</v>
      </c>
      <c r="D47" s="150">
        <v>90.360501567398117</v>
      </c>
      <c r="E47" s="150">
        <v>89.952531645569621</v>
      </c>
      <c r="F47" s="150">
        <v>97.007481296758101</v>
      </c>
      <c r="G47" s="150">
        <f>Titulados!D22</f>
        <v>95.517676767676761</v>
      </c>
      <c r="H47" s="152">
        <f t="shared" si="0"/>
        <v>-1.48980452908134</v>
      </c>
    </row>
    <row r="48" spans="1:9" ht="9.75" customHeight="1">
      <c r="A48" s="144">
        <v>29</v>
      </c>
      <c r="B48" s="145" t="s">
        <v>19</v>
      </c>
      <c r="C48" s="150">
        <v>36.700336700336699</v>
      </c>
      <c r="D48" s="150">
        <v>79.847908745247153</v>
      </c>
      <c r="E48" s="150">
        <v>90.8</v>
      </c>
      <c r="F48" s="150">
        <v>94.20289855072464</v>
      </c>
      <c r="G48" s="150">
        <f>Titulados!D20</f>
        <v>92.579505300353361</v>
      </c>
      <c r="H48" s="152">
        <f t="shared" si="0"/>
        <v>-1.6233932503712794</v>
      </c>
      <c r="I48" s="137"/>
    </row>
    <row r="49" spans="1:8" ht="9.75" customHeight="1">
      <c r="A49" s="144">
        <v>30</v>
      </c>
      <c r="B49" s="145" t="s">
        <v>33</v>
      </c>
      <c r="C49" s="150">
        <v>20.349761526232115</v>
      </c>
      <c r="D49" s="150">
        <v>95.467422096317279</v>
      </c>
      <c r="E49" s="150">
        <v>88.410596026490069</v>
      </c>
      <c r="F49" s="150">
        <v>98.562300319488813</v>
      </c>
      <c r="G49" s="150">
        <f>Titulados!D34</f>
        <v>95.614035087719301</v>
      </c>
      <c r="H49" s="152">
        <f t="shared" si="0"/>
        <v>-2.9482652317695113</v>
      </c>
    </row>
    <row r="50" spans="1:8" ht="9.75" customHeight="1">
      <c r="A50" s="144">
        <v>31</v>
      </c>
      <c r="B50" s="145" t="s">
        <v>41</v>
      </c>
      <c r="C50" s="150">
        <v>74.948979591836746</v>
      </c>
      <c r="D50" s="150">
        <v>0</v>
      </c>
      <c r="E50" s="150">
        <v>87.5</v>
      </c>
      <c r="F50" s="150">
        <v>91.320960698689959</v>
      </c>
      <c r="G50" s="150">
        <f>Titulados!D42</f>
        <v>87.669313404950955</v>
      </c>
      <c r="H50" s="152">
        <f t="shared" si="0"/>
        <v>-3.6516472937390034</v>
      </c>
    </row>
    <row r="51" spans="1:8" ht="9.75" customHeight="1">
      <c r="A51" s="144">
        <v>32</v>
      </c>
      <c r="B51" s="145" t="s">
        <v>25</v>
      </c>
      <c r="C51" s="150">
        <v>79.540229885057471</v>
      </c>
      <c r="D51" s="150">
        <v>81.865284974093271</v>
      </c>
      <c r="E51" s="150">
        <v>82.175925925925924</v>
      </c>
      <c r="F51" s="150">
        <v>89.89071038251366</v>
      </c>
      <c r="G51" s="150">
        <f>Titulados!D26</f>
        <v>84.454756380510446</v>
      </c>
      <c r="H51" s="152">
        <f t="shared" si="0"/>
        <v>-5.4359540020032142</v>
      </c>
    </row>
  </sheetData>
  <dataConsolidate/>
  <mergeCells count="1">
    <mergeCell ref="A8:K8"/>
  </mergeCells>
  <conditionalFormatting sqref="I37">
    <cfRule type="cellIs" dxfId="16" priority="6" stopIfTrue="1" operator="lessThan">
      <formula>0</formula>
    </cfRule>
  </conditionalFormatting>
  <conditionalFormatting sqref="H20:H48">
    <cfRule type="colorScale" priority="5">
      <colorScale>
        <cfvo type="min"/>
        <cfvo type="percentile" val="50"/>
        <cfvo type="max"/>
        <color rgb="FFF8696B"/>
        <color rgb="FFFFEB84"/>
        <color rgb="FF63BE7B"/>
      </colorScale>
    </cfRule>
  </conditionalFormatting>
  <conditionalFormatting sqref="H20:H51">
    <cfRule type="colorScale" priority="1">
      <colorScale>
        <cfvo type="min"/>
        <cfvo type="percentile" val="50"/>
        <cfvo type="max"/>
        <color rgb="FFF8696B"/>
        <color rgb="FFFFEB84"/>
        <color rgb="FF63BE7B"/>
      </colorScale>
    </cfRule>
  </conditionalFormatting>
  <printOptions horizontalCentered="1"/>
  <pageMargins left="0.39370078740157483" right="0.39370078740157483" top="0.73685039370078742" bottom="0.19685039370078741" header="0" footer="0"/>
  <pageSetup paperSize="9" scale="81"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96"/>
  <sheetViews>
    <sheetView view="pageBreakPreview" topLeftCell="A9" zoomScaleSheetLayoutView="100" workbookViewId="0">
      <selection activeCell="B17" sqref="B17:C48"/>
    </sheetView>
  </sheetViews>
  <sheetFormatPr baseColWidth="10" defaultRowHeight="14.25"/>
  <cols>
    <col min="1" max="1" width="20.85546875" style="75" customWidth="1"/>
    <col min="2" max="2" width="23.5703125" style="75" customWidth="1"/>
    <col min="3" max="4" width="23.5703125" style="46" customWidth="1"/>
    <col min="5" max="16384" width="11.42578125" style="46"/>
  </cols>
  <sheetData>
    <row r="1" spans="1:5">
      <c r="A1" s="1"/>
      <c r="B1" s="2"/>
      <c r="C1" s="1"/>
      <c r="D1" s="1"/>
      <c r="E1" s="1"/>
    </row>
    <row r="2" spans="1:5">
      <c r="A2" s="1"/>
      <c r="B2" s="2"/>
      <c r="C2" s="1"/>
      <c r="D2" s="1"/>
      <c r="E2" s="1"/>
    </row>
    <row r="3" spans="1:5">
      <c r="A3" s="1"/>
      <c r="B3" s="4"/>
      <c r="C3" s="5"/>
      <c r="D3" s="5"/>
      <c r="E3" s="5"/>
    </row>
    <row r="4" spans="1:5">
      <c r="A4" s="495"/>
      <c r="B4" s="495"/>
      <c r="C4" s="495"/>
      <c r="D4" s="495"/>
      <c r="E4" s="495"/>
    </row>
    <row r="5" spans="1:5">
      <c r="A5" s="7"/>
      <c r="B5" s="7"/>
      <c r="C5" s="7"/>
      <c r="D5" s="7"/>
      <c r="E5" s="7"/>
    </row>
    <row r="6" spans="1:5" ht="17.25" customHeight="1">
      <c r="A6" s="502" t="s">
        <v>55</v>
      </c>
      <c r="B6" s="502"/>
      <c r="C6" s="502"/>
      <c r="D6" s="502"/>
      <c r="E6" s="50"/>
    </row>
    <row r="7" spans="1:5" ht="15">
      <c r="A7" s="50"/>
      <c r="B7" s="50"/>
      <c r="C7" s="50"/>
      <c r="D7" s="52"/>
      <c r="E7" s="50"/>
    </row>
    <row r="8" spans="1:5" s="18" customFormat="1" ht="21.75" customHeight="1">
      <c r="A8" s="58"/>
      <c r="B8" s="58"/>
      <c r="C8" s="14" t="s">
        <v>241</v>
      </c>
      <c r="D8" s="77"/>
      <c r="E8" s="8"/>
    </row>
    <row r="9" spans="1:5" s="18" customFormat="1" ht="24" customHeight="1">
      <c r="A9" s="58"/>
      <c r="B9" s="58"/>
      <c r="C9" s="14" t="s">
        <v>244</v>
      </c>
      <c r="D9" s="77">
        <f>D16</f>
        <v>87.011229379275022</v>
      </c>
      <c r="E9" s="8"/>
    </row>
    <row r="10" spans="1:5" s="18" customFormat="1" ht="27.75" customHeight="1">
      <c r="A10" s="14" t="s">
        <v>243</v>
      </c>
      <c r="B10" s="109">
        <f>D16</f>
        <v>87.011229379275022</v>
      </c>
      <c r="C10" s="14" t="s">
        <v>5</v>
      </c>
      <c r="D10" s="77">
        <f>D9-D8</f>
        <v>87.011229379275022</v>
      </c>
      <c r="E10" s="79"/>
    </row>
    <row r="11" spans="1:5" s="18" customFormat="1" ht="15" customHeight="1">
      <c r="A11" s="58"/>
      <c r="B11" s="58"/>
      <c r="C11" s="51"/>
      <c r="D11" s="51"/>
    </row>
    <row r="12" spans="1:5" s="18" customFormat="1" ht="11.25">
      <c r="A12" s="508" t="s">
        <v>6</v>
      </c>
      <c r="B12" s="499" t="s">
        <v>76</v>
      </c>
      <c r="C12" s="508" t="s">
        <v>8</v>
      </c>
      <c r="D12" s="80" t="s">
        <v>10</v>
      </c>
    </row>
    <row r="13" spans="1:5" s="18" customFormat="1" ht="11.25">
      <c r="A13" s="509"/>
      <c r="B13" s="500"/>
      <c r="C13" s="509"/>
      <c r="D13" s="20" t="s">
        <v>10</v>
      </c>
    </row>
    <row r="14" spans="1:5" s="18" customFormat="1" ht="10.5" customHeight="1">
      <c r="A14" s="58"/>
      <c r="B14" s="58"/>
      <c r="C14" s="51"/>
      <c r="D14" s="51"/>
    </row>
    <row r="15" spans="1:5" s="18" customFormat="1" ht="34.5" customHeight="1">
      <c r="A15" s="14" t="s">
        <v>12</v>
      </c>
      <c r="B15" s="42" t="s">
        <v>262</v>
      </c>
      <c r="C15" s="42" t="s">
        <v>263</v>
      </c>
      <c r="D15" s="14" t="s">
        <v>77</v>
      </c>
    </row>
    <row r="16" spans="1:5" s="18" customFormat="1" ht="15.75" customHeight="1">
      <c r="A16" s="24" t="s">
        <v>15</v>
      </c>
      <c r="B16" s="110">
        <f>SUM(B17:B48)</f>
        <v>54678</v>
      </c>
      <c r="C16" s="110">
        <f>SUM(C17:C48)</f>
        <v>47576</v>
      </c>
      <c r="D16" s="111">
        <f>IF(C16=0,0,(C16/B16*100))</f>
        <v>87.011229379275022</v>
      </c>
    </row>
    <row r="17" spans="1:4" s="18" customFormat="1" ht="13.5" customHeight="1">
      <c r="A17" s="112" t="s">
        <v>16</v>
      </c>
      <c r="B17" s="113">
        <v>909</v>
      </c>
      <c r="C17" s="28">
        <v>870</v>
      </c>
      <c r="D17" s="114">
        <f t="shared" ref="D17:D48" si="0">IF(C17=0,0,(C17/B17*100))</f>
        <v>95.709570957095707</v>
      </c>
    </row>
    <row r="18" spans="1:4" s="18" customFormat="1" ht="13.5" customHeight="1">
      <c r="A18" s="112" t="s">
        <v>17</v>
      </c>
      <c r="B18" s="113">
        <v>1511</v>
      </c>
      <c r="C18" s="28">
        <v>1480</v>
      </c>
      <c r="D18" s="114">
        <f t="shared" si="0"/>
        <v>97.948378557246855</v>
      </c>
    </row>
    <row r="19" spans="1:4" s="18" customFormat="1" ht="13.5" customHeight="1">
      <c r="A19" s="112" t="s">
        <v>18</v>
      </c>
      <c r="B19" s="113">
        <v>410</v>
      </c>
      <c r="C19" s="28">
        <v>406</v>
      </c>
      <c r="D19" s="114">
        <f t="shared" si="0"/>
        <v>99.024390243902445</v>
      </c>
    </row>
    <row r="20" spans="1:4" s="18" customFormat="1" ht="13.5" customHeight="1">
      <c r="A20" s="112" t="s">
        <v>19</v>
      </c>
      <c r="B20" s="113">
        <v>283</v>
      </c>
      <c r="C20" s="28">
        <v>262</v>
      </c>
      <c r="D20" s="114">
        <f t="shared" si="0"/>
        <v>92.579505300353361</v>
      </c>
    </row>
    <row r="21" spans="1:4" s="18" customFormat="1" ht="13.5" customHeight="1">
      <c r="A21" s="112" t="s">
        <v>20</v>
      </c>
      <c r="B21" s="113">
        <v>1176</v>
      </c>
      <c r="C21" s="28">
        <v>1099</v>
      </c>
      <c r="D21" s="114">
        <f t="shared" si="0"/>
        <v>93.452380952380949</v>
      </c>
    </row>
    <row r="22" spans="1:4" s="18" customFormat="1" ht="13.5" customHeight="1">
      <c r="A22" s="112" t="s">
        <v>21</v>
      </c>
      <c r="B22" s="113">
        <v>1584</v>
      </c>
      <c r="C22" s="28">
        <v>1513</v>
      </c>
      <c r="D22" s="114">
        <f t="shared" si="0"/>
        <v>95.517676767676761</v>
      </c>
    </row>
    <row r="23" spans="1:4" s="18" customFormat="1" ht="13.5" customHeight="1">
      <c r="A23" s="112" t="s">
        <v>22</v>
      </c>
      <c r="B23" s="113">
        <v>1648</v>
      </c>
      <c r="C23" s="28">
        <v>1630</v>
      </c>
      <c r="D23" s="114">
        <f t="shared" si="0"/>
        <v>98.90776699029125</v>
      </c>
    </row>
    <row r="24" spans="1:4" s="18" customFormat="1" ht="13.5" customHeight="1">
      <c r="A24" s="112" t="s">
        <v>23</v>
      </c>
      <c r="B24" s="113">
        <v>214</v>
      </c>
      <c r="C24" s="28">
        <v>199</v>
      </c>
      <c r="D24" s="114">
        <f t="shared" si="0"/>
        <v>92.990654205607484</v>
      </c>
    </row>
    <row r="25" spans="1:4" s="18" customFormat="1" ht="13.5" customHeight="1">
      <c r="A25" s="112" t="s">
        <v>24</v>
      </c>
      <c r="B25" s="113">
        <v>7584</v>
      </c>
      <c r="C25" s="28">
        <v>5440</v>
      </c>
      <c r="D25" s="114">
        <f t="shared" si="0"/>
        <v>71.729957805907176</v>
      </c>
    </row>
    <row r="26" spans="1:4" s="18" customFormat="1" ht="13.5" customHeight="1">
      <c r="A26" s="112" t="s">
        <v>25</v>
      </c>
      <c r="B26" s="113">
        <v>431</v>
      </c>
      <c r="C26" s="28">
        <v>364</v>
      </c>
      <c r="D26" s="114">
        <f t="shared" si="0"/>
        <v>84.454756380510446</v>
      </c>
    </row>
    <row r="27" spans="1:4" s="18" customFormat="1" ht="13.5" customHeight="1">
      <c r="A27" s="112" t="s">
        <v>26</v>
      </c>
      <c r="B27" s="113">
        <v>2768</v>
      </c>
      <c r="C27" s="28">
        <v>2485</v>
      </c>
      <c r="D27" s="114">
        <f t="shared" si="0"/>
        <v>89.776011560693647</v>
      </c>
    </row>
    <row r="28" spans="1:4" s="18" customFormat="1" ht="13.5" customHeight="1">
      <c r="A28" s="112" t="s">
        <v>27</v>
      </c>
      <c r="B28" s="113">
        <v>999</v>
      </c>
      <c r="C28" s="28">
        <v>809</v>
      </c>
      <c r="D28" s="114">
        <f t="shared" si="0"/>
        <v>80.980980980980974</v>
      </c>
    </row>
    <row r="29" spans="1:4" s="18" customFormat="1" ht="13.5" customHeight="1">
      <c r="A29" s="112" t="s">
        <v>28</v>
      </c>
      <c r="B29" s="113">
        <v>746</v>
      </c>
      <c r="C29" s="28">
        <v>737</v>
      </c>
      <c r="D29" s="114">
        <f t="shared" si="0"/>
        <v>98.793565683646108</v>
      </c>
    </row>
    <row r="30" spans="1:4" s="18" customFormat="1" ht="13.5" customHeight="1">
      <c r="A30" s="112" t="s">
        <v>29</v>
      </c>
      <c r="B30" s="113">
        <v>3390</v>
      </c>
      <c r="C30" s="28">
        <v>3165</v>
      </c>
      <c r="D30" s="114">
        <f t="shared" si="0"/>
        <v>93.362831858407077</v>
      </c>
    </row>
    <row r="31" spans="1:4" s="18" customFormat="1" ht="13.5" customHeight="1">
      <c r="A31" s="112" t="s">
        <v>30</v>
      </c>
      <c r="B31" s="113">
        <v>9045</v>
      </c>
      <c r="C31" s="28">
        <v>6762</v>
      </c>
      <c r="D31" s="114">
        <f t="shared" si="0"/>
        <v>74.759535655058045</v>
      </c>
    </row>
    <row r="32" spans="1:4" s="18" customFormat="1" ht="13.5" customHeight="1">
      <c r="A32" s="112" t="s">
        <v>31</v>
      </c>
      <c r="B32" s="113">
        <v>2042</v>
      </c>
      <c r="C32" s="28">
        <v>1869</v>
      </c>
      <c r="D32" s="114">
        <f t="shared" si="0"/>
        <v>91.527913809990196</v>
      </c>
    </row>
    <row r="33" spans="1:4" s="18" customFormat="1" ht="13.5" customHeight="1">
      <c r="A33" s="112" t="s">
        <v>32</v>
      </c>
      <c r="B33" s="113">
        <v>995</v>
      </c>
      <c r="C33" s="28">
        <v>899</v>
      </c>
      <c r="D33" s="114">
        <f t="shared" si="0"/>
        <v>90.35175879396985</v>
      </c>
    </row>
    <row r="34" spans="1:4" s="18" customFormat="1" ht="13.5" customHeight="1">
      <c r="A34" s="112" t="s">
        <v>33</v>
      </c>
      <c r="B34" s="113">
        <v>570</v>
      </c>
      <c r="C34" s="28">
        <v>545</v>
      </c>
      <c r="D34" s="114">
        <f t="shared" si="0"/>
        <v>95.614035087719301</v>
      </c>
    </row>
    <row r="35" spans="1:4" s="18" customFormat="1" ht="13.5" customHeight="1">
      <c r="A35" s="112" t="s">
        <v>34</v>
      </c>
      <c r="B35" s="113">
        <v>2604</v>
      </c>
      <c r="C35" s="28">
        <v>2414</v>
      </c>
      <c r="D35" s="114">
        <f t="shared" si="0"/>
        <v>92.703533026113675</v>
      </c>
    </row>
    <row r="36" spans="1:4" s="18" customFormat="1" ht="13.5" customHeight="1">
      <c r="A36" s="112" t="s">
        <v>35</v>
      </c>
      <c r="B36" s="113">
        <v>870</v>
      </c>
      <c r="C36" s="28">
        <v>783</v>
      </c>
      <c r="D36" s="114">
        <f t="shared" si="0"/>
        <v>90</v>
      </c>
    </row>
    <row r="37" spans="1:4" s="18" customFormat="1" ht="13.5" customHeight="1">
      <c r="A37" s="112" t="s">
        <v>36</v>
      </c>
      <c r="B37" s="113">
        <v>1783</v>
      </c>
      <c r="C37" s="28">
        <v>1636</v>
      </c>
      <c r="D37" s="114">
        <f t="shared" si="0"/>
        <v>91.755468311833994</v>
      </c>
    </row>
    <row r="38" spans="1:4" s="18" customFormat="1" ht="13.5" customHeight="1">
      <c r="A38" s="112" t="s">
        <v>37</v>
      </c>
      <c r="B38" s="113">
        <v>536</v>
      </c>
      <c r="C38" s="28">
        <v>506</v>
      </c>
      <c r="D38" s="114">
        <f t="shared" si="0"/>
        <v>94.402985074626869</v>
      </c>
    </row>
    <row r="39" spans="1:4" s="18" customFormat="1" ht="13.5" customHeight="1">
      <c r="A39" s="112" t="s">
        <v>38</v>
      </c>
      <c r="B39" s="113">
        <v>1225</v>
      </c>
      <c r="C39" s="28">
        <v>1098</v>
      </c>
      <c r="D39" s="114">
        <f t="shared" si="0"/>
        <v>89.632653061224488</v>
      </c>
    </row>
    <row r="40" spans="1:4" s="18" customFormat="1" ht="13.5" customHeight="1">
      <c r="A40" s="112" t="s">
        <v>39</v>
      </c>
      <c r="B40" s="113">
        <v>793</v>
      </c>
      <c r="C40" s="28">
        <v>756</v>
      </c>
      <c r="D40" s="114">
        <f t="shared" si="0"/>
        <v>95.334174022698619</v>
      </c>
    </row>
    <row r="41" spans="1:4" s="18" customFormat="1" ht="13.5" customHeight="1">
      <c r="A41" s="112" t="s">
        <v>40</v>
      </c>
      <c r="B41" s="113">
        <v>1868</v>
      </c>
      <c r="C41" s="28">
        <v>1855</v>
      </c>
      <c r="D41" s="114">
        <f t="shared" si="0"/>
        <v>99.304068522483931</v>
      </c>
    </row>
    <row r="42" spans="1:4" s="18" customFormat="1" ht="13.5" customHeight="1">
      <c r="A42" s="112" t="s">
        <v>41</v>
      </c>
      <c r="B42" s="113">
        <v>2141</v>
      </c>
      <c r="C42" s="28">
        <v>1877</v>
      </c>
      <c r="D42" s="114">
        <f t="shared" si="0"/>
        <v>87.669313404950955</v>
      </c>
    </row>
    <row r="43" spans="1:4" s="18" customFormat="1" ht="13.5" customHeight="1">
      <c r="A43" s="112" t="s">
        <v>42</v>
      </c>
      <c r="B43" s="113">
        <v>1263</v>
      </c>
      <c r="C43" s="28">
        <v>1241</v>
      </c>
      <c r="D43" s="114">
        <f t="shared" si="0"/>
        <v>98.25811559778306</v>
      </c>
    </row>
    <row r="44" spans="1:4" s="18" customFormat="1" ht="13.5" customHeight="1">
      <c r="A44" s="112" t="s">
        <v>43</v>
      </c>
      <c r="B44" s="113">
        <v>1364</v>
      </c>
      <c r="C44" s="28">
        <v>1177</v>
      </c>
      <c r="D44" s="114">
        <f t="shared" si="0"/>
        <v>86.290322580645167</v>
      </c>
    </row>
    <row r="45" spans="1:4" s="18" customFormat="1" ht="13.5" customHeight="1">
      <c r="A45" s="112" t="s">
        <v>44</v>
      </c>
      <c r="B45" s="113">
        <v>543</v>
      </c>
      <c r="C45" s="28">
        <v>540</v>
      </c>
      <c r="D45" s="114">
        <f t="shared" si="0"/>
        <v>99.447513812154696</v>
      </c>
    </row>
    <row r="46" spans="1:4" s="18" customFormat="1" ht="13.5" customHeight="1">
      <c r="A46" s="112" t="s">
        <v>45</v>
      </c>
      <c r="B46" s="113">
        <v>2330</v>
      </c>
      <c r="C46" s="28">
        <v>2212</v>
      </c>
      <c r="D46" s="114">
        <f t="shared" si="0"/>
        <v>94.935622317596568</v>
      </c>
    </row>
    <row r="47" spans="1:4" s="18" customFormat="1" ht="13.5" customHeight="1">
      <c r="A47" s="112" t="s">
        <v>46</v>
      </c>
      <c r="B47" s="113">
        <v>839</v>
      </c>
      <c r="C47" s="28">
        <v>749</v>
      </c>
      <c r="D47" s="114">
        <f t="shared" si="0"/>
        <v>89.272943980929682</v>
      </c>
    </row>
    <row r="48" spans="1:4" s="18" customFormat="1" ht="13.5" customHeight="1">
      <c r="A48" s="112" t="s">
        <v>47</v>
      </c>
      <c r="B48" s="113">
        <v>214</v>
      </c>
      <c r="C48" s="28">
        <v>198</v>
      </c>
      <c r="D48" s="114">
        <f t="shared" si="0"/>
        <v>92.523364485981304</v>
      </c>
    </row>
    <row r="49" spans="1:4" s="18" customFormat="1" ht="11.25">
      <c r="A49" s="73" t="s">
        <v>66</v>
      </c>
      <c r="B49" s="115"/>
      <c r="C49" s="81"/>
      <c r="D49" s="51"/>
    </row>
    <row r="50" spans="1:4" s="18" customFormat="1" ht="11.25">
      <c r="A50" s="74" t="s">
        <v>48</v>
      </c>
      <c r="B50" s="58"/>
      <c r="D50" s="51"/>
    </row>
    <row r="51" spans="1:4" s="18" customFormat="1" ht="11.25">
      <c r="A51" s="525" t="s">
        <v>228</v>
      </c>
      <c r="B51" s="506"/>
      <c r="C51" s="506"/>
      <c r="D51" s="526"/>
    </row>
    <row r="52" spans="1:4" s="18" customFormat="1" ht="11.25">
      <c r="A52" s="527"/>
      <c r="B52" s="507"/>
      <c r="C52" s="507"/>
      <c r="D52" s="528"/>
    </row>
    <row r="53" spans="1:4" s="18" customFormat="1" ht="11.25">
      <c r="A53" s="527"/>
      <c r="B53" s="507"/>
      <c r="C53" s="507"/>
      <c r="D53" s="528"/>
    </row>
    <row r="54" spans="1:4" s="18" customFormat="1" ht="11.25">
      <c r="A54" s="9"/>
      <c r="B54" s="9"/>
    </row>
    <row r="55" spans="1:4" s="18" customFormat="1" ht="11.25">
      <c r="A55" s="9"/>
      <c r="B55" s="9"/>
    </row>
    <row r="56" spans="1:4" s="18" customFormat="1" ht="11.25">
      <c r="A56" s="9"/>
      <c r="B56" s="9"/>
    </row>
    <row r="57" spans="1:4" s="18" customFormat="1" ht="11.25">
      <c r="A57" s="9"/>
      <c r="B57" s="9"/>
    </row>
    <row r="58" spans="1:4" s="18" customFormat="1" ht="11.25">
      <c r="A58" s="9"/>
      <c r="B58" s="9"/>
    </row>
    <row r="59" spans="1:4" s="18" customFormat="1" ht="11.25">
      <c r="A59" s="9"/>
      <c r="B59" s="9"/>
    </row>
    <row r="60" spans="1:4" s="18" customFormat="1" ht="11.25">
      <c r="A60" s="9"/>
      <c r="B60" s="9"/>
    </row>
    <row r="61" spans="1:4" s="18" customFormat="1" ht="11.25">
      <c r="A61" s="9"/>
      <c r="B61" s="9"/>
    </row>
    <row r="62" spans="1:4" s="18" customFormat="1" ht="11.25">
      <c r="A62" s="9"/>
      <c r="B62" s="9"/>
    </row>
    <row r="63" spans="1:4" s="18" customFormat="1" ht="11.25">
      <c r="A63" s="9"/>
      <c r="B63" s="9"/>
    </row>
    <row r="64" spans="1:4" s="18" customFormat="1" ht="11.25">
      <c r="A64" s="9"/>
      <c r="B64" s="9"/>
    </row>
    <row r="65" spans="1:2" s="18" customFormat="1" ht="11.25">
      <c r="A65" s="9"/>
      <c r="B65" s="9"/>
    </row>
    <row r="66" spans="1:2" s="18" customFormat="1" ht="11.25">
      <c r="A66" s="9"/>
      <c r="B66" s="9"/>
    </row>
    <row r="67" spans="1:2" s="18" customFormat="1" ht="11.25">
      <c r="A67" s="9"/>
      <c r="B67" s="9"/>
    </row>
    <row r="68" spans="1:2" s="18" customFormat="1" ht="11.25">
      <c r="A68" s="9"/>
      <c r="B68" s="9"/>
    </row>
    <row r="69" spans="1:2" s="18" customFormat="1" ht="11.25">
      <c r="A69" s="9"/>
      <c r="B69" s="9"/>
    </row>
    <row r="70" spans="1:2" s="18" customFormat="1" ht="11.25">
      <c r="A70" s="9"/>
      <c r="B70" s="9"/>
    </row>
    <row r="71" spans="1:2" s="18" customFormat="1" ht="11.25">
      <c r="A71" s="9"/>
      <c r="B71" s="9"/>
    </row>
    <row r="72" spans="1:2" s="18" customFormat="1" ht="11.25">
      <c r="A72" s="9"/>
      <c r="B72" s="9"/>
    </row>
    <row r="73" spans="1:2" s="18" customFormat="1" ht="11.25">
      <c r="A73" s="9"/>
      <c r="B73" s="9"/>
    </row>
    <row r="74" spans="1:2" s="18" customFormat="1" ht="11.25">
      <c r="A74" s="9"/>
      <c r="B74" s="9"/>
    </row>
    <row r="75" spans="1:2" s="18" customFormat="1" ht="11.25">
      <c r="A75" s="9"/>
      <c r="B75" s="9"/>
    </row>
    <row r="76" spans="1:2" s="18" customFormat="1" ht="11.25">
      <c r="A76" s="9"/>
      <c r="B76" s="9"/>
    </row>
    <row r="77" spans="1:2" s="18" customFormat="1" ht="11.25">
      <c r="A77" s="9"/>
      <c r="B77" s="9"/>
    </row>
    <row r="78" spans="1:2" s="18" customFormat="1" ht="11.25">
      <c r="A78" s="9"/>
      <c r="B78" s="9"/>
    </row>
    <row r="79" spans="1:2" s="18" customFormat="1" ht="11.25">
      <c r="A79" s="9"/>
      <c r="B79" s="9"/>
    </row>
    <row r="80" spans="1:2" s="18" customFormat="1" ht="11.25">
      <c r="A80" s="9"/>
      <c r="B80" s="9"/>
    </row>
    <row r="81" spans="1:2" s="18" customFormat="1" ht="11.25">
      <c r="A81" s="9"/>
      <c r="B81" s="9"/>
    </row>
    <row r="82" spans="1:2" s="18" customFormat="1" ht="11.25">
      <c r="A82" s="9"/>
      <c r="B82" s="9"/>
    </row>
    <row r="83" spans="1:2" s="18" customFormat="1" ht="11.25">
      <c r="A83" s="9"/>
      <c r="B83" s="9"/>
    </row>
    <row r="84" spans="1:2" s="18" customFormat="1" ht="11.25">
      <c r="A84" s="9"/>
      <c r="B84" s="9"/>
    </row>
    <row r="85" spans="1:2" s="18" customFormat="1" ht="11.25">
      <c r="A85" s="9"/>
      <c r="B85" s="9"/>
    </row>
    <row r="86" spans="1:2" s="18" customFormat="1" ht="11.25">
      <c r="A86" s="9"/>
      <c r="B86" s="9"/>
    </row>
    <row r="87" spans="1:2" s="18" customFormat="1" ht="11.25">
      <c r="A87" s="9"/>
      <c r="B87" s="9"/>
    </row>
    <row r="88" spans="1:2" s="18" customFormat="1" ht="11.25">
      <c r="A88" s="9"/>
      <c r="B88" s="9"/>
    </row>
    <row r="89" spans="1:2" s="18" customFormat="1" ht="11.25">
      <c r="A89" s="9"/>
      <c r="B89" s="9"/>
    </row>
    <row r="90" spans="1:2" s="18" customFormat="1" ht="11.25">
      <c r="A90" s="9"/>
      <c r="B90" s="9"/>
    </row>
    <row r="91" spans="1:2" s="18" customFormat="1" ht="11.25">
      <c r="A91" s="9"/>
      <c r="B91" s="9"/>
    </row>
    <row r="92" spans="1:2" s="18" customFormat="1" ht="11.25">
      <c r="A92" s="9"/>
      <c r="B92" s="9"/>
    </row>
    <row r="93" spans="1:2" s="18" customFormat="1" ht="11.25">
      <c r="A93" s="9"/>
      <c r="B93" s="9"/>
    </row>
    <row r="94" spans="1:2" s="18" customFormat="1" ht="11.25">
      <c r="A94" s="9"/>
      <c r="B94" s="9"/>
    </row>
    <row r="95" spans="1:2" s="18" customFormat="1" ht="11.25">
      <c r="A95" s="9"/>
      <c r="B95" s="9"/>
    </row>
    <row r="96" spans="1:2" s="18" customFormat="1" ht="11.25">
      <c r="A96" s="9"/>
      <c r="B96" s="9"/>
    </row>
    <row r="97" spans="1:2" s="18" customFormat="1" ht="11.25">
      <c r="A97" s="9"/>
      <c r="B97" s="9"/>
    </row>
    <row r="98" spans="1:2" s="18" customFormat="1" ht="11.25">
      <c r="A98" s="9"/>
      <c r="B98" s="9"/>
    </row>
    <row r="99" spans="1:2" s="18" customFormat="1" ht="11.25">
      <c r="A99" s="9"/>
      <c r="B99" s="9"/>
    </row>
    <row r="100" spans="1:2" s="18" customFormat="1" ht="11.25">
      <c r="A100" s="9"/>
      <c r="B100" s="9"/>
    </row>
    <row r="101" spans="1:2" s="18" customFormat="1" ht="11.25">
      <c r="A101" s="9"/>
      <c r="B101" s="9"/>
    </row>
    <row r="102" spans="1:2" s="18" customFormat="1" ht="11.25">
      <c r="A102" s="9"/>
      <c r="B102" s="9"/>
    </row>
    <row r="103" spans="1:2" s="18" customFormat="1" ht="11.25">
      <c r="A103" s="9"/>
      <c r="B103" s="9"/>
    </row>
    <row r="104" spans="1:2" s="18" customFormat="1" ht="11.25">
      <c r="A104" s="9"/>
      <c r="B104" s="9"/>
    </row>
    <row r="105" spans="1:2" s="18" customFormat="1" ht="11.25">
      <c r="A105" s="9"/>
      <c r="B105" s="9"/>
    </row>
    <row r="106" spans="1:2" s="18" customFormat="1" ht="11.25">
      <c r="A106" s="9"/>
      <c r="B106" s="9"/>
    </row>
    <row r="107" spans="1:2" s="18" customFormat="1" ht="11.25">
      <c r="A107" s="9"/>
      <c r="B107" s="9"/>
    </row>
    <row r="108" spans="1:2" s="18" customFormat="1" ht="11.25">
      <c r="A108" s="9"/>
      <c r="B108" s="9"/>
    </row>
    <row r="109" spans="1:2" s="18" customFormat="1" ht="11.25">
      <c r="A109" s="9"/>
      <c r="B109" s="9"/>
    </row>
    <row r="110" spans="1:2" s="18" customFormat="1" ht="11.25">
      <c r="A110" s="9"/>
      <c r="B110" s="9"/>
    </row>
    <row r="111" spans="1:2" s="18" customFormat="1" ht="11.25">
      <c r="A111" s="9"/>
      <c r="B111" s="9"/>
    </row>
    <row r="112" spans="1:2" s="18" customFormat="1" ht="11.25">
      <c r="A112" s="9"/>
      <c r="B112" s="9"/>
    </row>
    <row r="113" spans="1:2" s="18" customFormat="1" ht="11.25">
      <c r="A113" s="9"/>
      <c r="B113" s="9"/>
    </row>
    <row r="114" spans="1:2" s="18" customFormat="1" ht="11.25">
      <c r="A114" s="9"/>
      <c r="B114" s="9"/>
    </row>
    <row r="115" spans="1:2" s="18" customFormat="1" ht="11.25">
      <c r="A115" s="9"/>
      <c r="B115" s="9"/>
    </row>
    <row r="116" spans="1:2" s="18" customFormat="1" ht="11.25">
      <c r="A116" s="9"/>
      <c r="B116" s="9"/>
    </row>
    <row r="117" spans="1:2" s="18" customFormat="1" ht="11.25">
      <c r="A117" s="9"/>
      <c r="B117" s="9"/>
    </row>
    <row r="118" spans="1:2" s="18" customFormat="1" ht="11.25">
      <c r="A118" s="9"/>
      <c r="B118" s="9"/>
    </row>
    <row r="119" spans="1:2" s="18" customFormat="1" ht="11.25">
      <c r="A119" s="9"/>
      <c r="B119" s="9"/>
    </row>
    <row r="120" spans="1:2" s="18" customFormat="1" ht="11.25">
      <c r="A120" s="9"/>
      <c r="B120" s="9"/>
    </row>
    <row r="121" spans="1:2" s="18" customFormat="1" ht="11.25">
      <c r="A121" s="9"/>
      <c r="B121" s="9"/>
    </row>
    <row r="122" spans="1:2" s="18" customFormat="1" ht="11.25">
      <c r="A122" s="9"/>
      <c r="B122" s="9"/>
    </row>
    <row r="123" spans="1:2" s="18" customFormat="1" ht="11.25">
      <c r="A123" s="9"/>
      <c r="B123" s="9"/>
    </row>
    <row r="124" spans="1:2" s="18" customFormat="1" ht="11.25">
      <c r="A124" s="9"/>
      <c r="B124" s="9"/>
    </row>
    <row r="125" spans="1:2" s="18" customFormat="1" ht="11.25">
      <c r="A125" s="9"/>
      <c r="B125" s="9"/>
    </row>
    <row r="126" spans="1:2" s="18" customFormat="1" ht="11.25">
      <c r="A126" s="9"/>
      <c r="B126" s="9"/>
    </row>
    <row r="127" spans="1:2" s="18" customFormat="1" ht="11.25">
      <c r="A127" s="9"/>
      <c r="B127" s="9"/>
    </row>
    <row r="128" spans="1:2" s="18" customFormat="1" ht="11.25">
      <c r="A128" s="9"/>
      <c r="B128" s="9"/>
    </row>
    <row r="129" spans="1:2" s="18" customFormat="1" ht="11.25">
      <c r="A129" s="9"/>
      <c r="B129" s="9"/>
    </row>
    <row r="130" spans="1:2" s="18" customFormat="1" ht="11.25">
      <c r="A130" s="9"/>
      <c r="B130" s="9"/>
    </row>
    <row r="131" spans="1:2" s="18" customFormat="1" ht="11.25">
      <c r="A131" s="9"/>
      <c r="B131" s="9"/>
    </row>
    <row r="132" spans="1:2" s="18" customFormat="1" ht="11.25">
      <c r="A132" s="9"/>
      <c r="B132" s="9"/>
    </row>
    <row r="133" spans="1:2" s="18" customFormat="1" ht="11.25">
      <c r="A133" s="9"/>
      <c r="B133" s="9"/>
    </row>
    <row r="134" spans="1:2" s="18" customFormat="1" ht="11.25">
      <c r="A134" s="9"/>
      <c r="B134" s="9"/>
    </row>
    <row r="135" spans="1:2" s="18" customFormat="1" ht="11.25">
      <c r="A135" s="9"/>
      <c r="B135" s="9"/>
    </row>
    <row r="136" spans="1:2" s="18" customFormat="1" ht="11.25">
      <c r="A136" s="9"/>
      <c r="B136" s="9"/>
    </row>
    <row r="137" spans="1:2" s="18" customFormat="1" ht="11.25">
      <c r="A137" s="9"/>
      <c r="B137" s="9"/>
    </row>
    <row r="138" spans="1:2" s="18" customFormat="1" ht="11.25">
      <c r="A138" s="9"/>
      <c r="B138" s="9"/>
    </row>
    <row r="139" spans="1:2" s="18" customFormat="1" ht="11.25">
      <c r="A139" s="9"/>
      <c r="B139" s="9"/>
    </row>
    <row r="140" spans="1:2" s="18" customFormat="1" ht="11.25">
      <c r="A140" s="9"/>
      <c r="B140" s="9"/>
    </row>
    <row r="141" spans="1:2" s="18" customFormat="1" ht="11.25">
      <c r="A141" s="9"/>
      <c r="B141" s="9"/>
    </row>
    <row r="142" spans="1:2" s="18" customFormat="1" ht="11.25">
      <c r="A142" s="9"/>
      <c r="B142" s="9"/>
    </row>
    <row r="143" spans="1:2" s="18" customFormat="1" ht="11.25">
      <c r="A143" s="9"/>
      <c r="B143" s="9"/>
    </row>
    <row r="144" spans="1:2" s="18" customFormat="1" ht="11.25">
      <c r="A144" s="9"/>
      <c r="B144" s="9"/>
    </row>
    <row r="145" spans="1:2" s="18" customFormat="1" ht="11.25">
      <c r="A145" s="9"/>
      <c r="B145" s="9"/>
    </row>
    <row r="146" spans="1:2" s="18" customFormat="1" ht="11.25">
      <c r="A146" s="9"/>
      <c r="B146" s="9"/>
    </row>
    <row r="147" spans="1:2" s="18" customFormat="1" ht="11.25">
      <c r="A147" s="9"/>
      <c r="B147" s="9"/>
    </row>
    <row r="148" spans="1:2" s="18" customFormat="1" ht="11.25">
      <c r="A148" s="9"/>
      <c r="B148" s="9"/>
    </row>
    <row r="149" spans="1:2" s="18" customFormat="1" ht="11.25">
      <c r="A149" s="9"/>
      <c r="B149" s="9"/>
    </row>
    <row r="150" spans="1:2" s="18" customFormat="1" ht="11.25">
      <c r="A150" s="9"/>
      <c r="B150" s="9"/>
    </row>
    <row r="151" spans="1:2" s="18" customFormat="1" ht="11.25">
      <c r="A151" s="9"/>
      <c r="B151" s="9"/>
    </row>
    <row r="152" spans="1:2" s="18" customFormat="1" ht="11.25">
      <c r="A152" s="9"/>
      <c r="B152" s="9"/>
    </row>
    <row r="153" spans="1:2" s="18" customFormat="1" ht="11.25">
      <c r="A153" s="9"/>
      <c r="B153" s="9"/>
    </row>
    <row r="154" spans="1:2" s="18" customFormat="1" ht="11.25">
      <c r="A154" s="9"/>
      <c r="B154" s="9"/>
    </row>
    <row r="155" spans="1:2" s="18" customFormat="1" ht="11.25">
      <c r="A155" s="9"/>
      <c r="B155" s="9"/>
    </row>
    <row r="156" spans="1:2" s="18" customFormat="1" ht="11.25">
      <c r="A156" s="9"/>
      <c r="B156" s="9"/>
    </row>
    <row r="157" spans="1:2" s="18" customFormat="1" ht="11.25">
      <c r="A157" s="9"/>
      <c r="B157" s="9"/>
    </row>
    <row r="158" spans="1:2" s="18" customFormat="1" ht="11.25">
      <c r="A158" s="9"/>
      <c r="B158" s="9"/>
    </row>
    <row r="159" spans="1:2" s="18" customFormat="1" ht="11.25">
      <c r="A159" s="9"/>
      <c r="B159" s="9"/>
    </row>
    <row r="160" spans="1:2" s="18" customFormat="1" ht="11.25">
      <c r="A160" s="9"/>
      <c r="B160" s="9"/>
    </row>
    <row r="161" spans="1:2" s="18" customFormat="1" ht="11.25">
      <c r="A161" s="9"/>
      <c r="B161" s="9"/>
    </row>
    <row r="162" spans="1:2" s="18" customFormat="1" ht="11.25">
      <c r="A162" s="9"/>
      <c r="B162" s="9"/>
    </row>
    <row r="163" spans="1:2" s="18" customFormat="1" ht="11.25">
      <c r="A163" s="9"/>
      <c r="B163" s="9"/>
    </row>
    <row r="164" spans="1:2" s="18" customFormat="1" ht="11.25">
      <c r="A164" s="9"/>
      <c r="B164" s="9"/>
    </row>
    <row r="165" spans="1:2" s="18" customFormat="1" ht="11.25">
      <c r="A165" s="9"/>
      <c r="B165" s="9"/>
    </row>
    <row r="166" spans="1:2" s="18" customFormat="1" ht="11.25">
      <c r="A166" s="9"/>
      <c r="B166" s="9"/>
    </row>
    <row r="167" spans="1:2" s="18" customFormat="1" ht="11.25">
      <c r="A167" s="9"/>
      <c r="B167" s="9"/>
    </row>
    <row r="168" spans="1:2" s="18" customFormat="1" ht="11.25">
      <c r="A168" s="9"/>
      <c r="B168" s="9"/>
    </row>
    <row r="169" spans="1:2" s="18" customFormat="1" ht="11.25">
      <c r="A169" s="9"/>
      <c r="B169" s="9"/>
    </row>
    <row r="170" spans="1:2" s="18" customFormat="1" ht="11.25">
      <c r="A170" s="9"/>
      <c r="B170" s="9"/>
    </row>
    <row r="171" spans="1:2" s="18" customFormat="1" ht="11.25">
      <c r="A171" s="9"/>
      <c r="B171" s="9"/>
    </row>
    <row r="172" spans="1:2" s="18" customFormat="1" ht="11.25">
      <c r="A172" s="9"/>
      <c r="B172" s="9"/>
    </row>
    <row r="173" spans="1:2" s="18" customFormat="1" ht="11.25">
      <c r="A173" s="9"/>
      <c r="B173" s="9"/>
    </row>
    <row r="174" spans="1:2" s="18" customFormat="1" ht="11.25">
      <c r="A174" s="9"/>
      <c r="B174" s="9"/>
    </row>
    <row r="175" spans="1:2" s="18" customFormat="1" ht="11.25">
      <c r="A175" s="9"/>
      <c r="B175" s="9"/>
    </row>
    <row r="176" spans="1:2" s="18" customFormat="1" ht="11.25">
      <c r="A176" s="9"/>
      <c r="B176" s="9"/>
    </row>
    <row r="177" spans="1:2" s="18" customFormat="1" ht="11.25">
      <c r="A177" s="9"/>
      <c r="B177" s="9"/>
    </row>
    <row r="178" spans="1:2" s="18" customFormat="1" ht="11.25">
      <c r="A178" s="9"/>
      <c r="B178" s="9"/>
    </row>
    <row r="179" spans="1:2" s="18" customFormat="1" ht="11.25">
      <c r="A179" s="9"/>
      <c r="B179" s="9"/>
    </row>
    <row r="180" spans="1:2" s="18" customFormat="1" ht="11.25">
      <c r="A180" s="9"/>
      <c r="B180" s="9"/>
    </row>
    <row r="181" spans="1:2" s="18" customFormat="1" ht="11.25">
      <c r="A181" s="9"/>
      <c r="B181" s="9"/>
    </row>
    <row r="182" spans="1:2" s="18" customFormat="1" ht="11.25">
      <c r="A182" s="9"/>
      <c r="B182" s="9"/>
    </row>
    <row r="183" spans="1:2" s="18" customFormat="1" ht="11.25">
      <c r="A183" s="9"/>
      <c r="B183" s="9"/>
    </row>
    <row r="184" spans="1:2" s="18" customFormat="1" ht="11.25">
      <c r="A184" s="9"/>
      <c r="B184" s="9"/>
    </row>
    <row r="185" spans="1:2" s="18" customFormat="1" ht="11.25">
      <c r="A185" s="9"/>
      <c r="B185" s="9"/>
    </row>
    <row r="186" spans="1:2" s="18" customFormat="1" ht="11.25">
      <c r="A186" s="9"/>
      <c r="B186" s="9"/>
    </row>
    <row r="187" spans="1:2" s="18" customFormat="1" ht="11.25">
      <c r="A187" s="9"/>
      <c r="B187" s="9"/>
    </row>
    <row r="188" spans="1:2" s="18" customFormat="1" ht="11.25">
      <c r="A188" s="9"/>
      <c r="B188" s="9"/>
    </row>
    <row r="189" spans="1:2" s="18" customFormat="1" ht="11.25">
      <c r="A189" s="9"/>
      <c r="B189" s="9"/>
    </row>
    <row r="190" spans="1:2" s="18" customFormat="1" ht="11.25">
      <c r="A190" s="9"/>
      <c r="B190" s="9"/>
    </row>
    <row r="191" spans="1:2" s="18" customFormat="1" ht="11.25">
      <c r="A191" s="9"/>
      <c r="B191" s="9"/>
    </row>
    <row r="192" spans="1:2" s="18" customFormat="1" ht="11.25">
      <c r="A192" s="9"/>
      <c r="B192" s="9"/>
    </row>
    <row r="193" spans="1:2" s="18" customFormat="1" ht="11.25">
      <c r="A193" s="9"/>
      <c r="B193" s="9"/>
    </row>
    <row r="194" spans="1:2" s="18" customFormat="1" ht="11.25">
      <c r="A194" s="9"/>
      <c r="B194" s="9"/>
    </row>
    <row r="195" spans="1:2" s="18" customFormat="1" ht="11.25">
      <c r="A195" s="9"/>
      <c r="B195" s="9"/>
    </row>
    <row r="196" spans="1:2" s="18" customFormat="1" ht="11.25">
      <c r="A196" s="9"/>
      <c r="B196" s="9"/>
    </row>
  </sheetData>
  <sheetProtection selectLockedCells="1"/>
  <mergeCells count="6">
    <mergeCell ref="A51:D53"/>
    <mergeCell ref="A4:E4"/>
    <mergeCell ref="A6:D6"/>
    <mergeCell ref="A12:A13"/>
    <mergeCell ref="B12:B13"/>
    <mergeCell ref="C12:C13"/>
  </mergeCells>
  <printOptions horizontalCentered="1" verticalCentered="1"/>
  <pageMargins left="0.23622047244094491" right="0.23622047244094491" top="0.19685039370078741" bottom="0.19685039370078741" header="0.31496062992125984" footer="0.31496062992125984"/>
  <pageSetup scale="96" orientation="portrait" r:id="rId1"/>
  <colBreaks count="1" manualBreakCount="1">
    <brk id="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51"/>
  <sheetViews>
    <sheetView showWhiteSpace="0" view="pageLayout" topLeftCell="A7" zoomScaleNormal="100" zoomScaleSheetLayoutView="100" workbookViewId="0">
      <selection activeCell="R46" sqref="R46"/>
    </sheetView>
  </sheetViews>
  <sheetFormatPr baseColWidth="10" defaultRowHeight="15"/>
  <cols>
    <col min="1" max="1" width="6.85546875" customWidth="1"/>
    <col min="2" max="2" width="11.5703125" customWidth="1"/>
    <col min="3" max="9" width="8.28515625" customWidth="1"/>
    <col min="13" max="13" width="5.85546875" customWidth="1"/>
    <col min="256" max="256" width="9.140625" customWidth="1"/>
    <col min="257" max="257" width="12.42578125" customWidth="1"/>
    <col min="258" max="263" width="8.42578125" customWidth="1"/>
    <col min="264" max="264" width="8.7109375" customWidth="1"/>
    <col min="512" max="512" width="9.140625" customWidth="1"/>
    <col min="513" max="513" width="12.42578125" customWidth="1"/>
    <col min="514" max="519" width="8.42578125" customWidth="1"/>
    <col min="520" max="520" width="8.7109375" customWidth="1"/>
    <col min="768" max="768" width="9.140625" customWidth="1"/>
    <col min="769" max="769" width="12.42578125" customWidth="1"/>
    <col min="770" max="775" width="8.42578125" customWidth="1"/>
    <col min="776" max="776" width="8.7109375" customWidth="1"/>
    <col min="1024" max="1024" width="9.140625" customWidth="1"/>
    <col min="1025" max="1025" width="12.42578125" customWidth="1"/>
    <col min="1026" max="1031" width="8.42578125" customWidth="1"/>
    <col min="1032" max="1032" width="8.7109375" customWidth="1"/>
    <col min="1280" max="1280" width="9.140625" customWidth="1"/>
    <col min="1281" max="1281" width="12.42578125" customWidth="1"/>
    <col min="1282" max="1287" width="8.42578125" customWidth="1"/>
    <col min="1288" max="1288" width="8.7109375" customWidth="1"/>
    <col min="1536" max="1536" width="9.140625" customWidth="1"/>
    <col min="1537" max="1537" width="12.42578125" customWidth="1"/>
    <col min="1538" max="1543" width="8.42578125" customWidth="1"/>
    <col min="1544" max="1544" width="8.7109375" customWidth="1"/>
    <col min="1792" max="1792" width="9.140625" customWidth="1"/>
    <col min="1793" max="1793" width="12.42578125" customWidth="1"/>
    <col min="1794" max="1799" width="8.42578125" customWidth="1"/>
    <col min="1800" max="1800" width="8.7109375" customWidth="1"/>
    <col min="2048" max="2048" width="9.140625" customWidth="1"/>
    <col min="2049" max="2049" width="12.42578125" customWidth="1"/>
    <col min="2050" max="2055" width="8.42578125" customWidth="1"/>
    <col min="2056" max="2056" width="8.7109375" customWidth="1"/>
    <col min="2304" max="2304" width="9.140625" customWidth="1"/>
    <col min="2305" max="2305" width="12.42578125" customWidth="1"/>
    <col min="2306" max="2311" width="8.42578125" customWidth="1"/>
    <col min="2312" max="2312" width="8.7109375" customWidth="1"/>
    <col min="2560" max="2560" width="9.140625" customWidth="1"/>
    <col min="2561" max="2561" width="12.42578125" customWidth="1"/>
    <col min="2562" max="2567" width="8.42578125" customWidth="1"/>
    <col min="2568" max="2568" width="8.7109375" customWidth="1"/>
    <col min="2816" max="2816" width="9.140625" customWidth="1"/>
    <col min="2817" max="2817" width="12.42578125" customWidth="1"/>
    <col min="2818" max="2823" width="8.42578125" customWidth="1"/>
    <col min="2824" max="2824" width="8.7109375" customWidth="1"/>
    <col min="3072" max="3072" width="9.140625" customWidth="1"/>
    <col min="3073" max="3073" width="12.42578125" customWidth="1"/>
    <col min="3074" max="3079" width="8.42578125" customWidth="1"/>
    <col min="3080" max="3080" width="8.7109375" customWidth="1"/>
    <col min="3328" max="3328" width="9.140625" customWidth="1"/>
    <col min="3329" max="3329" width="12.42578125" customWidth="1"/>
    <col min="3330" max="3335" width="8.42578125" customWidth="1"/>
    <col min="3336" max="3336" width="8.7109375" customWidth="1"/>
    <col min="3584" max="3584" width="9.140625" customWidth="1"/>
    <col min="3585" max="3585" width="12.42578125" customWidth="1"/>
    <col min="3586" max="3591" width="8.42578125" customWidth="1"/>
    <col min="3592" max="3592" width="8.7109375" customWidth="1"/>
    <col min="3840" max="3840" width="9.140625" customWidth="1"/>
    <col min="3841" max="3841" width="12.42578125" customWidth="1"/>
    <col min="3842" max="3847" width="8.42578125" customWidth="1"/>
    <col min="3848" max="3848" width="8.7109375" customWidth="1"/>
    <col min="4096" max="4096" width="9.140625" customWidth="1"/>
    <col min="4097" max="4097" width="12.42578125" customWidth="1"/>
    <col min="4098" max="4103" width="8.42578125" customWidth="1"/>
    <col min="4104" max="4104" width="8.7109375" customWidth="1"/>
    <col min="4352" max="4352" width="9.140625" customWidth="1"/>
    <col min="4353" max="4353" width="12.42578125" customWidth="1"/>
    <col min="4354" max="4359" width="8.42578125" customWidth="1"/>
    <col min="4360" max="4360" width="8.7109375" customWidth="1"/>
    <col min="4608" max="4608" width="9.140625" customWidth="1"/>
    <col min="4609" max="4609" width="12.42578125" customWidth="1"/>
    <col min="4610" max="4615" width="8.42578125" customWidth="1"/>
    <col min="4616" max="4616" width="8.7109375" customWidth="1"/>
    <col min="4864" max="4864" width="9.140625" customWidth="1"/>
    <col min="4865" max="4865" width="12.42578125" customWidth="1"/>
    <col min="4866" max="4871" width="8.42578125" customWidth="1"/>
    <col min="4872" max="4872" width="8.7109375" customWidth="1"/>
    <col min="5120" max="5120" width="9.140625" customWidth="1"/>
    <col min="5121" max="5121" width="12.42578125" customWidth="1"/>
    <col min="5122" max="5127" width="8.42578125" customWidth="1"/>
    <col min="5128" max="5128" width="8.7109375" customWidth="1"/>
    <col min="5376" max="5376" width="9.140625" customWidth="1"/>
    <col min="5377" max="5377" width="12.42578125" customWidth="1"/>
    <col min="5378" max="5383" width="8.42578125" customWidth="1"/>
    <col min="5384" max="5384" width="8.7109375" customWidth="1"/>
    <col min="5632" max="5632" width="9.140625" customWidth="1"/>
    <col min="5633" max="5633" width="12.42578125" customWidth="1"/>
    <col min="5634" max="5639" width="8.42578125" customWidth="1"/>
    <col min="5640" max="5640" width="8.7109375" customWidth="1"/>
    <col min="5888" max="5888" width="9.140625" customWidth="1"/>
    <col min="5889" max="5889" width="12.42578125" customWidth="1"/>
    <col min="5890" max="5895" width="8.42578125" customWidth="1"/>
    <col min="5896" max="5896" width="8.7109375" customWidth="1"/>
    <col min="6144" max="6144" width="9.140625" customWidth="1"/>
    <col min="6145" max="6145" width="12.42578125" customWidth="1"/>
    <col min="6146" max="6151" width="8.42578125" customWidth="1"/>
    <col min="6152" max="6152" width="8.7109375" customWidth="1"/>
    <col min="6400" max="6400" width="9.140625" customWidth="1"/>
    <col min="6401" max="6401" width="12.42578125" customWidth="1"/>
    <col min="6402" max="6407" width="8.42578125" customWidth="1"/>
    <col min="6408" max="6408" width="8.7109375" customWidth="1"/>
    <col min="6656" max="6656" width="9.140625" customWidth="1"/>
    <col min="6657" max="6657" width="12.42578125" customWidth="1"/>
    <col min="6658" max="6663" width="8.42578125" customWidth="1"/>
    <col min="6664" max="6664" width="8.7109375" customWidth="1"/>
    <col min="6912" max="6912" width="9.140625" customWidth="1"/>
    <col min="6913" max="6913" width="12.42578125" customWidth="1"/>
    <col min="6914" max="6919" width="8.42578125" customWidth="1"/>
    <col min="6920" max="6920" width="8.7109375" customWidth="1"/>
    <col min="7168" max="7168" width="9.140625" customWidth="1"/>
    <col min="7169" max="7169" width="12.42578125" customWidth="1"/>
    <col min="7170" max="7175" width="8.42578125" customWidth="1"/>
    <col min="7176" max="7176" width="8.7109375" customWidth="1"/>
    <col min="7424" max="7424" width="9.140625" customWidth="1"/>
    <col min="7425" max="7425" width="12.42578125" customWidth="1"/>
    <col min="7426" max="7431" width="8.42578125" customWidth="1"/>
    <col min="7432" max="7432" width="8.7109375" customWidth="1"/>
    <col min="7680" max="7680" width="9.140625" customWidth="1"/>
    <col min="7681" max="7681" width="12.42578125" customWidth="1"/>
    <col min="7682" max="7687" width="8.42578125" customWidth="1"/>
    <col min="7688" max="7688" width="8.7109375" customWidth="1"/>
    <col min="7936" max="7936" width="9.140625" customWidth="1"/>
    <col min="7937" max="7937" width="12.42578125" customWidth="1"/>
    <col min="7938" max="7943" width="8.42578125" customWidth="1"/>
    <col min="7944" max="7944" width="8.7109375" customWidth="1"/>
    <col min="8192" max="8192" width="9.140625" customWidth="1"/>
    <col min="8193" max="8193" width="12.42578125" customWidth="1"/>
    <col min="8194" max="8199" width="8.42578125" customWidth="1"/>
    <col min="8200" max="8200" width="8.7109375" customWidth="1"/>
    <col min="8448" max="8448" width="9.140625" customWidth="1"/>
    <col min="8449" max="8449" width="12.42578125" customWidth="1"/>
    <col min="8450" max="8455" width="8.42578125" customWidth="1"/>
    <col min="8456" max="8456" width="8.7109375" customWidth="1"/>
    <col min="8704" max="8704" width="9.140625" customWidth="1"/>
    <col min="8705" max="8705" width="12.42578125" customWidth="1"/>
    <col min="8706" max="8711" width="8.42578125" customWidth="1"/>
    <col min="8712" max="8712" width="8.7109375" customWidth="1"/>
    <col min="8960" max="8960" width="9.140625" customWidth="1"/>
    <col min="8961" max="8961" width="12.42578125" customWidth="1"/>
    <col min="8962" max="8967" width="8.42578125" customWidth="1"/>
    <col min="8968" max="8968" width="8.7109375" customWidth="1"/>
    <col min="9216" max="9216" width="9.140625" customWidth="1"/>
    <col min="9217" max="9217" width="12.42578125" customWidth="1"/>
    <col min="9218" max="9223" width="8.42578125" customWidth="1"/>
    <col min="9224" max="9224" width="8.7109375" customWidth="1"/>
    <col min="9472" max="9472" width="9.140625" customWidth="1"/>
    <col min="9473" max="9473" width="12.42578125" customWidth="1"/>
    <col min="9474" max="9479" width="8.42578125" customWidth="1"/>
    <col min="9480" max="9480" width="8.7109375" customWidth="1"/>
    <col min="9728" max="9728" width="9.140625" customWidth="1"/>
    <col min="9729" max="9729" width="12.42578125" customWidth="1"/>
    <col min="9730" max="9735" width="8.42578125" customWidth="1"/>
    <col min="9736" max="9736" width="8.7109375" customWidth="1"/>
    <col min="9984" max="9984" width="9.140625" customWidth="1"/>
    <col min="9985" max="9985" width="12.42578125" customWidth="1"/>
    <col min="9986" max="9991" width="8.42578125" customWidth="1"/>
    <col min="9992" max="9992" width="8.7109375" customWidth="1"/>
    <col min="10240" max="10240" width="9.140625" customWidth="1"/>
    <col min="10241" max="10241" width="12.42578125" customWidth="1"/>
    <col min="10242" max="10247" width="8.42578125" customWidth="1"/>
    <col min="10248" max="10248" width="8.7109375" customWidth="1"/>
    <col min="10496" max="10496" width="9.140625" customWidth="1"/>
    <col min="10497" max="10497" width="12.42578125" customWidth="1"/>
    <col min="10498" max="10503" width="8.42578125" customWidth="1"/>
    <col min="10504" max="10504" width="8.7109375" customWidth="1"/>
    <col min="10752" max="10752" width="9.140625" customWidth="1"/>
    <col min="10753" max="10753" width="12.42578125" customWidth="1"/>
    <col min="10754" max="10759" width="8.42578125" customWidth="1"/>
    <col min="10760" max="10760" width="8.7109375" customWidth="1"/>
    <col min="11008" max="11008" width="9.140625" customWidth="1"/>
    <col min="11009" max="11009" width="12.42578125" customWidth="1"/>
    <col min="11010" max="11015" width="8.42578125" customWidth="1"/>
    <col min="11016" max="11016" width="8.7109375" customWidth="1"/>
    <col min="11264" max="11264" width="9.140625" customWidth="1"/>
    <col min="11265" max="11265" width="12.42578125" customWidth="1"/>
    <col min="11266" max="11271" width="8.42578125" customWidth="1"/>
    <col min="11272" max="11272" width="8.7109375" customWidth="1"/>
    <col min="11520" max="11520" width="9.140625" customWidth="1"/>
    <col min="11521" max="11521" width="12.42578125" customWidth="1"/>
    <col min="11522" max="11527" width="8.42578125" customWidth="1"/>
    <col min="11528" max="11528" width="8.7109375" customWidth="1"/>
    <col min="11776" max="11776" width="9.140625" customWidth="1"/>
    <col min="11777" max="11777" width="12.42578125" customWidth="1"/>
    <col min="11778" max="11783" width="8.42578125" customWidth="1"/>
    <col min="11784" max="11784" width="8.7109375" customWidth="1"/>
    <col min="12032" max="12032" width="9.140625" customWidth="1"/>
    <col min="12033" max="12033" width="12.42578125" customWidth="1"/>
    <col min="12034" max="12039" width="8.42578125" customWidth="1"/>
    <col min="12040" max="12040" width="8.7109375" customWidth="1"/>
    <col min="12288" max="12288" width="9.140625" customWidth="1"/>
    <col min="12289" max="12289" width="12.42578125" customWidth="1"/>
    <col min="12290" max="12295" width="8.42578125" customWidth="1"/>
    <col min="12296" max="12296" width="8.7109375" customWidth="1"/>
    <col min="12544" max="12544" width="9.140625" customWidth="1"/>
    <col min="12545" max="12545" width="12.42578125" customWidth="1"/>
    <col min="12546" max="12551" width="8.42578125" customWidth="1"/>
    <col min="12552" max="12552" width="8.7109375" customWidth="1"/>
    <col min="12800" max="12800" width="9.140625" customWidth="1"/>
    <col min="12801" max="12801" width="12.42578125" customWidth="1"/>
    <col min="12802" max="12807" width="8.42578125" customWidth="1"/>
    <col min="12808" max="12808" width="8.7109375" customWidth="1"/>
    <col min="13056" max="13056" width="9.140625" customWidth="1"/>
    <col min="13057" max="13057" width="12.42578125" customWidth="1"/>
    <col min="13058" max="13063" width="8.42578125" customWidth="1"/>
    <col min="13064" max="13064" width="8.7109375" customWidth="1"/>
    <col min="13312" max="13312" width="9.140625" customWidth="1"/>
    <col min="13313" max="13313" width="12.42578125" customWidth="1"/>
    <col min="13314" max="13319" width="8.42578125" customWidth="1"/>
    <col min="13320" max="13320" width="8.7109375" customWidth="1"/>
    <col min="13568" max="13568" width="9.140625" customWidth="1"/>
    <col min="13569" max="13569" width="12.42578125" customWidth="1"/>
    <col min="13570" max="13575" width="8.42578125" customWidth="1"/>
    <col min="13576" max="13576" width="8.7109375" customWidth="1"/>
    <col min="13824" max="13824" width="9.140625" customWidth="1"/>
    <col min="13825" max="13825" width="12.42578125" customWidth="1"/>
    <col min="13826" max="13831" width="8.42578125" customWidth="1"/>
    <col min="13832" max="13832" width="8.7109375" customWidth="1"/>
    <col min="14080" max="14080" width="9.140625" customWidth="1"/>
    <col min="14081" max="14081" width="12.42578125" customWidth="1"/>
    <col min="14082" max="14087" width="8.42578125" customWidth="1"/>
    <col min="14088" max="14088" width="8.7109375" customWidth="1"/>
    <col min="14336" max="14336" width="9.140625" customWidth="1"/>
    <col min="14337" max="14337" width="12.42578125" customWidth="1"/>
    <col min="14338" max="14343" width="8.42578125" customWidth="1"/>
    <col min="14344" max="14344" width="8.7109375" customWidth="1"/>
    <col min="14592" max="14592" width="9.140625" customWidth="1"/>
    <col min="14593" max="14593" width="12.42578125" customWidth="1"/>
    <col min="14594" max="14599" width="8.42578125" customWidth="1"/>
    <col min="14600" max="14600" width="8.7109375" customWidth="1"/>
    <col min="14848" max="14848" width="9.140625" customWidth="1"/>
    <col min="14849" max="14849" width="12.42578125" customWidth="1"/>
    <col min="14850" max="14855" width="8.42578125" customWidth="1"/>
    <col min="14856" max="14856" width="8.7109375" customWidth="1"/>
    <col min="15104" max="15104" width="9.140625" customWidth="1"/>
    <col min="15105" max="15105" width="12.42578125" customWidth="1"/>
    <col min="15106" max="15111" width="8.42578125" customWidth="1"/>
    <col min="15112" max="15112" width="8.7109375" customWidth="1"/>
    <col min="15360" max="15360" width="9.140625" customWidth="1"/>
    <col min="15361" max="15361" width="12.42578125" customWidth="1"/>
    <col min="15362" max="15367" width="8.42578125" customWidth="1"/>
    <col min="15368" max="15368" width="8.7109375" customWidth="1"/>
    <col min="15616" max="15616" width="9.140625" customWidth="1"/>
    <col min="15617" max="15617" width="12.42578125" customWidth="1"/>
    <col min="15618" max="15623" width="8.42578125" customWidth="1"/>
    <col min="15624" max="15624" width="8.7109375" customWidth="1"/>
    <col min="15872" max="15872" width="9.140625" customWidth="1"/>
    <col min="15873" max="15873" width="12.42578125" customWidth="1"/>
    <col min="15874" max="15879" width="8.42578125" customWidth="1"/>
    <col min="15880" max="15880" width="8.7109375" customWidth="1"/>
    <col min="16128" max="16128" width="9.140625" customWidth="1"/>
    <col min="16129" max="16129" width="12.42578125" customWidth="1"/>
    <col min="16130" max="16135" width="8.42578125" customWidth="1"/>
    <col min="16136" max="16136" width="8.7109375" customWidth="1"/>
  </cols>
  <sheetData>
    <row r="7" spans="1:15" ht="11.25" customHeight="1">
      <c r="A7" s="124"/>
      <c r="B7" s="39"/>
      <c r="C7" s="39"/>
      <c r="D7" s="39"/>
      <c r="E7" s="39"/>
      <c r="F7" s="39"/>
      <c r="G7" s="39"/>
      <c r="H7" s="39"/>
      <c r="I7" s="39"/>
      <c r="J7" s="39"/>
      <c r="K7" s="39"/>
      <c r="L7" s="125"/>
    </row>
    <row r="8" spans="1:15" ht="21.95" customHeight="1">
      <c r="A8" s="530" t="s">
        <v>100</v>
      </c>
      <c r="B8" s="530"/>
      <c r="C8" s="530"/>
      <c r="D8" s="530"/>
      <c r="E8" s="530"/>
      <c r="F8" s="530"/>
      <c r="G8" s="530"/>
      <c r="H8" s="530"/>
      <c r="I8" s="530"/>
      <c r="J8" s="530"/>
      <c r="K8" s="530"/>
      <c r="L8" s="530"/>
      <c r="M8" s="530"/>
    </row>
    <row r="10" spans="1:15">
      <c r="N10" s="370"/>
      <c r="O10" s="185"/>
    </row>
    <row r="11" spans="1:15" ht="33.75" customHeight="1" thickBot="1">
      <c r="B11" s="127" t="s">
        <v>50</v>
      </c>
      <c r="C11" s="128" t="s">
        <v>214</v>
      </c>
      <c r="O11" s="185"/>
    </row>
    <row r="12" spans="1:15" ht="12" customHeight="1" thickTop="1">
      <c r="B12" s="132" t="s">
        <v>84</v>
      </c>
      <c r="C12" s="141">
        <v>10769.373136107874</v>
      </c>
    </row>
    <row r="13" spans="1:15" ht="12" customHeight="1">
      <c r="B13" s="130" t="s">
        <v>85</v>
      </c>
      <c r="C13" s="140">
        <v>11229</v>
      </c>
      <c r="D13" s="134"/>
    </row>
    <row r="14" spans="1:15" ht="12" customHeight="1">
      <c r="B14" s="132" t="s">
        <v>97</v>
      </c>
      <c r="C14" s="141">
        <v>11539.433923919829</v>
      </c>
    </row>
    <row r="15" spans="1:15" ht="12" customHeight="1">
      <c r="B15" s="130" t="s">
        <v>215</v>
      </c>
      <c r="C15" s="140">
        <v>11961.875801815622</v>
      </c>
    </row>
    <row r="16" spans="1:15" ht="12" customHeight="1">
      <c r="B16" s="132" t="s">
        <v>258</v>
      </c>
      <c r="C16" s="141">
        <f>'Costo por alumno'!D15</f>
        <v>12282.596810338238</v>
      </c>
    </row>
    <row r="17" spans="1:13" ht="12" customHeight="1">
      <c r="B17" s="135" t="s">
        <v>245</v>
      </c>
      <c r="C17" s="142">
        <f>C16/C15-1</f>
        <v>2.681193266309756E-2</v>
      </c>
      <c r="D17" s="185"/>
      <c r="L17" s="185"/>
      <c r="M17" s="194"/>
    </row>
    <row r="18" spans="1:13">
      <c r="C18" s="185"/>
      <c r="M18" s="185"/>
    </row>
    <row r="19" spans="1:13" ht="30" customHeight="1">
      <c r="A19" s="143" t="s">
        <v>52</v>
      </c>
      <c r="B19" s="143" t="s">
        <v>53</v>
      </c>
      <c r="C19" s="143" t="s">
        <v>84</v>
      </c>
      <c r="D19" s="143" t="s">
        <v>85</v>
      </c>
      <c r="E19" s="143" t="s">
        <v>97</v>
      </c>
      <c r="F19" s="143" t="s">
        <v>215</v>
      </c>
      <c r="G19" s="143" t="s">
        <v>258</v>
      </c>
      <c r="H19" s="143" t="s">
        <v>271</v>
      </c>
      <c r="I19" s="434" t="s">
        <v>298</v>
      </c>
    </row>
    <row r="20" spans="1:13" ht="9.75" customHeight="1">
      <c r="A20" s="144">
        <v>1</v>
      </c>
      <c r="B20" s="145" t="s">
        <v>38</v>
      </c>
      <c r="C20" s="146">
        <v>8170.1405353728487</v>
      </c>
      <c r="D20" s="146">
        <v>7999.4423048869439</v>
      </c>
      <c r="E20" s="146">
        <v>7913.6987797045604</v>
      </c>
      <c r="F20" s="146">
        <v>8475.524828017511</v>
      </c>
      <c r="G20" s="146">
        <f>'Costo por alumno'!D38</f>
        <v>8754.0340974729243</v>
      </c>
      <c r="H20" s="150">
        <f t="shared" ref="H20:H49" si="0">(G20/F20-1)*100</f>
        <v>3.2860415739063953</v>
      </c>
      <c r="I20" s="400">
        <f t="shared" ref="I20:I49" si="1">(G20/C20-1)*100</f>
        <v>7.1466770929103696</v>
      </c>
    </row>
    <row r="21" spans="1:13" ht="9.75" customHeight="1">
      <c r="A21" s="144">
        <v>2</v>
      </c>
      <c r="B21" s="145" t="s">
        <v>34</v>
      </c>
      <c r="C21" s="146">
        <v>9560.1410641682869</v>
      </c>
      <c r="D21" s="146">
        <v>9600.0715499797661</v>
      </c>
      <c r="E21" s="146">
        <v>9252.9716469976993</v>
      </c>
      <c r="F21" s="146">
        <v>9575.5241157556266</v>
      </c>
      <c r="G21" s="146">
        <f>'Costo por alumno'!D34</f>
        <v>9308.8190408815281</v>
      </c>
      <c r="H21" s="150">
        <f t="shared" si="0"/>
        <v>-2.785279130938223</v>
      </c>
      <c r="I21" s="400">
        <f t="shared" si="1"/>
        <v>-2.6288526665021905</v>
      </c>
    </row>
    <row r="22" spans="1:13" ht="9.75" customHeight="1">
      <c r="A22" s="144">
        <v>3</v>
      </c>
      <c r="B22" s="145" t="s">
        <v>16</v>
      </c>
      <c r="C22" s="146">
        <v>8568.974884674526</v>
      </c>
      <c r="D22" s="146">
        <v>8734.1893432465931</v>
      </c>
      <c r="E22" s="146">
        <v>9708.4780219780223</v>
      </c>
      <c r="F22" s="146">
        <v>9966.7240723120831</v>
      </c>
      <c r="G22" s="146">
        <f>'Costo por alumno'!D16</f>
        <v>9419.2159324522763</v>
      </c>
      <c r="H22" s="150">
        <f t="shared" si="0"/>
        <v>-5.4933610671615174</v>
      </c>
      <c r="I22" s="400">
        <f t="shared" si="1"/>
        <v>9.9223192881378708</v>
      </c>
    </row>
    <row r="23" spans="1:13" ht="9.75" customHeight="1">
      <c r="A23" s="144">
        <v>4</v>
      </c>
      <c r="B23" s="145" t="s">
        <v>27</v>
      </c>
      <c r="C23" s="146">
        <v>16525.699883040936</v>
      </c>
      <c r="D23" s="146">
        <v>17834.750634371394</v>
      </c>
      <c r="E23" s="146">
        <v>9961.9721613327492</v>
      </c>
      <c r="F23" s="146">
        <v>9711.7821948112887</v>
      </c>
      <c r="G23" s="146">
        <f>'Costo por alumno'!D26</f>
        <v>9747.0219240649094</v>
      </c>
      <c r="H23" s="150">
        <f t="shared" si="0"/>
        <v>0.36285543216205696</v>
      </c>
      <c r="I23" s="400">
        <f t="shared" si="1"/>
        <v>-41.019006801233672</v>
      </c>
    </row>
    <row r="24" spans="1:13" ht="9.75" customHeight="1">
      <c r="A24" s="144">
        <v>5</v>
      </c>
      <c r="B24" s="145" t="s">
        <v>33</v>
      </c>
      <c r="C24" s="146">
        <v>11177.042161277119</v>
      </c>
      <c r="D24" s="146">
        <v>10005.780821917808</v>
      </c>
      <c r="E24" s="146">
        <v>10353.715098468272</v>
      </c>
      <c r="F24" s="146">
        <v>10689.617954070982</v>
      </c>
      <c r="G24" s="146">
        <f>'Costo por alumno'!D32</f>
        <v>10797.181720110846</v>
      </c>
      <c r="H24" s="150">
        <f t="shared" si="0"/>
        <v>1.0062451857683063</v>
      </c>
      <c r="I24" s="400">
        <f t="shared" si="1"/>
        <v>-3.3985775099095505</v>
      </c>
    </row>
    <row r="25" spans="1:13" ht="9.75" customHeight="1">
      <c r="A25" s="144">
        <v>6</v>
      </c>
      <c r="B25" s="145" t="s">
        <v>31</v>
      </c>
      <c r="C25" s="146">
        <v>11214.495277956643</v>
      </c>
      <c r="D25" s="146">
        <v>11398.049552238806</v>
      </c>
      <c r="E25" s="146">
        <v>9495.290258449304</v>
      </c>
      <c r="F25" s="146">
        <v>10004.086832137964</v>
      </c>
      <c r="G25" s="146">
        <f>'Costo por alumno'!D30</f>
        <v>10993.219393596211</v>
      </c>
      <c r="H25" s="150">
        <f t="shared" si="0"/>
        <v>9.887284847235378</v>
      </c>
      <c r="I25" s="400">
        <f t="shared" si="1"/>
        <v>-1.9731238800855699</v>
      </c>
    </row>
    <row r="26" spans="1:13" ht="9.75" customHeight="1">
      <c r="A26" s="144">
        <v>7</v>
      </c>
      <c r="B26" s="145" t="s">
        <v>37</v>
      </c>
      <c r="C26" s="146">
        <v>8791.2819085487081</v>
      </c>
      <c r="D26" s="146">
        <v>9120.0441064638781</v>
      </c>
      <c r="E26" s="146">
        <v>9751.5536054940858</v>
      </c>
      <c r="F26" s="146">
        <v>11331.337471783296</v>
      </c>
      <c r="G26" s="146">
        <f>'Costo por alumno'!D37</f>
        <v>11088.219776938915</v>
      </c>
      <c r="H26" s="150">
        <f t="shared" si="0"/>
        <v>-2.145533971164304</v>
      </c>
      <c r="I26" s="400">
        <f t="shared" si="1"/>
        <v>26.127450948383846</v>
      </c>
    </row>
    <row r="27" spans="1:13" ht="9.75" customHeight="1">
      <c r="A27" s="144">
        <v>8</v>
      </c>
      <c r="B27" s="145" t="s">
        <v>32</v>
      </c>
      <c r="C27" s="146">
        <v>10078.558331369315</v>
      </c>
      <c r="D27" s="146">
        <v>10119.859649122807</v>
      </c>
      <c r="E27" s="146">
        <v>11117.911640696608</v>
      </c>
      <c r="F27" s="146">
        <v>10447.856700167504</v>
      </c>
      <c r="G27" s="146">
        <f>'Costo por alumno'!D31</f>
        <v>11105.463582967443</v>
      </c>
      <c r="H27" s="150">
        <f t="shared" si="0"/>
        <v>6.2941797698028878</v>
      </c>
      <c r="I27" s="400">
        <f t="shared" si="1"/>
        <v>10.189009358629253</v>
      </c>
    </row>
    <row r="28" spans="1:13" ht="9.75" customHeight="1">
      <c r="A28" s="144">
        <v>9</v>
      </c>
      <c r="B28" s="145" t="s">
        <v>30</v>
      </c>
      <c r="C28" s="146">
        <v>9065.7471177019779</v>
      </c>
      <c r="D28" s="146">
        <v>9155.7026628447984</v>
      </c>
      <c r="E28" s="146">
        <v>10514.740624373288</v>
      </c>
      <c r="F28" s="146">
        <v>11415.147288949896</v>
      </c>
      <c r="G28" s="146">
        <f>'Costo por alumno'!D29</f>
        <v>11719.530287817059</v>
      </c>
      <c r="H28" s="150">
        <f t="shared" si="0"/>
        <v>2.666483323976121</v>
      </c>
      <c r="I28" s="400">
        <f t="shared" si="1"/>
        <v>29.27263617284499</v>
      </c>
    </row>
    <row r="29" spans="1:13" ht="9.75" customHeight="1">
      <c r="A29" s="144">
        <v>10</v>
      </c>
      <c r="B29" s="450" t="s">
        <v>21</v>
      </c>
      <c r="C29" s="451">
        <v>10570.367225806451</v>
      </c>
      <c r="D29" s="451">
        <v>11175.052900587785</v>
      </c>
      <c r="E29" s="451">
        <v>11667.66136765077</v>
      </c>
      <c r="F29" s="451">
        <v>11916.942276114691</v>
      </c>
      <c r="G29" s="451">
        <f>'Costo por alumno'!D21</f>
        <v>11950.033953056009</v>
      </c>
      <c r="H29" s="452">
        <f t="shared" si="0"/>
        <v>0.27768597157380448</v>
      </c>
      <c r="I29" s="451">
        <f t="shared" si="1"/>
        <v>13.052211884193055</v>
      </c>
    </row>
    <row r="30" spans="1:13" ht="9.75" customHeight="1">
      <c r="A30" s="144">
        <v>11</v>
      </c>
      <c r="B30" s="145" t="s">
        <v>39</v>
      </c>
      <c r="C30" s="146">
        <v>11434.352620087337</v>
      </c>
      <c r="D30" s="146">
        <v>10969.305648535565</v>
      </c>
      <c r="E30" s="146">
        <v>10651.268395773295</v>
      </c>
      <c r="F30" s="146">
        <v>11874.53566569485</v>
      </c>
      <c r="G30" s="146">
        <f>'Costo por alumno'!D39</f>
        <v>11967.746450430641</v>
      </c>
      <c r="H30" s="150">
        <f t="shared" si="0"/>
        <v>0.7849636176096908</v>
      </c>
      <c r="I30" s="400">
        <f t="shared" si="1"/>
        <v>4.664836288206331</v>
      </c>
    </row>
    <row r="31" spans="1:13" ht="9.75" customHeight="1">
      <c r="A31" s="144">
        <v>12</v>
      </c>
      <c r="B31" s="145" t="s">
        <v>17</v>
      </c>
      <c r="C31" s="146">
        <v>9310.4834690943935</v>
      </c>
      <c r="D31" s="146">
        <v>10335.531488896979</v>
      </c>
      <c r="E31" s="146">
        <v>11007.972171141351</v>
      </c>
      <c r="F31" s="146">
        <v>11677.383510769992</v>
      </c>
      <c r="G31" s="146">
        <f>'Costo por alumno'!D17</f>
        <v>12074.761076426264</v>
      </c>
      <c r="H31" s="150">
        <f t="shared" si="0"/>
        <v>3.4029674994383141</v>
      </c>
      <c r="I31" s="400">
        <f t="shared" si="1"/>
        <v>29.689946999076145</v>
      </c>
    </row>
    <row r="32" spans="1:13" ht="9.75" customHeight="1">
      <c r="A32" s="144">
        <v>13</v>
      </c>
      <c r="B32" s="145" t="s">
        <v>44</v>
      </c>
      <c r="C32" s="146">
        <v>9773.0808323329329</v>
      </c>
      <c r="D32" s="146">
        <v>10595.133638634472</v>
      </c>
      <c r="E32" s="146">
        <v>11501.064364876385</v>
      </c>
      <c r="F32" s="146">
        <v>11566.721207307386</v>
      </c>
      <c r="G32" s="146">
        <f>'Costo por alumno'!D44</f>
        <v>12116.403335910321</v>
      </c>
      <c r="H32" s="150">
        <f t="shared" si="0"/>
        <v>4.7522726514378943</v>
      </c>
      <c r="I32" s="400">
        <f t="shared" si="1"/>
        <v>23.977316301578288</v>
      </c>
    </row>
    <row r="33" spans="1:16" ht="9.75" customHeight="1">
      <c r="A33" s="144">
        <v>14</v>
      </c>
      <c r="B33" s="145" t="s">
        <v>25</v>
      </c>
      <c r="C33" s="146">
        <v>10567.985486211901</v>
      </c>
      <c r="D33" s="146">
        <v>10632.879803395888</v>
      </c>
      <c r="E33" s="146">
        <v>11586.983982683983</v>
      </c>
      <c r="F33" s="146">
        <v>12323.108132260948</v>
      </c>
      <c r="G33" s="146">
        <f>'Costo por alumno'!D25</f>
        <v>12598.445251063829</v>
      </c>
      <c r="H33" s="150">
        <f t="shared" si="0"/>
        <v>2.2343155302035456</v>
      </c>
      <c r="I33" s="400">
        <f t="shared" si="1"/>
        <v>19.213309551769143</v>
      </c>
    </row>
    <row r="34" spans="1:16" ht="9.75" customHeight="1">
      <c r="A34" s="144">
        <v>15</v>
      </c>
      <c r="B34" s="145" t="s">
        <v>26</v>
      </c>
      <c r="C34" s="146">
        <v>9797.6064317254022</v>
      </c>
      <c r="D34" s="146">
        <v>9631.592657878602</v>
      </c>
      <c r="E34" s="146">
        <v>11586.983982683983</v>
      </c>
      <c r="F34" s="146">
        <v>12323.108132260948</v>
      </c>
      <c r="G34" s="146">
        <f>'Costo por alumno'!D25</f>
        <v>12598.445251063829</v>
      </c>
      <c r="H34" s="150">
        <f t="shared" si="0"/>
        <v>2.2343155302035456</v>
      </c>
      <c r="I34" s="400">
        <f t="shared" si="1"/>
        <v>28.586970081479258</v>
      </c>
      <c r="P34" s="370"/>
    </row>
    <row r="35" spans="1:16" ht="9.75" customHeight="1">
      <c r="A35" s="144">
        <v>16</v>
      </c>
      <c r="B35" s="145" t="s">
        <v>28</v>
      </c>
      <c r="C35" s="146">
        <v>10982.64461626575</v>
      </c>
      <c r="D35" s="146">
        <v>10649.535791173304</v>
      </c>
      <c r="E35" s="146">
        <v>14500.310136694479</v>
      </c>
      <c r="F35" s="146">
        <v>13441.106106747877</v>
      </c>
      <c r="G35" s="146">
        <f>'Costo por alumno'!D27</f>
        <v>12620.301944170309</v>
      </c>
      <c r="H35" s="150">
        <f t="shared" si="0"/>
        <v>-6.1066712520444817</v>
      </c>
      <c r="I35" s="400">
        <f t="shared" si="1"/>
        <v>14.911320407100504</v>
      </c>
      <c r="P35" s="370">
        <f>22/32</f>
        <v>0.6875</v>
      </c>
    </row>
    <row r="36" spans="1:16" ht="9.75" customHeight="1">
      <c r="A36" s="144">
        <v>17</v>
      </c>
      <c r="B36" s="145" t="s">
        <v>41</v>
      </c>
      <c r="C36" s="146">
        <v>11747.616587417702</v>
      </c>
      <c r="D36" s="146">
        <v>12195.017836944227</v>
      </c>
      <c r="E36" s="146">
        <v>13097.758754863813</v>
      </c>
      <c r="F36" s="146">
        <v>13408.23274903805</v>
      </c>
      <c r="G36" s="146">
        <f>'Costo por alumno'!D41</f>
        <v>12727.125184904517</v>
      </c>
      <c r="H36" s="150">
        <f t="shared" si="0"/>
        <v>-5.0797713381161236</v>
      </c>
      <c r="I36" s="400">
        <f t="shared" si="1"/>
        <v>8.3379346797538325</v>
      </c>
    </row>
    <row r="37" spans="1:16" ht="9.75" customHeight="1">
      <c r="A37" s="144">
        <v>18</v>
      </c>
      <c r="B37" s="145" t="s">
        <v>29</v>
      </c>
      <c r="C37" s="146">
        <v>9419.3407021202638</v>
      </c>
      <c r="D37" s="146">
        <v>9623.5149219913255</v>
      </c>
      <c r="E37" s="146">
        <v>11266.650417452194</v>
      </c>
      <c r="F37" s="146">
        <v>12831.529924462522</v>
      </c>
      <c r="G37" s="146">
        <f>'Costo por alumno'!D28</f>
        <v>12803.663429886303</v>
      </c>
      <c r="H37" s="150">
        <f t="shared" si="0"/>
        <v>-0.21717203435807075</v>
      </c>
      <c r="I37" s="400">
        <f t="shared" si="1"/>
        <v>35.929507539781838</v>
      </c>
    </row>
    <row r="38" spans="1:16" ht="9.75" customHeight="1">
      <c r="A38" s="144">
        <v>19</v>
      </c>
      <c r="B38" s="450" t="s">
        <v>22</v>
      </c>
      <c r="C38" s="451">
        <v>12430.343624758794</v>
      </c>
      <c r="D38" s="451">
        <v>12955.052282040413</v>
      </c>
      <c r="E38" s="451">
        <v>13027.245694294941</v>
      </c>
      <c r="F38" s="451">
        <v>13549.954411370341</v>
      </c>
      <c r="G38" s="451">
        <f>'Costo por alumno'!D22</f>
        <v>13613.904371128809</v>
      </c>
      <c r="H38" s="452">
        <f t="shared" si="0"/>
        <v>0.47195701045905647</v>
      </c>
      <c r="I38" s="451">
        <f t="shared" si="1"/>
        <v>9.5215448751762253</v>
      </c>
    </row>
    <row r="39" spans="1:16" ht="9.75" customHeight="1">
      <c r="A39" s="144">
        <v>20</v>
      </c>
      <c r="B39" s="145" t="s">
        <v>46</v>
      </c>
      <c r="C39" s="146">
        <v>13480.314800901579</v>
      </c>
      <c r="D39" s="146">
        <v>13297.629928741093</v>
      </c>
      <c r="E39" s="146">
        <v>13346.901513440253</v>
      </c>
      <c r="F39" s="146">
        <v>13789.277030058322</v>
      </c>
      <c r="G39" s="146">
        <f>'Costo por alumno'!D46</f>
        <v>14202.343837630515</v>
      </c>
      <c r="H39" s="150">
        <f t="shared" si="0"/>
        <v>2.9955653706265961</v>
      </c>
      <c r="I39" s="400">
        <f t="shared" si="1"/>
        <v>5.356173408358722</v>
      </c>
    </row>
    <row r="40" spans="1:16" ht="9.75" customHeight="1">
      <c r="A40" s="144">
        <v>21</v>
      </c>
      <c r="B40" s="145" t="s">
        <v>36</v>
      </c>
      <c r="C40" s="146">
        <v>12314.810105024128</v>
      </c>
      <c r="D40" s="146">
        <v>12674.068007016596</v>
      </c>
      <c r="E40" s="146">
        <v>13452.970197778381</v>
      </c>
      <c r="F40" s="146">
        <v>14419.144264114302</v>
      </c>
      <c r="G40" s="146">
        <f>'Costo por alumno'!D36</f>
        <v>14497.91743883394</v>
      </c>
      <c r="H40" s="150">
        <f t="shared" si="0"/>
        <v>0.54630963722086534</v>
      </c>
      <c r="I40" s="400">
        <f t="shared" si="1"/>
        <v>17.727494904035602</v>
      </c>
    </row>
    <row r="41" spans="1:16" ht="9.75" customHeight="1">
      <c r="A41" s="144">
        <v>22</v>
      </c>
      <c r="B41" s="450" t="s">
        <v>20</v>
      </c>
      <c r="C41" s="451">
        <v>16508.953661888867</v>
      </c>
      <c r="D41" s="451">
        <v>18135.835779996087</v>
      </c>
      <c r="E41" s="451">
        <v>17753.752367079389</v>
      </c>
      <c r="F41" s="451">
        <v>15996.78419211196</v>
      </c>
      <c r="G41" s="451">
        <f>'Costo por alumno'!D20</f>
        <v>14758.05467103467</v>
      </c>
      <c r="H41" s="452">
        <f t="shared" si="0"/>
        <v>-7.7436158805474715</v>
      </c>
      <c r="I41" s="451">
        <f t="shared" si="1"/>
        <v>-10.605753863711964</v>
      </c>
    </row>
    <row r="42" spans="1:16" ht="9.75" customHeight="1">
      <c r="A42" s="144">
        <v>23</v>
      </c>
      <c r="B42" s="145" t="s">
        <v>47</v>
      </c>
      <c r="C42" s="146">
        <v>14370.148120300752</v>
      </c>
      <c r="D42" s="146">
        <v>15228.609552691432</v>
      </c>
      <c r="E42" s="146">
        <v>13875.294194390084</v>
      </c>
      <c r="F42" s="146">
        <v>14700.381201044387</v>
      </c>
      <c r="G42" s="146">
        <f>'Costo por alumno'!D47</f>
        <v>15198.610214105793</v>
      </c>
      <c r="H42" s="150">
        <f t="shared" si="0"/>
        <v>3.3892251244886706</v>
      </c>
      <c r="I42" s="400">
        <f t="shared" si="1"/>
        <v>5.7651604344611362</v>
      </c>
    </row>
    <row r="43" spans="1:16" ht="9.75" customHeight="1">
      <c r="A43" s="144">
        <v>24</v>
      </c>
      <c r="B43" s="145" t="s">
        <v>18</v>
      </c>
      <c r="C43" s="146">
        <v>9818.4914572864327</v>
      </c>
      <c r="D43" s="146">
        <v>11602.753203342618</v>
      </c>
      <c r="E43" s="146">
        <v>12028.731653888281</v>
      </c>
      <c r="F43" s="146">
        <v>13493.990513392857</v>
      </c>
      <c r="G43" s="146">
        <f>'Costo por alumno'!D18</f>
        <v>15289.147971614429</v>
      </c>
      <c r="H43" s="150">
        <f t="shared" si="0"/>
        <v>13.303384617321834</v>
      </c>
      <c r="I43" s="400">
        <f t="shared" si="1"/>
        <v>55.717892490176268</v>
      </c>
    </row>
    <row r="44" spans="1:16" ht="9.75" customHeight="1">
      <c r="A44" s="144">
        <v>25</v>
      </c>
      <c r="B44" s="145" t="s">
        <v>43</v>
      </c>
      <c r="C44" s="146">
        <v>14688.812274368231</v>
      </c>
      <c r="D44" s="146">
        <v>13374.651557356292</v>
      </c>
      <c r="E44" s="146">
        <v>13867.681942374566</v>
      </c>
      <c r="F44" s="146">
        <v>14881.188502004008</v>
      </c>
      <c r="G44" s="146">
        <f>'Costo por alumno'!D43</f>
        <v>15917.936970771676</v>
      </c>
      <c r="H44" s="150">
        <f t="shared" si="0"/>
        <v>6.9668391649501116</v>
      </c>
      <c r="I44" s="400">
        <f t="shared" si="1"/>
        <v>8.3677609424436028</v>
      </c>
    </row>
    <row r="45" spans="1:16" ht="9.75" customHeight="1">
      <c r="A45" s="144">
        <v>26</v>
      </c>
      <c r="B45" s="145" t="s">
        <v>40</v>
      </c>
      <c r="C45" s="146">
        <v>16581.400819792125</v>
      </c>
      <c r="D45" s="146">
        <v>16583.91117279667</v>
      </c>
      <c r="E45" s="146">
        <v>16148.059543542013</v>
      </c>
      <c r="F45" s="146">
        <v>15746.821144956739</v>
      </c>
      <c r="G45" s="146">
        <f>'Costo por alumno'!D40</f>
        <v>15983.310690528633</v>
      </c>
      <c r="H45" s="150">
        <f t="shared" si="0"/>
        <v>1.5018240405152206</v>
      </c>
      <c r="I45" s="400">
        <f t="shared" si="1"/>
        <v>-3.6069939793602401</v>
      </c>
    </row>
    <row r="46" spans="1:16" ht="9.75" customHeight="1">
      <c r="A46" s="144">
        <v>27</v>
      </c>
      <c r="B46" s="145" t="s">
        <v>42</v>
      </c>
      <c r="C46" s="146">
        <v>12285.222725482474</v>
      </c>
      <c r="D46" s="146">
        <v>12310.424891146589</v>
      </c>
      <c r="E46" s="146">
        <v>13365.889715454714</v>
      </c>
      <c r="F46" s="146">
        <v>14991.794971740401</v>
      </c>
      <c r="G46" s="146">
        <f>'Costo por alumno'!D42</f>
        <v>16464.18090079365</v>
      </c>
      <c r="H46" s="150">
        <f t="shared" si="0"/>
        <v>9.8212784515043339</v>
      </c>
      <c r="I46" s="400">
        <f t="shared" si="1"/>
        <v>34.016136855565705</v>
      </c>
    </row>
    <row r="47" spans="1:16" ht="9.75" customHeight="1">
      <c r="A47" s="144">
        <v>28</v>
      </c>
      <c r="B47" s="145" t="s">
        <v>45</v>
      </c>
      <c r="C47" s="146">
        <v>13450.726023117775</v>
      </c>
      <c r="D47" s="146">
        <v>13702.249418663432</v>
      </c>
      <c r="E47" s="146">
        <v>15015.373430962343</v>
      </c>
      <c r="F47" s="146">
        <v>16447.438782337198</v>
      </c>
      <c r="G47" s="146">
        <f>'Costo por alumno'!D45</f>
        <v>17164.40015339743</v>
      </c>
      <c r="H47" s="150">
        <f t="shared" si="0"/>
        <v>4.3591064879364261</v>
      </c>
      <c r="I47" s="400">
        <f t="shared" si="1"/>
        <v>27.609469733432679</v>
      </c>
    </row>
    <row r="48" spans="1:16" ht="9.75" customHeight="1">
      <c r="A48" s="144">
        <v>29</v>
      </c>
      <c r="B48" s="450" t="s">
        <v>23</v>
      </c>
      <c r="C48" s="451">
        <v>19013.09515096066</v>
      </c>
      <c r="D48" s="451">
        <v>19323.863095238095</v>
      </c>
      <c r="E48" s="451">
        <v>20340.67324388319</v>
      </c>
      <c r="F48" s="451">
        <v>19297.643583227447</v>
      </c>
      <c r="G48" s="451">
        <f>'Costo por alumno'!D23</f>
        <v>19376.237960339942</v>
      </c>
      <c r="H48" s="452">
        <f t="shared" si="0"/>
        <v>0.4072744777025683</v>
      </c>
      <c r="I48" s="451">
        <f t="shared" si="1"/>
        <v>1.9099615633119793</v>
      </c>
    </row>
    <row r="49" spans="1:11" ht="9.75" customHeight="1">
      <c r="A49" s="144">
        <v>30</v>
      </c>
      <c r="B49" s="145" t="s">
        <v>19</v>
      </c>
      <c r="C49" s="146">
        <v>16288.754716981131</v>
      </c>
      <c r="D49" s="146">
        <v>21125.706819630337</v>
      </c>
      <c r="E49" s="146">
        <v>22421.077763496145</v>
      </c>
      <c r="F49" s="146">
        <v>21702.720024721879</v>
      </c>
      <c r="G49" s="146">
        <f>'Costo por alumno'!D19</f>
        <v>20936.472278623802</v>
      </c>
      <c r="H49" s="150">
        <f t="shared" si="0"/>
        <v>-3.5306530482134613</v>
      </c>
      <c r="I49" s="400">
        <f t="shared" si="1"/>
        <v>28.533289636913707</v>
      </c>
    </row>
    <row r="50" spans="1:11" ht="9.75" customHeight="1">
      <c r="A50" s="195"/>
      <c r="B50" s="196"/>
      <c r="C50" s="160"/>
      <c r="D50" s="160"/>
      <c r="E50" s="160"/>
      <c r="F50" s="160"/>
      <c r="G50" s="160"/>
      <c r="H50" s="160"/>
    </row>
    <row r="51" spans="1:11" ht="17.25" customHeight="1">
      <c r="A51" s="529" t="s">
        <v>101</v>
      </c>
      <c r="B51" s="529"/>
      <c r="C51" s="529"/>
      <c r="D51" s="529"/>
      <c r="E51" s="529"/>
      <c r="F51" s="529"/>
      <c r="G51" s="529"/>
      <c r="H51" s="529"/>
      <c r="I51" s="529"/>
      <c r="J51" s="529"/>
      <c r="K51" s="529"/>
    </row>
  </sheetData>
  <dataConsolidate/>
  <mergeCells count="2">
    <mergeCell ref="A51:K51"/>
    <mergeCell ref="A8:M8"/>
  </mergeCells>
  <conditionalFormatting sqref="H20:H49">
    <cfRule type="colorScale" priority="2">
      <colorScale>
        <cfvo type="min"/>
        <cfvo type="percentile" val="50"/>
        <cfvo type="max"/>
        <color rgb="FF63BE7B"/>
        <color rgb="FFFFEB84"/>
        <color rgb="FFF8696B"/>
      </colorScale>
    </cfRule>
  </conditionalFormatting>
  <conditionalFormatting sqref="I20:I49">
    <cfRule type="colorScale" priority="1">
      <colorScale>
        <cfvo type="min"/>
        <cfvo type="percentile" val="50"/>
        <cfvo type="max"/>
        <color rgb="FF63BE7B"/>
        <color rgb="FFFFEB84"/>
        <color rgb="FFF8696B"/>
      </colorScale>
    </cfRule>
  </conditionalFormatting>
  <printOptions horizontalCentered="1"/>
  <pageMargins left="0.59055118110236227" right="0.59055118110236227" top="0.78740157480314965" bottom="0.78740157480314965" header="0" footer="0"/>
  <pageSetup scale="75" orientation="portrait" r:id="rId1"/>
  <headerFooter alignWithMargins="0"/>
  <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7"/>
  <sheetViews>
    <sheetView workbookViewId="0">
      <selection activeCell="D14" sqref="B14:D14"/>
    </sheetView>
  </sheetViews>
  <sheetFormatPr baseColWidth="10" defaultRowHeight="14.25"/>
  <cols>
    <col min="1" max="1" width="21.140625" style="75" customWidth="1"/>
    <col min="2" max="2" width="14.140625" style="75" customWidth="1"/>
    <col min="3" max="3" width="11.5703125" style="46" customWidth="1"/>
    <col min="4" max="4" width="26.140625" style="46" customWidth="1"/>
    <col min="5" max="5" width="14.140625" style="46" bestFit="1" customWidth="1"/>
    <col min="6" max="6" width="14.140625" style="46" customWidth="1"/>
    <col min="7" max="7" width="11.42578125" style="46"/>
    <col min="8" max="8" width="15.28515625" style="46" bestFit="1" customWidth="1"/>
    <col min="9" max="9" width="11.42578125" style="46"/>
    <col min="10" max="10" width="12.140625" style="46" bestFit="1" customWidth="1"/>
    <col min="11" max="11" width="16.7109375" style="46" customWidth="1"/>
    <col min="12" max="16384" width="11.42578125" style="46"/>
  </cols>
  <sheetData>
    <row r="1" spans="1:11">
      <c r="A1" s="1"/>
      <c r="B1" s="2"/>
      <c r="C1" s="1"/>
      <c r="D1" s="1"/>
    </row>
    <row r="2" spans="1:11">
      <c r="A2" s="1"/>
      <c r="B2" s="2"/>
      <c r="C2" s="1"/>
      <c r="D2" s="1"/>
    </row>
    <row r="3" spans="1:11">
      <c r="A3" s="1"/>
      <c r="B3" s="4"/>
      <c r="C3" s="5"/>
      <c r="D3" s="5"/>
    </row>
    <row r="4" spans="1:11">
      <c r="A4" s="495"/>
      <c r="B4" s="495"/>
      <c r="C4" s="495"/>
      <c r="D4" s="495"/>
    </row>
    <row r="5" spans="1:11">
      <c r="A5" s="187"/>
      <c r="B5" s="187"/>
      <c r="C5" s="187"/>
      <c r="D5" s="187"/>
    </row>
    <row r="6" spans="1:11" ht="17.25" customHeight="1">
      <c r="A6" s="502" t="s">
        <v>102</v>
      </c>
      <c r="B6" s="502"/>
      <c r="C6" s="502"/>
      <c r="D6" s="502"/>
    </row>
    <row r="7" spans="1:11" ht="8.25" customHeight="1">
      <c r="A7" s="188"/>
      <c r="B7" s="188"/>
      <c r="C7" s="188"/>
      <c r="D7" s="188"/>
    </row>
    <row r="8" spans="1:11" ht="21" customHeight="1">
      <c r="A8" s="9"/>
      <c r="B8" s="9"/>
      <c r="C8" s="9"/>
      <c r="D8" s="9"/>
    </row>
    <row r="9" spans="1:11" ht="21" customHeight="1">
      <c r="A9" s="22" t="s">
        <v>240</v>
      </c>
      <c r="B9" s="83">
        <f>D15</f>
        <v>12282.596810338238</v>
      </c>
      <c r="C9" s="9"/>
      <c r="D9" s="9"/>
    </row>
    <row r="10" spans="1:11" ht="15" customHeight="1">
      <c r="A10" s="9"/>
      <c r="B10" s="9"/>
      <c r="C10" s="18"/>
      <c r="D10" s="18"/>
    </row>
    <row r="11" spans="1:11" ht="24" customHeight="1">
      <c r="A11" s="518" t="s">
        <v>6</v>
      </c>
      <c r="B11" s="520" t="s">
        <v>103</v>
      </c>
      <c r="C11" s="518" t="s">
        <v>8</v>
      </c>
      <c r="D11" s="117"/>
      <c r="G11" s="110"/>
    </row>
    <row r="12" spans="1:11" ht="24" customHeight="1">
      <c r="A12" s="519"/>
      <c r="B12" s="522"/>
      <c r="C12" s="519"/>
      <c r="D12" s="117" t="s">
        <v>10</v>
      </c>
    </row>
    <row r="13" spans="1:11" ht="10.5" customHeight="1">
      <c r="A13" s="9"/>
      <c r="B13" s="9"/>
      <c r="C13" s="18"/>
      <c r="D13" s="18"/>
      <c r="G13" s="198"/>
    </row>
    <row r="14" spans="1:11" ht="46.5" customHeight="1">
      <c r="A14" s="189" t="s">
        <v>12</v>
      </c>
      <c r="B14" s="190" t="s">
        <v>273</v>
      </c>
      <c r="C14" s="190" t="s">
        <v>309</v>
      </c>
      <c r="D14" s="189" t="s">
        <v>103</v>
      </c>
      <c r="E14" s="443" t="s">
        <v>308</v>
      </c>
      <c r="F14" s="443" t="s">
        <v>311</v>
      </c>
      <c r="G14" s="443" t="s">
        <v>310</v>
      </c>
      <c r="H14" s="443" t="s">
        <v>310</v>
      </c>
      <c r="I14" s="443" t="s">
        <v>310</v>
      </c>
      <c r="J14" s="443" t="s">
        <v>312</v>
      </c>
      <c r="K14" s="443" t="s">
        <v>313</v>
      </c>
    </row>
    <row r="15" spans="1:11" ht="15.75" customHeight="1">
      <c r="A15" s="24" t="s">
        <v>15</v>
      </c>
      <c r="B15" s="110">
        <f>SUM(B16:B47)</f>
        <v>248553</v>
      </c>
      <c r="C15" s="110">
        <f>SUM(C16:C47)</f>
        <v>3052876285</v>
      </c>
      <c r="D15" s="118">
        <f t="shared" ref="D15" si="0">IF(C15=0,0,(C15/B15))</f>
        <v>12282.596810338238</v>
      </c>
      <c r="E15" s="118">
        <v>2838242119</v>
      </c>
      <c r="F15" s="118">
        <f>SUM(F16:F47)</f>
        <v>3052876285.0000005</v>
      </c>
      <c r="G15" s="448">
        <f t="shared" ref="G15:G23" si="1">C15/E15-1</f>
        <v>7.5622218613125902E-2</v>
      </c>
      <c r="H15" s="118">
        <f>C15-E15</f>
        <v>214634166</v>
      </c>
      <c r="I15" s="448">
        <f>C15/E15-1</f>
        <v>7.5622218613125902E-2</v>
      </c>
      <c r="J15" s="118">
        <v>2800112401</v>
      </c>
      <c r="K15" s="448">
        <f>C15/J15-1</f>
        <v>9.0269192018767042E-2</v>
      </c>
    </row>
    <row r="16" spans="1:11" ht="12" customHeight="1">
      <c r="A16" s="119" t="s">
        <v>16</v>
      </c>
      <c r="B16" s="197">
        <v>4767</v>
      </c>
      <c r="C16" s="28">
        <v>44901402.350000001</v>
      </c>
      <c r="D16" s="121">
        <f t="shared" ref="D16:D47" si="2">IF(C16=0,0,(C16/B16))</f>
        <v>9419.2159324522763</v>
      </c>
      <c r="E16" s="445">
        <v>41900108</v>
      </c>
      <c r="F16" s="447">
        <v>44901402.350000001</v>
      </c>
      <c r="G16" s="446">
        <f t="shared" si="1"/>
        <v>7.1629752123789414E-2</v>
      </c>
    </row>
    <row r="17" spans="1:7" ht="12" customHeight="1">
      <c r="A17" s="119" t="s">
        <v>17</v>
      </c>
      <c r="B17" s="197">
        <v>8361</v>
      </c>
      <c r="C17" s="28">
        <v>100957077.36</v>
      </c>
      <c r="D17" s="121">
        <f t="shared" si="2"/>
        <v>12074.761076426264</v>
      </c>
      <c r="E17" s="445">
        <v>94329904</v>
      </c>
      <c r="F17" s="447">
        <v>100957077.36</v>
      </c>
      <c r="G17" s="446">
        <f t="shared" si="1"/>
        <v>7.0255275145832963E-2</v>
      </c>
    </row>
    <row r="18" spans="1:7" ht="12" customHeight="1">
      <c r="A18" s="119" t="s">
        <v>18</v>
      </c>
      <c r="B18" s="197">
        <v>1691</v>
      </c>
      <c r="C18" s="28">
        <v>25853949.219999999</v>
      </c>
      <c r="D18" s="121">
        <f t="shared" si="2"/>
        <v>15289.147971614429</v>
      </c>
      <c r="E18" s="445">
        <v>24181231</v>
      </c>
      <c r="F18" s="447">
        <v>25853949.219999999</v>
      </c>
      <c r="G18" s="446">
        <f t="shared" si="1"/>
        <v>6.917423765564279E-2</v>
      </c>
    </row>
    <row r="19" spans="1:7" ht="12" customHeight="1">
      <c r="A19" s="119" t="s">
        <v>19</v>
      </c>
      <c r="B19" s="197">
        <v>1773</v>
      </c>
      <c r="C19" s="28">
        <v>37120365.350000001</v>
      </c>
      <c r="D19" s="121">
        <f t="shared" si="2"/>
        <v>20936.472278623802</v>
      </c>
      <c r="E19" s="445">
        <v>35115001</v>
      </c>
      <c r="F19" s="447">
        <v>37120365.350000001</v>
      </c>
      <c r="G19" s="446">
        <f t="shared" si="1"/>
        <v>5.7108480503816672E-2</v>
      </c>
    </row>
    <row r="20" spans="1:7" ht="12" customHeight="1">
      <c r="A20" s="119" t="s">
        <v>20</v>
      </c>
      <c r="B20" s="197">
        <v>7326</v>
      </c>
      <c r="C20" s="28">
        <v>108117508.52</v>
      </c>
      <c r="D20" s="121">
        <f t="shared" si="2"/>
        <v>14758.05467103467</v>
      </c>
      <c r="E20" s="445">
        <v>100587779</v>
      </c>
      <c r="F20" s="447">
        <v>108117508.52</v>
      </c>
      <c r="G20" s="446">
        <f t="shared" si="1"/>
        <v>7.4857299712323799E-2</v>
      </c>
    </row>
    <row r="21" spans="1:7" ht="12" customHeight="1">
      <c r="A21" s="119" t="s">
        <v>21</v>
      </c>
      <c r="B21" s="197">
        <v>8606</v>
      </c>
      <c r="C21" s="28">
        <v>102841992.2</v>
      </c>
      <c r="D21" s="121">
        <f t="shared" si="2"/>
        <v>11950.033953056009</v>
      </c>
      <c r="E21" s="445">
        <v>94346432</v>
      </c>
      <c r="F21" s="447">
        <v>102841992.2</v>
      </c>
      <c r="G21" s="446">
        <f t="shared" si="1"/>
        <v>9.0046438640096094E-2</v>
      </c>
    </row>
    <row r="22" spans="1:7" ht="12" customHeight="1">
      <c r="A22" s="119" t="s">
        <v>22</v>
      </c>
      <c r="B22" s="197">
        <v>7911</v>
      </c>
      <c r="C22" s="28">
        <v>107699597.48</v>
      </c>
      <c r="D22" s="121">
        <f t="shared" si="2"/>
        <v>13613.904371128809</v>
      </c>
      <c r="E22" s="445">
        <v>101055560</v>
      </c>
      <c r="F22" s="447">
        <v>107699597.48</v>
      </c>
      <c r="G22" s="446">
        <f t="shared" si="1"/>
        <v>6.5746382287130034E-2</v>
      </c>
    </row>
    <row r="23" spans="1:7" ht="12" customHeight="1">
      <c r="A23" s="119" t="s">
        <v>23</v>
      </c>
      <c r="B23" s="197">
        <v>1765</v>
      </c>
      <c r="C23" s="28">
        <v>34199060</v>
      </c>
      <c r="D23" s="121">
        <f t="shared" si="2"/>
        <v>19376.237960339942</v>
      </c>
      <c r="E23" s="445">
        <v>30374491</v>
      </c>
      <c r="F23" s="447">
        <v>34199060</v>
      </c>
      <c r="G23" s="446">
        <f t="shared" si="1"/>
        <v>0.12591384658923177</v>
      </c>
    </row>
    <row r="24" spans="1:7" ht="12" customHeight="1">
      <c r="A24" s="119" t="s">
        <v>24</v>
      </c>
      <c r="B24" s="197"/>
      <c r="D24" s="121">
        <f t="shared" si="2"/>
        <v>0</v>
      </c>
      <c r="E24" s="445"/>
      <c r="F24" s="447"/>
      <c r="G24" s="446"/>
    </row>
    <row r="25" spans="1:7" ht="12" customHeight="1">
      <c r="A25" s="119" t="s">
        <v>25</v>
      </c>
      <c r="B25" s="197">
        <v>2350</v>
      </c>
      <c r="C25" s="28">
        <v>29606346.34</v>
      </c>
      <c r="D25" s="121">
        <f t="shared" si="2"/>
        <v>12598.445251063829</v>
      </c>
      <c r="E25" s="445">
        <v>27579116</v>
      </c>
      <c r="F25" s="447">
        <v>29606346.34</v>
      </c>
      <c r="G25" s="446">
        <f t="shared" ref="G25:G34" si="3">C25/E25-1</f>
        <v>7.3505994173272304E-2</v>
      </c>
    </row>
    <row r="26" spans="1:7" ht="12" customHeight="1">
      <c r="A26" s="119" t="s">
        <v>26</v>
      </c>
      <c r="B26" s="197">
        <v>15961</v>
      </c>
      <c r="C26" s="28">
        <v>155572216.93000001</v>
      </c>
      <c r="D26" s="121">
        <f t="shared" si="2"/>
        <v>9747.0219240649094</v>
      </c>
      <c r="E26" s="445">
        <v>144870655</v>
      </c>
      <c r="F26" s="447">
        <v>155572216.93000001</v>
      </c>
      <c r="G26" s="446">
        <f t="shared" si="3"/>
        <v>7.3869769761170767E-2</v>
      </c>
    </row>
    <row r="27" spans="1:7" ht="12" customHeight="1">
      <c r="A27" s="119" t="s">
        <v>27</v>
      </c>
      <c r="B27" s="197">
        <v>7093</v>
      </c>
      <c r="C27" s="28">
        <v>89515801.689999998</v>
      </c>
      <c r="D27" s="121">
        <f t="shared" si="2"/>
        <v>12620.301944170309</v>
      </c>
      <c r="E27" s="445">
        <v>83859061</v>
      </c>
      <c r="F27" s="447">
        <v>89515801.689999998</v>
      </c>
      <c r="G27" s="446">
        <f t="shared" si="3"/>
        <v>6.7455330676788661E-2</v>
      </c>
    </row>
    <row r="28" spans="1:7" ht="12" customHeight="1">
      <c r="A28" s="119" t="s">
        <v>28</v>
      </c>
      <c r="B28" s="197">
        <v>3694</v>
      </c>
      <c r="C28" s="28">
        <v>47296732.710000001</v>
      </c>
      <c r="D28" s="121">
        <f t="shared" si="2"/>
        <v>12803.663429886303</v>
      </c>
      <c r="E28" s="445">
        <v>44166126</v>
      </c>
      <c r="F28" s="447">
        <v>47296732.710000001</v>
      </c>
      <c r="G28" s="446">
        <f t="shared" si="3"/>
        <v>7.0882529067638922E-2</v>
      </c>
    </row>
    <row r="29" spans="1:7" ht="12" customHeight="1">
      <c r="A29" s="119" t="s">
        <v>29</v>
      </c>
      <c r="B29" s="197">
        <v>15218</v>
      </c>
      <c r="C29" s="28">
        <v>178347811.91999999</v>
      </c>
      <c r="D29" s="121">
        <f t="shared" si="2"/>
        <v>11719.530287817059</v>
      </c>
      <c r="E29" s="445">
        <v>166318696</v>
      </c>
      <c r="F29" s="447">
        <v>178347818.92000002</v>
      </c>
      <c r="G29" s="446">
        <f t="shared" si="3"/>
        <v>7.2325698849875497E-2</v>
      </c>
    </row>
    <row r="30" spans="1:7" ht="12" customHeight="1">
      <c r="A30" s="119" t="s">
        <v>30</v>
      </c>
      <c r="B30" s="197">
        <v>48565</v>
      </c>
      <c r="C30" s="28">
        <v>533885699.85000002</v>
      </c>
      <c r="D30" s="121">
        <f t="shared" si="2"/>
        <v>10993.219393596211</v>
      </c>
      <c r="E30" s="445">
        <v>496562854</v>
      </c>
      <c r="F30" s="447">
        <v>533885699.85000008</v>
      </c>
      <c r="G30" s="446">
        <f t="shared" si="3"/>
        <v>7.5162379846479555E-2</v>
      </c>
    </row>
    <row r="31" spans="1:7" ht="12" customHeight="1">
      <c r="A31" s="119" t="s">
        <v>31</v>
      </c>
      <c r="B31" s="197">
        <v>12071</v>
      </c>
      <c r="C31" s="28">
        <v>134054050.91</v>
      </c>
      <c r="D31" s="121">
        <f t="shared" si="2"/>
        <v>11105.463582967443</v>
      </c>
      <c r="E31" s="445">
        <v>124747409</v>
      </c>
      <c r="F31" s="447">
        <v>134054050.91</v>
      </c>
      <c r="G31" s="446">
        <f t="shared" si="3"/>
        <v>7.4603889448317195E-2</v>
      </c>
    </row>
    <row r="32" spans="1:7" ht="12" customHeight="1">
      <c r="A32" s="119" t="s">
        <v>32</v>
      </c>
      <c r="B32" s="197">
        <v>5052</v>
      </c>
      <c r="C32" s="28">
        <v>54547362.049999997</v>
      </c>
      <c r="D32" s="121">
        <f t="shared" si="2"/>
        <v>10797.181720110846</v>
      </c>
      <c r="E32" s="445">
        <v>51203270</v>
      </c>
      <c r="F32" s="447">
        <v>54547362.049999997</v>
      </c>
      <c r="G32" s="446">
        <f t="shared" si="3"/>
        <v>6.5310126677456282E-2</v>
      </c>
    </row>
    <row r="33" spans="1:7" ht="12" customHeight="1">
      <c r="A33" s="119" t="s">
        <v>33</v>
      </c>
      <c r="B33" s="197">
        <v>3029</v>
      </c>
      <c r="C33" s="28">
        <v>36583839.07</v>
      </c>
      <c r="D33" s="121">
        <f t="shared" si="2"/>
        <v>12077.860373060415</v>
      </c>
      <c r="E33" s="445">
        <v>34093616</v>
      </c>
      <c r="F33" s="447">
        <v>36583839.07</v>
      </c>
      <c r="G33" s="446">
        <f t="shared" si="3"/>
        <v>7.3040743756837001E-2</v>
      </c>
    </row>
    <row r="34" spans="1:7" ht="12" customHeight="1">
      <c r="A34" s="119" t="s">
        <v>34</v>
      </c>
      <c r="B34" s="197">
        <v>15337</v>
      </c>
      <c r="C34" s="28">
        <v>142769357.63</v>
      </c>
      <c r="D34" s="121">
        <f t="shared" si="2"/>
        <v>9308.8190408815281</v>
      </c>
      <c r="E34" s="445">
        <v>134009460</v>
      </c>
      <c r="F34" s="447">
        <v>142769357.63</v>
      </c>
      <c r="G34" s="446">
        <f t="shared" si="3"/>
        <v>6.5367755604716304E-2</v>
      </c>
    </row>
    <row r="35" spans="1:7" ht="12" customHeight="1">
      <c r="A35" s="119" t="s">
        <v>35</v>
      </c>
      <c r="B35" s="197"/>
      <c r="C35" s="28"/>
      <c r="D35" s="121">
        <f t="shared" si="2"/>
        <v>0</v>
      </c>
      <c r="E35" s="445">
        <v>0</v>
      </c>
      <c r="F35" s="447"/>
      <c r="G35" s="446"/>
    </row>
    <row r="36" spans="1:7" ht="12" customHeight="1">
      <c r="A36" s="119" t="s">
        <v>36</v>
      </c>
      <c r="B36" s="197">
        <v>7684</v>
      </c>
      <c r="C36" s="28">
        <v>111401997.59999999</v>
      </c>
      <c r="D36" s="121">
        <f t="shared" si="2"/>
        <v>14497.91743883394</v>
      </c>
      <c r="E36" s="445">
        <v>103947611</v>
      </c>
      <c r="F36" s="447">
        <v>111401997.59999999</v>
      </c>
      <c r="G36" s="446">
        <f t="shared" ref="G36:G47" si="4">C36/E36-1</f>
        <v>7.1712918924129898E-2</v>
      </c>
    </row>
    <row r="37" spans="1:7" ht="12" customHeight="1">
      <c r="A37" s="119" t="s">
        <v>37</v>
      </c>
      <c r="B37" s="197">
        <v>2914</v>
      </c>
      <c r="C37" s="28">
        <v>32311072.43</v>
      </c>
      <c r="D37" s="121">
        <f t="shared" si="2"/>
        <v>11088.219776938915</v>
      </c>
      <c r="E37" s="445">
        <v>30118695</v>
      </c>
      <c r="F37" s="447">
        <v>32311072.430000003</v>
      </c>
      <c r="G37" s="446">
        <f t="shared" si="4"/>
        <v>7.2791249089643406E-2</v>
      </c>
    </row>
    <row r="38" spans="1:7" ht="12" customHeight="1">
      <c r="A38" s="119" t="s">
        <v>38</v>
      </c>
      <c r="B38" s="197">
        <v>8310</v>
      </c>
      <c r="C38" s="28">
        <v>72746023.349999994</v>
      </c>
      <c r="D38" s="121">
        <f t="shared" si="2"/>
        <v>8754.0340974729243</v>
      </c>
      <c r="E38" s="445">
        <v>67761821</v>
      </c>
      <c r="F38" s="447">
        <v>72746023.350000009</v>
      </c>
      <c r="G38" s="446">
        <f t="shared" si="4"/>
        <v>7.3554728554299009E-2</v>
      </c>
    </row>
    <row r="39" spans="1:7" ht="12" customHeight="1">
      <c r="A39" s="119" t="s">
        <v>39</v>
      </c>
      <c r="B39" s="197">
        <v>5457</v>
      </c>
      <c r="C39" s="28">
        <v>65307992.380000003</v>
      </c>
      <c r="D39" s="121">
        <f t="shared" si="2"/>
        <v>11967.746450430641</v>
      </c>
      <c r="E39" s="445">
        <v>61094486</v>
      </c>
      <c r="F39" s="447">
        <v>65307992.379999995</v>
      </c>
      <c r="G39" s="446">
        <f t="shared" si="4"/>
        <v>6.8967048515638618E-2</v>
      </c>
    </row>
    <row r="40" spans="1:7" ht="12" customHeight="1">
      <c r="A40" s="119" t="s">
        <v>40</v>
      </c>
      <c r="B40" s="197">
        <v>9080</v>
      </c>
      <c r="C40" s="28">
        <v>145128461.06999999</v>
      </c>
      <c r="D40" s="121">
        <f t="shared" si="2"/>
        <v>15983.310690528633</v>
      </c>
      <c r="E40" s="445">
        <v>132855930</v>
      </c>
      <c r="F40" s="447">
        <v>145128461.06999999</v>
      </c>
      <c r="G40" s="446">
        <f t="shared" si="4"/>
        <v>9.2374733066111547E-2</v>
      </c>
    </row>
    <row r="41" spans="1:7" ht="12" customHeight="1">
      <c r="A41" s="119" t="s">
        <v>41</v>
      </c>
      <c r="B41" s="197">
        <v>13196</v>
      </c>
      <c r="C41" s="28">
        <v>167947143.94</v>
      </c>
      <c r="D41" s="121">
        <f t="shared" si="2"/>
        <v>12727.125184904517</v>
      </c>
      <c r="E41" s="445">
        <v>156809282</v>
      </c>
      <c r="F41" s="447">
        <v>167947143.94</v>
      </c>
      <c r="G41" s="446">
        <f t="shared" si="4"/>
        <v>7.1028078172056253E-2</v>
      </c>
    </row>
    <row r="42" spans="1:7" ht="12" customHeight="1">
      <c r="A42" s="119" t="s">
        <v>42</v>
      </c>
      <c r="B42" s="197">
        <v>5040</v>
      </c>
      <c r="C42" s="28">
        <v>82979471.739999995</v>
      </c>
      <c r="D42" s="121">
        <f t="shared" si="2"/>
        <v>16464.18090079365</v>
      </c>
      <c r="E42" s="445">
        <v>76922900</v>
      </c>
      <c r="F42" s="447">
        <v>82979471.739999995</v>
      </c>
      <c r="G42" s="446">
        <f t="shared" si="4"/>
        <v>7.8735613711911512E-2</v>
      </c>
    </row>
    <row r="43" spans="1:7" ht="12" customHeight="1">
      <c r="A43" s="119" t="s">
        <v>43</v>
      </c>
      <c r="B43" s="197">
        <v>8177</v>
      </c>
      <c r="C43" s="28">
        <v>130160970.61</v>
      </c>
      <c r="D43" s="121">
        <f t="shared" si="2"/>
        <v>15917.936970771676</v>
      </c>
      <c r="E43" s="445">
        <v>118811409</v>
      </c>
      <c r="F43" s="447">
        <v>130160970.61</v>
      </c>
      <c r="G43" s="446">
        <f t="shared" si="4"/>
        <v>9.5525856527801878E-2</v>
      </c>
    </row>
    <row r="44" spans="1:7" ht="12" customHeight="1">
      <c r="A44" s="119" t="s">
        <v>44</v>
      </c>
      <c r="B44" s="197">
        <v>2587</v>
      </c>
      <c r="C44" s="28">
        <v>31345135.43</v>
      </c>
      <c r="D44" s="121">
        <f t="shared" si="2"/>
        <v>12116.403335910321</v>
      </c>
      <c r="E44" s="445">
        <v>29125004</v>
      </c>
      <c r="F44" s="447">
        <v>31345135.43</v>
      </c>
      <c r="G44" s="446">
        <f t="shared" si="4"/>
        <v>7.6227678114653585E-2</v>
      </c>
    </row>
    <row r="45" spans="1:7" ht="12" customHeight="1">
      <c r="A45" s="119" t="s">
        <v>45</v>
      </c>
      <c r="B45" s="197">
        <v>9257</v>
      </c>
      <c r="C45" s="28">
        <v>158890852.22</v>
      </c>
      <c r="D45" s="121">
        <f t="shared" si="2"/>
        <v>17164.40015339743</v>
      </c>
      <c r="E45" s="445">
        <v>147500631</v>
      </c>
      <c r="F45" s="447">
        <v>158890852.22</v>
      </c>
      <c r="G45" s="446">
        <f t="shared" si="4"/>
        <v>7.7221508428665597E-2</v>
      </c>
    </row>
    <row r="46" spans="1:7" ht="12" customHeight="1">
      <c r="A46" s="119" t="s">
        <v>46</v>
      </c>
      <c r="B46" s="197">
        <v>4693</v>
      </c>
      <c r="C46" s="28">
        <v>66651599.630000003</v>
      </c>
      <c r="D46" s="121">
        <f t="shared" si="2"/>
        <v>14202.343837630515</v>
      </c>
      <c r="E46" s="445">
        <v>61472597</v>
      </c>
      <c r="F46" s="447">
        <v>66651599.629999995</v>
      </c>
      <c r="G46" s="446">
        <f t="shared" si="4"/>
        <v>8.4248964298677675E-2</v>
      </c>
    </row>
    <row r="47" spans="1:7" ht="12" customHeight="1">
      <c r="A47" s="119" t="s">
        <v>47</v>
      </c>
      <c r="B47" s="197">
        <v>1588</v>
      </c>
      <c r="C47" s="28">
        <v>24135393.02</v>
      </c>
      <c r="D47" s="121">
        <f t="shared" si="2"/>
        <v>15198.610214105793</v>
      </c>
      <c r="E47" s="445">
        <v>22520984</v>
      </c>
      <c r="F47" s="447">
        <v>24135386.02</v>
      </c>
      <c r="G47" s="446">
        <f t="shared" si="4"/>
        <v>7.1684657295613796E-2</v>
      </c>
    </row>
    <row r="48" spans="1:7">
      <c r="A48" s="123" t="s">
        <v>80</v>
      </c>
      <c r="B48" s="191"/>
      <c r="C48" s="191"/>
      <c r="D48" s="18"/>
      <c r="G48" s="198"/>
    </row>
    <row r="49" spans="1:7">
      <c r="A49" s="531" t="s">
        <v>104</v>
      </c>
      <c r="B49" s="532"/>
      <c r="C49" s="532"/>
      <c r="D49" s="533"/>
      <c r="G49" s="198"/>
    </row>
    <row r="50" spans="1:7">
      <c r="A50" s="534"/>
      <c r="B50" s="535"/>
      <c r="C50" s="535"/>
      <c r="D50" s="536"/>
      <c r="G50" s="198"/>
    </row>
    <row r="51" spans="1:7">
      <c r="A51" s="534"/>
      <c r="B51" s="535"/>
      <c r="C51" s="535"/>
      <c r="D51" s="536"/>
      <c r="G51" s="198"/>
    </row>
    <row r="52" spans="1:7">
      <c r="A52" s="534"/>
      <c r="B52" s="535"/>
      <c r="C52" s="535"/>
      <c r="D52" s="536"/>
      <c r="G52" s="198"/>
    </row>
    <row r="53" spans="1:7">
      <c r="A53" s="534"/>
      <c r="B53" s="535"/>
      <c r="C53" s="535"/>
      <c r="D53" s="536"/>
      <c r="G53" s="198"/>
    </row>
    <row r="54" spans="1:7">
      <c r="A54" s="534"/>
      <c r="B54" s="535"/>
      <c r="C54" s="535"/>
      <c r="D54" s="536"/>
      <c r="G54" s="198"/>
    </row>
    <row r="55" spans="1:7">
      <c r="A55" s="534"/>
      <c r="B55" s="535"/>
      <c r="C55" s="535"/>
      <c r="D55" s="536"/>
      <c r="G55" s="198"/>
    </row>
    <row r="56" spans="1:7">
      <c r="A56" s="534"/>
      <c r="B56" s="535"/>
      <c r="C56" s="535"/>
      <c r="D56" s="536"/>
      <c r="G56" s="198"/>
    </row>
    <row r="57" spans="1:7">
      <c r="A57" s="537"/>
      <c r="B57" s="538"/>
      <c r="C57" s="538"/>
      <c r="D57" s="539"/>
      <c r="G57" s="198"/>
    </row>
  </sheetData>
  <sheetProtection selectLockedCells="1"/>
  <sortState ref="A16:D47">
    <sortCondition ref="A16:A47"/>
  </sortState>
  <mergeCells count="6">
    <mergeCell ref="A49:D57"/>
    <mergeCell ref="A4:D4"/>
    <mergeCell ref="A6:D6"/>
    <mergeCell ref="A11:A12"/>
    <mergeCell ref="B11:B12"/>
    <mergeCell ref="C11:C12"/>
  </mergeCells>
  <printOptions horizontalCentered="1" verticalCentered="1"/>
  <pageMargins left="0.23622047244094491" right="0.23622047244094491" top="0.19685039370078741" bottom="0.19685039370078741" header="0.31496062992125984" footer="0.31496062992125984"/>
  <pageSetup scale="96"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52"/>
  <sheetViews>
    <sheetView topLeftCell="A4" zoomScaleNormal="100" zoomScaleSheetLayoutView="112" workbookViewId="0">
      <selection activeCell="R46" sqref="R46"/>
    </sheetView>
  </sheetViews>
  <sheetFormatPr baseColWidth="10" defaultRowHeight="15"/>
  <cols>
    <col min="1" max="1" width="7.85546875" customWidth="1"/>
    <col min="2" max="2" width="12.28515625" customWidth="1"/>
    <col min="3" max="7" width="8.7109375" customWidth="1"/>
    <col min="8" max="8" width="8.140625" customWidth="1"/>
    <col min="13" max="13" width="17.140625" style="377" hidden="1" customWidth="1"/>
    <col min="14" max="17" width="0" style="377" hidden="1" customWidth="1"/>
    <col min="256" max="256" width="7.85546875" customWidth="1"/>
    <col min="257" max="257" width="12.28515625" customWidth="1"/>
    <col min="258" max="263" width="7.5703125" customWidth="1"/>
    <col min="264" max="264" width="8.7109375" customWidth="1"/>
    <col min="512" max="512" width="7.85546875" customWidth="1"/>
    <col min="513" max="513" width="12.28515625" customWidth="1"/>
    <col min="514" max="519" width="7.5703125" customWidth="1"/>
    <col min="520" max="520" width="8.7109375" customWidth="1"/>
    <col min="768" max="768" width="7.85546875" customWidth="1"/>
    <col min="769" max="769" width="12.28515625" customWidth="1"/>
    <col min="770" max="775" width="7.5703125" customWidth="1"/>
    <col min="776" max="776" width="8.7109375" customWidth="1"/>
    <col min="1024" max="1024" width="7.85546875" customWidth="1"/>
    <col min="1025" max="1025" width="12.28515625" customWidth="1"/>
    <col min="1026" max="1031" width="7.5703125" customWidth="1"/>
    <col min="1032" max="1032" width="8.7109375" customWidth="1"/>
    <col min="1280" max="1280" width="7.85546875" customWidth="1"/>
    <col min="1281" max="1281" width="12.28515625" customWidth="1"/>
    <col min="1282" max="1287" width="7.5703125" customWidth="1"/>
    <col min="1288" max="1288" width="8.7109375" customWidth="1"/>
    <col min="1536" max="1536" width="7.85546875" customWidth="1"/>
    <col min="1537" max="1537" width="12.28515625" customWidth="1"/>
    <col min="1538" max="1543" width="7.5703125" customWidth="1"/>
    <col min="1544" max="1544" width="8.7109375" customWidth="1"/>
    <col min="1792" max="1792" width="7.85546875" customWidth="1"/>
    <col min="1793" max="1793" width="12.28515625" customWidth="1"/>
    <col min="1794" max="1799" width="7.5703125" customWidth="1"/>
    <col min="1800" max="1800" width="8.7109375" customWidth="1"/>
    <col min="2048" max="2048" width="7.85546875" customWidth="1"/>
    <col min="2049" max="2049" width="12.28515625" customWidth="1"/>
    <col min="2050" max="2055" width="7.5703125" customWidth="1"/>
    <col min="2056" max="2056" width="8.7109375" customWidth="1"/>
    <col min="2304" max="2304" width="7.85546875" customWidth="1"/>
    <col min="2305" max="2305" width="12.28515625" customWidth="1"/>
    <col min="2306" max="2311" width="7.5703125" customWidth="1"/>
    <col min="2312" max="2312" width="8.7109375" customWidth="1"/>
    <col min="2560" max="2560" width="7.85546875" customWidth="1"/>
    <col min="2561" max="2561" width="12.28515625" customWidth="1"/>
    <col min="2562" max="2567" width="7.5703125" customWidth="1"/>
    <col min="2568" max="2568" width="8.7109375" customWidth="1"/>
    <col min="2816" max="2816" width="7.85546875" customWidth="1"/>
    <col min="2817" max="2817" width="12.28515625" customWidth="1"/>
    <col min="2818" max="2823" width="7.5703125" customWidth="1"/>
    <col min="2824" max="2824" width="8.7109375" customWidth="1"/>
    <col min="3072" max="3072" width="7.85546875" customWidth="1"/>
    <col min="3073" max="3073" width="12.28515625" customWidth="1"/>
    <col min="3074" max="3079" width="7.5703125" customWidth="1"/>
    <col min="3080" max="3080" width="8.7109375" customWidth="1"/>
    <col min="3328" max="3328" width="7.85546875" customWidth="1"/>
    <col min="3329" max="3329" width="12.28515625" customWidth="1"/>
    <col min="3330" max="3335" width="7.5703125" customWidth="1"/>
    <col min="3336" max="3336" width="8.7109375" customWidth="1"/>
    <col min="3584" max="3584" width="7.85546875" customWidth="1"/>
    <col min="3585" max="3585" width="12.28515625" customWidth="1"/>
    <col min="3586" max="3591" width="7.5703125" customWidth="1"/>
    <col min="3592" max="3592" width="8.7109375" customWidth="1"/>
    <col min="3840" max="3840" width="7.85546875" customWidth="1"/>
    <col min="3841" max="3841" width="12.28515625" customWidth="1"/>
    <col min="3842" max="3847" width="7.5703125" customWidth="1"/>
    <col min="3848" max="3848" width="8.7109375" customWidth="1"/>
    <col min="4096" max="4096" width="7.85546875" customWidth="1"/>
    <col min="4097" max="4097" width="12.28515625" customWidth="1"/>
    <col min="4098" max="4103" width="7.5703125" customWidth="1"/>
    <col min="4104" max="4104" width="8.7109375" customWidth="1"/>
    <col min="4352" max="4352" width="7.85546875" customWidth="1"/>
    <col min="4353" max="4353" width="12.28515625" customWidth="1"/>
    <col min="4354" max="4359" width="7.5703125" customWidth="1"/>
    <col min="4360" max="4360" width="8.7109375" customWidth="1"/>
    <col min="4608" max="4608" width="7.85546875" customWidth="1"/>
    <col min="4609" max="4609" width="12.28515625" customWidth="1"/>
    <col min="4610" max="4615" width="7.5703125" customWidth="1"/>
    <col min="4616" max="4616" width="8.7109375" customWidth="1"/>
    <col min="4864" max="4864" width="7.85546875" customWidth="1"/>
    <col min="4865" max="4865" width="12.28515625" customWidth="1"/>
    <col min="4866" max="4871" width="7.5703125" customWidth="1"/>
    <col min="4872" max="4872" width="8.7109375" customWidth="1"/>
    <col min="5120" max="5120" width="7.85546875" customWidth="1"/>
    <col min="5121" max="5121" width="12.28515625" customWidth="1"/>
    <col min="5122" max="5127" width="7.5703125" customWidth="1"/>
    <col min="5128" max="5128" width="8.7109375" customWidth="1"/>
    <col min="5376" max="5376" width="7.85546875" customWidth="1"/>
    <col min="5377" max="5377" width="12.28515625" customWidth="1"/>
    <col min="5378" max="5383" width="7.5703125" customWidth="1"/>
    <col min="5384" max="5384" width="8.7109375" customWidth="1"/>
    <col min="5632" max="5632" width="7.85546875" customWidth="1"/>
    <col min="5633" max="5633" width="12.28515625" customWidth="1"/>
    <col min="5634" max="5639" width="7.5703125" customWidth="1"/>
    <col min="5640" max="5640" width="8.7109375" customWidth="1"/>
    <col min="5888" max="5888" width="7.85546875" customWidth="1"/>
    <col min="5889" max="5889" width="12.28515625" customWidth="1"/>
    <col min="5890" max="5895" width="7.5703125" customWidth="1"/>
    <col min="5896" max="5896" width="8.7109375" customWidth="1"/>
    <col min="6144" max="6144" width="7.85546875" customWidth="1"/>
    <col min="6145" max="6145" width="12.28515625" customWidth="1"/>
    <col min="6146" max="6151" width="7.5703125" customWidth="1"/>
    <col min="6152" max="6152" width="8.7109375" customWidth="1"/>
    <col min="6400" max="6400" width="7.85546875" customWidth="1"/>
    <col min="6401" max="6401" width="12.28515625" customWidth="1"/>
    <col min="6402" max="6407" width="7.5703125" customWidth="1"/>
    <col min="6408" max="6408" width="8.7109375" customWidth="1"/>
    <col min="6656" max="6656" width="7.85546875" customWidth="1"/>
    <col min="6657" max="6657" width="12.28515625" customWidth="1"/>
    <col min="6658" max="6663" width="7.5703125" customWidth="1"/>
    <col min="6664" max="6664" width="8.7109375" customWidth="1"/>
    <col min="6912" max="6912" width="7.85546875" customWidth="1"/>
    <col min="6913" max="6913" width="12.28515625" customWidth="1"/>
    <col min="6914" max="6919" width="7.5703125" customWidth="1"/>
    <col min="6920" max="6920" width="8.7109375" customWidth="1"/>
    <col min="7168" max="7168" width="7.85546875" customWidth="1"/>
    <col min="7169" max="7169" width="12.28515625" customWidth="1"/>
    <col min="7170" max="7175" width="7.5703125" customWidth="1"/>
    <col min="7176" max="7176" width="8.7109375" customWidth="1"/>
    <col min="7424" max="7424" width="7.85546875" customWidth="1"/>
    <col min="7425" max="7425" width="12.28515625" customWidth="1"/>
    <col min="7426" max="7431" width="7.5703125" customWidth="1"/>
    <col min="7432" max="7432" width="8.7109375" customWidth="1"/>
    <col min="7680" max="7680" width="7.85546875" customWidth="1"/>
    <col min="7681" max="7681" width="12.28515625" customWidth="1"/>
    <col min="7682" max="7687" width="7.5703125" customWidth="1"/>
    <col min="7688" max="7688" width="8.7109375" customWidth="1"/>
    <col min="7936" max="7936" width="7.85546875" customWidth="1"/>
    <col min="7937" max="7937" width="12.28515625" customWidth="1"/>
    <col min="7938" max="7943" width="7.5703125" customWidth="1"/>
    <col min="7944" max="7944" width="8.7109375" customWidth="1"/>
    <col min="8192" max="8192" width="7.85546875" customWidth="1"/>
    <col min="8193" max="8193" width="12.28515625" customWidth="1"/>
    <col min="8194" max="8199" width="7.5703125" customWidth="1"/>
    <col min="8200" max="8200" width="8.7109375" customWidth="1"/>
    <col min="8448" max="8448" width="7.85546875" customWidth="1"/>
    <col min="8449" max="8449" width="12.28515625" customWidth="1"/>
    <col min="8450" max="8455" width="7.5703125" customWidth="1"/>
    <col min="8456" max="8456" width="8.7109375" customWidth="1"/>
    <col min="8704" max="8704" width="7.85546875" customWidth="1"/>
    <col min="8705" max="8705" width="12.28515625" customWidth="1"/>
    <col min="8706" max="8711" width="7.5703125" customWidth="1"/>
    <col min="8712" max="8712" width="8.7109375" customWidth="1"/>
    <col min="8960" max="8960" width="7.85546875" customWidth="1"/>
    <col min="8961" max="8961" width="12.28515625" customWidth="1"/>
    <col min="8962" max="8967" width="7.5703125" customWidth="1"/>
    <col min="8968" max="8968" width="8.7109375" customWidth="1"/>
    <col min="9216" max="9216" width="7.85546875" customWidth="1"/>
    <col min="9217" max="9217" width="12.28515625" customWidth="1"/>
    <col min="9218" max="9223" width="7.5703125" customWidth="1"/>
    <col min="9224" max="9224" width="8.7109375" customWidth="1"/>
    <col min="9472" max="9472" width="7.85546875" customWidth="1"/>
    <col min="9473" max="9473" width="12.28515625" customWidth="1"/>
    <col min="9474" max="9479" width="7.5703125" customWidth="1"/>
    <col min="9480" max="9480" width="8.7109375" customWidth="1"/>
    <col min="9728" max="9728" width="7.85546875" customWidth="1"/>
    <col min="9729" max="9729" width="12.28515625" customWidth="1"/>
    <col min="9730" max="9735" width="7.5703125" customWidth="1"/>
    <col min="9736" max="9736" width="8.7109375" customWidth="1"/>
    <col min="9984" max="9984" width="7.85546875" customWidth="1"/>
    <col min="9985" max="9985" width="12.28515625" customWidth="1"/>
    <col min="9986" max="9991" width="7.5703125" customWidth="1"/>
    <col min="9992" max="9992" width="8.7109375" customWidth="1"/>
    <col min="10240" max="10240" width="7.85546875" customWidth="1"/>
    <col min="10241" max="10241" width="12.28515625" customWidth="1"/>
    <col min="10242" max="10247" width="7.5703125" customWidth="1"/>
    <col min="10248" max="10248" width="8.7109375" customWidth="1"/>
    <col min="10496" max="10496" width="7.85546875" customWidth="1"/>
    <col min="10497" max="10497" width="12.28515625" customWidth="1"/>
    <col min="10498" max="10503" width="7.5703125" customWidth="1"/>
    <col min="10504" max="10504" width="8.7109375" customWidth="1"/>
    <col min="10752" max="10752" width="7.85546875" customWidth="1"/>
    <col min="10753" max="10753" width="12.28515625" customWidth="1"/>
    <col min="10754" max="10759" width="7.5703125" customWidth="1"/>
    <col min="10760" max="10760" width="8.7109375" customWidth="1"/>
    <col min="11008" max="11008" width="7.85546875" customWidth="1"/>
    <col min="11009" max="11009" width="12.28515625" customWidth="1"/>
    <col min="11010" max="11015" width="7.5703125" customWidth="1"/>
    <col min="11016" max="11016" width="8.7109375" customWidth="1"/>
    <col min="11264" max="11264" width="7.85546875" customWidth="1"/>
    <col min="11265" max="11265" width="12.28515625" customWidth="1"/>
    <col min="11266" max="11271" width="7.5703125" customWidth="1"/>
    <col min="11272" max="11272" width="8.7109375" customWidth="1"/>
    <col min="11520" max="11520" width="7.85546875" customWidth="1"/>
    <col min="11521" max="11521" width="12.28515625" customWidth="1"/>
    <col min="11522" max="11527" width="7.5703125" customWidth="1"/>
    <col min="11528" max="11528" width="8.7109375" customWidth="1"/>
    <col min="11776" max="11776" width="7.85546875" customWidth="1"/>
    <col min="11777" max="11777" width="12.28515625" customWidth="1"/>
    <col min="11778" max="11783" width="7.5703125" customWidth="1"/>
    <col min="11784" max="11784" width="8.7109375" customWidth="1"/>
    <col min="12032" max="12032" width="7.85546875" customWidth="1"/>
    <col min="12033" max="12033" width="12.28515625" customWidth="1"/>
    <col min="12034" max="12039" width="7.5703125" customWidth="1"/>
    <col min="12040" max="12040" width="8.7109375" customWidth="1"/>
    <col min="12288" max="12288" width="7.85546875" customWidth="1"/>
    <col min="12289" max="12289" width="12.28515625" customWidth="1"/>
    <col min="12290" max="12295" width="7.5703125" customWidth="1"/>
    <col min="12296" max="12296" width="8.7109375" customWidth="1"/>
    <col min="12544" max="12544" width="7.85546875" customWidth="1"/>
    <col min="12545" max="12545" width="12.28515625" customWidth="1"/>
    <col min="12546" max="12551" width="7.5703125" customWidth="1"/>
    <col min="12552" max="12552" width="8.7109375" customWidth="1"/>
    <col min="12800" max="12800" width="7.85546875" customWidth="1"/>
    <col min="12801" max="12801" width="12.28515625" customWidth="1"/>
    <col min="12802" max="12807" width="7.5703125" customWidth="1"/>
    <col min="12808" max="12808" width="8.7109375" customWidth="1"/>
    <col min="13056" max="13056" width="7.85546875" customWidth="1"/>
    <col min="13057" max="13057" width="12.28515625" customWidth="1"/>
    <col min="13058" max="13063" width="7.5703125" customWidth="1"/>
    <col min="13064" max="13064" width="8.7109375" customWidth="1"/>
    <col min="13312" max="13312" width="7.85546875" customWidth="1"/>
    <col min="13313" max="13313" width="12.28515625" customWidth="1"/>
    <col min="13314" max="13319" width="7.5703125" customWidth="1"/>
    <col min="13320" max="13320" width="8.7109375" customWidth="1"/>
    <col min="13568" max="13568" width="7.85546875" customWidth="1"/>
    <col min="13569" max="13569" width="12.28515625" customWidth="1"/>
    <col min="13570" max="13575" width="7.5703125" customWidth="1"/>
    <col min="13576" max="13576" width="8.7109375" customWidth="1"/>
    <col min="13824" max="13824" width="7.85546875" customWidth="1"/>
    <col min="13825" max="13825" width="12.28515625" customWidth="1"/>
    <col min="13826" max="13831" width="7.5703125" customWidth="1"/>
    <col min="13832" max="13832" width="8.7109375" customWidth="1"/>
    <col min="14080" max="14080" width="7.85546875" customWidth="1"/>
    <col min="14081" max="14081" width="12.28515625" customWidth="1"/>
    <col min="14082" max="14087" width="7.5703125" customWidth="1"/>
    <col min="14088" max="14088" width="8.7109375" customWidth="1"/>
    <col min="14336" max="14336" width="7.85546875" customWidth="1"/>
    <col min="14337" max="14337" width="12.28515625" customWidth="1"/>
    <col min="14338" max="14343" width="7.5703125" customWidth="1"/>
    <col min="14344" max="14344" width="8.7109375" customWidth="1"/>
    <col min="14592" max="14592" width="7.85546875" customWidth="1"/>
    <col min="14593" max="14593" width="12.28515625" customWidth="1"/>
    <col min="14594" max="14599" width="7.5703125" customWidth="1"/>
    <col min="14600" max="14600" width="8.7109375" customWidth="1"/>
    <col min="14848" max="14848" width="7.85546875" customWidth="1"/>
    <col min="14849" max="14849" width="12.28515625" customWidth="1"/>
    <col min="14850" max="14855" width="7.5703125" customWidth="1"/>
    <col min="14856" max="14856" width="8.7109375" customWidth="1"/>
    <col min="15104" max="15104" width="7.85546875" customWidth="1"/>
    <col min="15105" max="15105" width="12.28515625" customWidth="1"/>
    <col min="15106" max="15111" width="7.5703125" customWidth="1"/>
    <col min="15112" max="15112" width="8.7109375" customWidth="1"/>
    <col min="15360" max="15360" width="7.85546875" customWidth="1"/>
    <col min="15361" max="15361" width="12.28515625" customWidth="1"/>
    <col min="15362" max="15367" width="7.5703125" customWidth="1"/>
    <col min="15368" max="15368" width="8.7109375" customWidth="1"/>
    <col min="15616" max="15616" width="7.85546875" customWidth="1"/>
    <col min="15617" max="15617" width="12.28515625" customWidth="1"/>
    <col min="15618" max="15623" width="7.5703125" customWidth="1"/>
    <col min="15624" max="15624" width="8.7109375" customWidth="1"/>
    <col min="15872" max="15872" width="7.85546875" customWidth="1"/>
    <col min="15873" max="15873" width="12.28515625" customWidth="1"/>
    <col min="15874" max="15879" width="7.5703125" customWidth="1"/>
    <col min="15880" max="15880" width="8.7109375" customWidth="1"/>
    <col min="16128" max="16128" width="7.85546875" customWidth="1"/>
    <col min="16129" max="16129" width="12.28515625" customWidth="1"/>
    <col min="16130" max="16135" width="7.5703125" customWidth="1"/>
    <col min="16136" max="16136" width="8.7109375" customWidth="1"/>
  </cols>
  <sheetData>
    <row r="7" spans="1:12" ht="11.25" customHeight="1">
      <c r="A7" s="124"/>
      <c r="B7" s="39"/>
      <c r="C7" s="39"/>
      <c r="D7" s="39"/>
      <c r="E7" s="39"/>
      <c r="F7" s="39"/>
      <c r="G7" s="39"/>
      <c r="H7" s="39"/>
      <c r="I7" s="39"/>
      <c r="J7" s="39"/>
      <c r="K7" s="39"/>
      <c r="L7" s="125"/>
    </row>
    <row r="8" spans="1:12" ht="21.95" customHeight="1">
      <c r="A8" s="485" t="s">
        <v>302</v>
      </c>
      <c r="B8" s="485"/>
      <c r="C8" s="485"/>
      <c r="D8" s="485"/>
      <c r="E8" s="485"/>
      <c r="F8" s="485"/>
      <c r="G8" s="485"/>
      <c r="H8" s="485"/>
      <c r="I8" s="485"/>
      <c r="J8" s="485"/>
      <c r="K8" s="485"/>
      <c r="L8" s="126"/>
    </row>
    <row r="11" spans="1:12" ht="28.5" customHeight="1" thickBot="1">
      <c r="B11" s="127" t="s">
        <v>50</v>
      </c>
      <c r="C11" s="128" t="s">
        <v>51</v>
      </c>
    </row>
    <row r="12" spans="1:12" ht="12" customHeight="1" thickTop="1">
      <c r="B12" s="132" t="s">
        <v>84</v>
      </c>
      <c r="C12" s="290">
        <v>19.239825366286812</v>
      </c>
    </row>
    <row r="13" spans="1:12" ht="12" customHeight="1">
      <c r="B13" s="130" t="s">
        <v>85</v>
      </c>
      <c r="C13" s="289">
        <v>18</v>
      </c>
      <c r="D13" s="134"/>
    </row>
    <row r="14" spans="1:12" ht="12" customHeight="1">
      <c r="B14" s="132" t="s">
        <v>97</v>
      </c>
      <c r="C14" s="290">
        <v>18</v>
      </c>
    </row>
    <row r="15" spans="1:12" ht="12" customHeight="1">
      <c r="B15" s="130" t="s">
        <v>215</v>
      </c>
      <c r="C15" s="289">
        <v>19.279417684154033</v>
      </c>
    </row>
    <row r="16" spans="1:12" ht="12" customHeight="1">
      <c r="B16" s="158" t="s">
        <v>258</v>
      </c>
      <c r="C16" s="291">
        <f>Alumno_PSP!B15</f>
        <v>19.861344816164294</v>
      </c>
    </row>
    <row r="17" spans="1:17" ht="12" customHeight="1" thickBot="1">
      <c r="B17" s="127" t="s">
        <v>279</v>
      </c>
      <c r="C17" s="427">
        <f>C16-C15</f>
        <v>0.58192713201026081</v>
      </c>
    </row>
    <row r="18" spans="1:17" ht="15.75" thickTop="1"/>
    <row r="19" spans="1:17" ht="30" customHeight="1">
      <c r="A19" s="143" t="s">
        <v>52</v>
      </c>
      <c r="B19" s="143" t="s">
        <v>53</v>
      </c>
      <c r="C19" s="143" t="s">
        <v>84</v>
      </c>
      <c r="D19" s="143" t="s">
        <v>85</v>
      </c>
      <c r="E19" s="143" t="s">
        <v>97</v>
      </c>
      <c r="F19" s="143" t="s">
        <v>215</v>
      </c>
      <c r="G19" s="143" t="s">
        <v>258</v>
      </c>
      <c r="H19" s="143" t="s">
        <v>271</v>
      </c>
    </row>
    <row r="20" spans="1:17" ht="9.75" customHeight="1">
      <c r="A20" s="154">
        <v>1</v>
      </c>
      <c r="B20" s="155" t="s">
        <v>43</v>
      </c>
      <c r="C20" s="156">
        <v>15.109090909090909</v>
      </c>
      <c r="D20" s="156">
        <v>16.351966873706004</v>
      </c>
      <c r="E20" s="156">
        <v>18.638888888888889</v>
      </c>
      <c r="F20" s="156">
        <v>28.616487455197131</v>
      </c>
      <c r="G20" s="156">
        <f>Alumno_PSP!B43</f>
        <v>20.545226130653266</v>
      </c>
      <c r="H20" s="156">
        <f t="shared" ref="H20:H51" si="0">G20-F20</f>
        <v>-8.0712613245438654</v>
      </c>
      <c r="I20" s="137"/>
      <c r="M20" s="377" t="s">
        <v>16</v>
      </c>
      <c r="N20" s="377">
        <v>4767</v>
      </c>
      <c r="O20" s="377">
        <v>4204</v>
      </c>
      <c r="P20" s="377">
        <f>N20-O20</f>
        <v>563</v>
      </c>
      <c r="Q20" s="430">
        <f>N20/O20-1</f>
        <v>0.13392007611798284</v>
      </c>
    </row>
    <row r="21" spans="1:17" ht="9.75" customHeight="1">
      <c r="A21" s="154">
        <v>2</v>
      </c>
      <c r="B21" s="155" t="s">
        <v>31</v>
      </c>
      <c r="C21" s="156">
        <v>19.05521472392638</v>
      </c>
      <c r="D21" s="156">
        <v>19.705882352941178</v>
      </c>
      <c r="E21" s="156">
        <v>21.689860834990061</v>
      </c>
      <c r="F21" s="156">
        <v>32.357723577235774</v>
      </c>
      <c r="G21" s="156">
        <f>Alumno_PSP!B31</f>
        <v>26.127705627705627</v>
      </c>
      <c r="H21" s="156">
        <f t="shared" si="0"/>
        <v>-6.2300179495301471</v>
      </c>
      <c r="M21" s="377" t="s">
        <v>17</v>
      </c>
      <c r="N21" s="377">
        <v>8361</v>
      </c>
      <c r="O21" s="377">
        <v>8078</v>
      </c>
      <c r="P21" s="377">
        <f t="shared" ref="P21:P51" si="1">N21-O21</f>
        <v>283</v>
      </c>
      <c r="Q21" s="430">
        <f t="shared" ref="Q21:Q51" si="2">N21/O21-1</f>
        <v>3.5033424114879974E-2</v>
      </c>
    </row>
    <row r="22" spans="1:17" ht="9.75" customHeight="1">
      <c r="A22" s="154">
        <v>3</v>
      </c>
      <c r="B22" s="155" t="s">
        <v>42</v>
      </c>
      <c r="C22" s="156">
        <v>16.380645161290321</v>
      </c>
      <c r="D22" s="156">
        <v>15.268698060941828</v>
      </c>
      <c r="E22" s="156">
        <v>16.39329268292683</v>
      </c>
      <c r="F22" s="156">
        <v>28.038251366120218</v>
      </c>
      <c r="G22" s="156">
        <f>Alumno_PSP!B42</f>
        <v>22.805429864253394</v>
      </c>
      <c r="H22" s="156">
        <f t="shared" si="0"/>
        <v>-5.2328215018668232</v>
      </c>
      <c r="M22" s="377" t="s">
        <v>18</v>
      </c>
      <c r="N22" s="377">
        <v>1691</v>
      </c>
      <c r="O22" s="377">
        <v>1792</v>
      </c>
      <c r="P22" s="431">
        <f t="shared" si="1"/>
        <v>-101</v>
      </c>
      <c r="Q22" s="432">
        <f t="shared" si="2"/>
        <v>-5.6361607142857095E-2</v>
      </c>
    </row>
    <row r="23" spans="1:17" ht="9.75" customHeight="1">
      <c r="A23" s="154">
        <v>4</v>
      </c>
      <c r="B23" s="155" t="s">
        <v>38</v>
      </c>
      <c r="C23" s="156">
        <v>17.728813559322035</v>
      </c>
      <c r="D23" s="156">
        <v>18.627717391304348</v>
      </c>
      <c r="E23" s="156">
        <v>18.669064748201439</v>
      </c>
      <c r="F23" s="156">
        <v>23.514705882352942</v>
      </c>
      <c r="G23" s="156">
        <f>Alumno_PSP!B38</f>
        <v>19.016018306636155</v>
      </c>
      <c r="H23" s="156">
        <f t="shared" si="0"/>
        <v>-4.4986875757167866</v>
      </c>
      <c r="M23" s="377" t="s">
        <v>19</v>
      </c>
      <c r="N23" s="377">
        <v>1773</v>
      </c>
      <c r="O23" s="377">
        <v>1618</v>
      </c>
      <c r="P23" s="377">
        <f t="shared" si="1"/>
        <v>155</v>
      </c>
      <c r="Q23" s="430">
        <f t="shared" si="2"/>
        <v>9.5797280593325151E-2</v>
      </c>
    </row>
    <row r="24" spans="1:17" ht="9.75" customHeight="1">
      <c r="A24" s="154">
        <v>5</v>
      </c>
      <c r="B24" s="155" t="s">
        <v>39</v>
      </c>
      <c r="C24" s="156">
        <v>15.793103448275861</v>
      </c>
      <c r="D24" s="156">
        <v>14.844720496894411</v>
      </c>
      <c r="E24" s="156">
        <v>16.164596273291924</v>
      </c>
      <c r="F24" s="156">
        <v>17.926829268292682</v>
      </c>
      <c r="G24" s="156">
        <f>Alumno_PSP!B39</f>
        <v>16.05</v>
      </c>
      <c r="H24" s="156">
        <f t="shared" si="0"/>
        <v>-1.8768292682926813</v>
      </c>
      <c r="M24" s="377" t="s">
        <v>20</v>
      </c>
      <c r="N24" s="377">
        <v>7326</v>
      </c>
      <c r="O24" s="377">
        <v>6288</v>
      </c>
      <c r="P24" s="377">
        <f t="shared" si="1"/>
        <v>1038</v>
      </c>
      <c r="Q24" s="430">
        <f t="shared" si="2"/>
        <v>0.16507633587786263</v>
      </c>
    </row>
    <row r="25" spans="1:17" ht="9.75" customHeight="1">
      <c r="A25" s="154">
        <v>6</v>
      </c>
      <c r="B25" s="155" t="s">
        <v>18</v>
      </c>
      <c r="C25" s="156">
        <v>16.583333333333332</v>
      </c>
      <c r="D25" s="156">
        <v>17.259615384615383</v>
      </c>
      <c r="E25" s="156">
        <v>20.516853932584269</v>
      </c>
      <c r="F25" s="156">
        <v>21.333333333333332</v>
      </c>
      <c r="G25" s="156">
        <f>Alumno_PSP!B18</f>
        <v>20.373493975903614</v>
      </c>
      <c r="H25" s="156">
        <f t="shared" si="0"/>
        <v>-0.95983935742971838</v>
      </c>
      <c r="M25" s="377" t="s">
        <v>21</v>
      </c>
      <c r="N25" s="377">
        <v>8606</v>
      </c>
      <c r="O25" s="377">
        <v>7917</v>
      </c>
      <c r="P25" s="377">
        <f t="shared" si="1"/>
        <v>689</v>
      </c>
      <c r="Q25" s="430">
        <f t="shared" si="2"/>
        <v>8.7027914614121515E-2</v>
      </c>
    </row>
    <row r="26" spans="1:17" ht="9.75" customHeight="1">
      <c r="A26" s="154">
        <v>7</v>
      </c>
      <c r="B26" s="155" t="s">
        <v>47</v>
      </c>
      <c r="C26" s="156">
        <v>16.625</v>
      </c>
      <c r="D26" s="156">
        <v>10.224806201550388</v>
      </c>
      <c r="E26" s="156">
        <v>15.029411764705882</v>
      </c>
      <c r="F26" s="156">
        <v>16.835164835164836</v>
      </c>
      <c r="G26" s="156">
        <f>Alumno_PSP!B47</f>
        <v>16.204081632653061</v>
      </c>
      <c r="H26" s="156">
        <f t="shared" si="0"/>
        <v>-0.63108320251177474</v>
      </c>
      <c r="M26" s="377" t="s">
        <v>22</v>
      </c>
      <c r="N26" s="377">
        <v>7911</v>
      </c>
      <c r="O26" s="377">
        <v>7458</v>
      </c>
      <c r="P26" s="377">
        <f t="shared" si="1"/>
        <v>453</v>
      </c>
      <c r="Q26" s="430">
        <f t="shared" si="2"/>
        <v>6.0740144810941255E-2</v>
      </c>
    </row>
    <row r="27" spans="1:17" ht="9.75" customHeight="1">
      <c r="A27" s="154">
        <v>8</v>
      </c>
      <c r="B27" s="155" t="s">
        <v>21</v>
      </c>
      <c r="C27" s="156">
        <v>16.012396694214875</v>
      </c>
      <c r="D27" s="156">
        <v>17.275938189845476</v>
      </c>
      <c r="E27" s="156">
        <v>17.155844155844157</v>
      </c>
      <c r="F27" s="156">
        <v>15.865731462925853</v>
      </c>
      <c r="G27" s="156">
        <f>Alumno_PSP!B21</f>
        <v>15.422939068100359</v>
      </c>
      <c r="H27" s="156">
        <f t="shared" si="0"/>
        <v>-0.44279239482549393</v>
      </c>
      <c r="M27" s="377" t="s">
        <v>23</v>
      </c>
      <c r="N27" s="377">
        <v>1765</v>
      </c>
      <c r="O27" s="377">
        <v>1574</v>
      </c>
      <c r="P27" s="377">
        <f t="shared" si="1"/>
        <v>191</v>
      </c>
      <c r="Q27" s="430">
        <f t="shared" si="2"/>
        <v>0.12134688691232531</v>
      </c>
    </row>
    <row r="28" spans="1:17" ht="9.75" customHeight="1">
      <c r="A28" s="154">
        <v>9</v>
      </c>
      <c r="B28" s="155" t="s">
        <v>26</v>
      </c>
      <c r="C28" s="156">
        <v>16.465020576131689</v>
      </c>
      <c r="D28" s="156">
        <v>14.877993158494869</v>
      </c>
      <c r="E28" s="156">
        <v>14.973741794310722</v>
      </c>
      <c r="F28" s="156">
        <v>19.757615894039734</v>
      </c>
      <c r="G28" s="156">
        <f>Alumno_PSP!B26</f>
        <v>19.346666666666668</v>
      </c>
      <c r="H28" s="156">
        <f t="shared" si="0"/>
        <v>-0.41094922737306661</v>
      </c>
      <c r="M28" s="377" t="s">
        <v>24</v>
      </c>
      <c r="N28" s="377">
        <v>44765</v>
      </c>
      <c r="O28" s="377">
        <v>44056</v>
      </c>
      <c r="P28" s="377">
        <f t="shared" si="1"/>
        <v>709</v>
      </c>
      <c r="Q28" s="430">
        <f t="shared" si="2"/>
        <v>1.6093154167423185E-2</v>
      </c>
    </row>
    <row r="29" spans="1:17" ht="9.75" customHeight="1">
      <c r="A29" s="154">
        <v>10</v>
      </c>
      <c r="B29" s="155" t="s">
        <v>32</v>
      </c>
      <c r="C29" s="156">
        <v>20.799019607843139</v>
      </c>
      <c r="D29" s="156">
        <v>20.209090909090911</v>
      </c>
      <c r="E29" s="156">
        <v>20.221238938053098</v>
      </c>
      <c r="F29" s="156">
        <v>20.21097046413502</v>
      </c>
      <c r="G29" s="156">
        <f>Alumno_PSP!B32</f>
        <v>19.968379446640316</v>
      </c>
      <c r="H29" s="156">
        <f t="shared" si="0"/>
        <v>-0.24259101749470346</v>
      </c>
      <c r="M29" s="377" t="s">
        <v>25</v>
      </c>
      <c r="N29" s="377">
        <v>2350</v>
      </c>
      <c r="O29" s="377">
        <v>2238</v>
      </c>
      <c r="P29" s="377">
        <f t="shared" si="1"/>
        <v>112</v>
      </c>
      <c r="Q29" s="430">
        <f t="shared" si="2"/>
        <v>5.0044682752457659E-2</v>
      </c>
    </row>
    <row r="30" spans="1:17" ht="9.75" customHeight="1">
      <c r="A30" s="154">
        <v>11</v>
      </c>
      <c r="B30" s="155" t="s">
        <v>25</v>
      </c>
      <c r="C30" s="156">
        <v>13.25</v>
      </c>
      <c r="D30" s="156">
        <v>14.723684210526315</v>
      </c>
      <c r="E30" s="156">
        <v>15.298013245033113</v>
      </c>
      <c r="F30" s="156">
        <v>13.987500000000001</v>
      </c>
      <c r="G30" s="156">
        <f>Alumno_PSP!B25</f>
        <v>13.905325443786982</v>
      </c>
      <c r="H30" s="156">
        <f t="shared" si="0"/>
        <v>-8.2174556213018946E-2</v>
      </c>
      <c r="M30" s="377" t="s">
        <v>26</v>
      </c>
      <c r="N30" s="377">
        <v>15961</v>
      </c>
      <c r="O30" s="377">
        <v>14917</v>
      </c>
      <c r="P30" s="377">
        <f t="shared" si="1"/>
        <v>1044</v>
      </c>
      <c r="Q30" s="430">
        <f t="shared" si="2"/>
        <v>6.998726285446133E-2</v>
      </c>
    </row>
    <row r="31" spans="1:17" ht="9.75" customHeight="1">
      <c r="A31" s="154">
        <v>12</v>
      </c>
      <c r="B31" s="155" t="s">
        <v>28</v>
      </c>
      <c r="C31" s="156">
        <v>16.241860465116279</v>
      </c>
      <c r="D31" s="156">
        <v>14.459143968871595</v>
      </c>
      <c r="E31" s="156">
        <v>16.650224215246638</v>
      </c>
      <c r="F31" s="156">
        <v>17.561224489795919</v>
      </c>
      <c r="G31" s="156">
        <f>Alumno_PSP!B28</f>
        <v>17.507109004739338</v>
      </c>
      <c r="H31" s="156">
        <f t="shared" si="0"/>
        <v>-5.4115485056581036E-2</v>
      </c>
      <c r="M31" s="377" t="s">
        <v>27</v>
      </c>
      <c r="N31" s="377">
        <v>7093</v>
      </c>
      <c r="O31" s="377">
        <v>6239</v>
      </c>
      <c r="P31" s="377">
        <f t="shared" si="1"/>
        <v>854</v>
      </c>
      <c r="Q31" s="430">
        <f t="shared" si="2"/>
        <v>0.1368809104023081</v>
      </c>
    </row>
    <row r="32" spans="1:17" ht="9.75" customHeight="1">
      <c r="A32" s="154">
        <v>13</v>
      </c>
      <c r="B32" s="155" t="s">
        <v>40</v>
      </c>
      <c r="C32" s="156">
        <v>16.53995157384988</v>
      </c>
      <c r="D32" s="156">
        <v>16.992924528301888</v>
      </c>
      <c r="E32" s="156">
        <v>17.744343891402714</v>
      </c>
      <c r="F32" s="156">
        <v>16.806772908366533</v>
      </c>
      <c r="G32" s="156">
        <f>Alumno_PSP!B40</f>
        <v>16.940298507462686</v>
      </c>
      <c r="H32" s="156">
        <f t="shared" si="0"/>
        <v>0.1335255990961528</v>
      </c>
      <c r="M32" s="377" t="s">
        <v>28</v>
      </c>
      <c r="N32" s="377">
        <v>3694</v>
      </c>
      <c r="O32" s="377">
        <v>3442</v>
      </c>
      <c r="P32" s="377">
        <f t="shared" si="1"/>
        <v>252</v>
      </c>
      <c r="Q32" s="430">
        <f t="shared" si="2"/>
        <v>7.3213248111563045E-2</v>
      </c>
    </row>
    <row r="33" spans="1:17" ht="9.75" customHeight="1">
      <c r="A33" s="154">
        <v>14</v>
      </c>
      <c r="B33" s="155" t="s">
        <v>23</v>
      </c>
      <c r="C33" s="156">
        <v>9.3418803418803424</v>
      </c>
      <c r="D33" s="156">
        <v>19.932203389830509</v>
      </c>
      <c r="E33" s="156">
        <v>13.061855670103093</v>
      </c>
      <c r="F33" s="156">
        <v>12.296875</v>
      </c>
      <c r="G33" s="156">
        <f>Alumno_PSP!B23</f>
        <v>12.5177304964539</v>
      </c>
      <c r="H33" s="156">
        <f t="shared" si="0"/>
        <v>0.22085549645390046</v>
      </c>
      <c r="M33" s="377" t="s">
        <v>29</v>
      </c>
      <c r="N33" s="377">
        <v>15218</v>
      </c>
      <c r="O33" s="377">
        <v>14570</v>
      </c>
      <c r="P33" s="377">
        <f t="shared" si="1"/>
        <v>648</v>
      </c>
      <c r="Q33" s="430">
        <f t="shared" si="2"/>
        <v>4.4474948524365177E-2</v>
      </c>
    </row>
    <row r="34" spans="1:17" ht="9.75" customHeight="1">
      <c r="A34" s="154">
        <v>15</v>
      </c>
      <c r="B34" s="155" t="s">
        <v>16</v>
      </c>
      <c r="C34" s="156">
        <v>14.893129770992367</v>
      </c>
      <c r="D34" s="156">
        <v>15.400763358778626</v>
      </c>
      <c r="E34" s="156">
        <v>15.4</v>
      </c>
      <c r="F34" s="156">
        <v>15.122302158273381</v>
      </c>
      <c r="G34" s="156">
        <f>Alumno_PSP!B16</f>
        <v>15.377419354838709</v>
      </c>
      <c r="H34" s="156">
        <f t="shared" si="0"/>
        <v>0.25511719656532783</v>
      </c>
      <c r="M34" s="377" t="s">
        <v>30</v>
      </c>
      <c r="N34" s="377">
        <v>48565</v>
      </c>
      <c r="O34" s="377">
        <v>49636</v>
      </c>
      <c r="P34" s="377">
        <f t="shared" si="1"/>
        <v>-1071</v>
      </c>
      <c r="Q34" s="430">
        <f t="shared" si="2"/>
        <v>-2.1577081150777611E-2</v>
      </c>
    </row>
    <row r="35" spans="1:17" ht="9.75" customHeight="1">
      <c r="A35" s="154">
        <v>16</v>
      </c>
      <c r="B35" s="155" t="s">
        <v>46</v>
      </c>
      <c r="C35" s="156">
        <v>15.298850574712644</v>
      </c>
      <c r="D35" s="156">
        <v>15.421245421245422</v>
      </c>
      <c r="E35" s="156">
        <v>17.092664092664094</v>
      </c>
      <c r="F35" s="156">
        <v>17.015267175572518</v>
      </c>
      <c r="G35" s="156">
        <f>Alumno_PSP!B46</f>
        <v>17.381481481481483</v>
      </c>
      <c r="H35" s="156">
        <f t="shared" si="0"/>
        <v>0.36621430590896509</v>
      </c>
      <c r="M35" s="377" t="s">
        <v>31</v>
      </c>
      <c r="N35" s="377">
        <v>12071</v>
      </c>
      <c r="O35" s="377">
        <v>11940</v>
      </c>
      <c r="P35" s="377">
        <f t="shared" si="1"/>
        <v>131</v>
      </c>
      <c r="Q35" s="430">
        <f t="shared" si="2"/>
        <v>1.0971524288107215E-2</v>
      </c>
    </row>
    <row r="36" spans="1:17" ht="9.75" customHeight="1">
      <c r="A36" s="154">
        <v>17</v>
      </c>
      <c r="B36" s="155" t="s">
        <v>30</v>
      </c>
      <c r="C36" s="156">
        <v>19.929467762873216</v>
      </c>
      <c r="D36" s="156">
        <v>21.14361001317523</v>
      </c>
      <c r="E36" s="156">
        <v>18.966525586764138</v>
      </c>
      <c r="F36" s="156">
        <v>18.988523335883702</v>
      </c>
      <c r="G36" s="156">
        <f>Alumno_PSP!B30</f>
        <v>19.410471622701838</v>
      </c>
      <c r="H36" s="156">
        <f t="shared" si="0"/>
        <v>0.4219482868181359</v>
      </c>
      <c r="M36" s="377" t="s">
        <v>32</v>
      </c>
      <c r="N36" s="377">
        <v>5052</v>
      </c>
      <c r="O36" s="377">
        <v>4790</v>
      </c>
      <c r="P36" s="377">
        <f t="shared" si="1"/>
        <v>262</v>
      </c>
      <c r="Q36" s="430">
        <f t="shared" si="2"/>
        <v>5.4697286012526103E-2</v>
      </c>
    </row>
    <row r="37" spans="1:17" ht="9.75" customHeight="1">
      <c r="A37" s="154">
        <v>18</v>
      </c>
      <c r="B37" s="155" t="s">
        <v>34</v>
      </c>
      <c r="C37" s="156">
        <v>21.306967984934087</v>
      </c>
      <c r="D37" s="156">
        <v>20.056818181818183</v>
      </c>
      <c r="E37" s="156">
        <v>18.012032085561497</v>
      </c>
      <c r="F37" s="156">
        <v>18.01158301158301</v>
      </c>
      <c r="G37" s="156">
        <f>Alumno_PSP!B34</f>
        <v>18.545344619105201</v>
      </c>
      <c r="H37" s="156">
        <f t="shared" si="0"/>
        <v>0.53376160752219093</v>
      </c>
      <c r="M37" s="377" t="s">
        <v>33</v>
      </c>
      <c r="N37" s="377">
        <v>3029</v>
      </c>
      <c r="O37" s="377">
        <v>2848</v>
      </c>
      <c r="P37" s="377">
        <f t="shared" si="1"/>
        <v>181</v>
      </c>
      <c r="Q37" s="430">
        <f t="shared" si="2"/>
        <v>6.3553370786516794E-2</v>
      </c>
    </row>
    <row r="38" spans="1:17" ht="9.75" customHeight="1">
      <c r="A38" s="154">
        <v>19</v>
      </c>
      <c r="B38" s="155" t="s">
        <v>17</v>
      </c>
      <c r="C38" s="156">
        <v>19.368909512761022</v>
      </c>
      <c r="D38" s="156">
        <v>17.313025210084035</v>
      </c>
      <c r="E38" s="156">
        <v>18.538636363636364</v>
      </c>
      <c r="F38" s="156">
        <v>19.41826923076923</v>
      </c>
      <c r="G38" s="156">
        <f>Alumno_PSP!B17</f>
        <v>20.244552058111381</v>
      </c>
      <c r="H38" s="156">
        <f t="shared" si="0"/>
        <v>0.82628282734215119</v>
      </c>
      <c r="M38" s="377" t="s">
        <v>34</v>
      </c>
      <c r="N38" s="377">
        <v>15337</v>
      </c>
      <c r="O38" s="377">
        <v>13995</v>
      </c>
      <c r="P38" s="377">
        <f t="shared" si="1"/>
        <v>1342</v>
      </c>
      <c r="Q38" s="430">
        <f t="shared" si="2"/>
        <v>9.5891389782065017E-2</v>
      </c>
    </row>
    <row r="39" spans="1:17" ht="9.75" customHeight="1">
      <c r="A39" s="154">
        <v>20</v>
      </c>
      <c r="B39" s="155" t="s">
        <v>37</v>
      </c>
      <c r="C39" s="156">
        <v>14.371428571428572</v>
      </c>
      <c r="D39" s="156">
        <v>14.13978494623656</v>
      </c>
      <c r="E39" s="156">
        <v>13.237373737373737</v>
      </c>
      <c r="F39" s="156">
        <v>12.420560747663551</v>
      </c>
      <c r="G39" s="156">
        <f>Alumno_PSP!B37</f>
        <v>13.30593607305936</v>
      </c>
      <c r="H39" s="156">
        <f t="shared" si="0"/>
        <v>0.88537532539580965</v>
      </c>
      <c r="M39" s="377" t="s">
        <v>35</v>
      </c>
      <c r="N39" s="377">
        <v>6489</v>
      </c>
      <c r="O39" s="377">
        <v>6049</v>
      </c>
      <c r="P39" s="377">
        <f t="shared" si="1"/>
        <v>440</v>
      </c>
      <c r="Q39" s="430">
        <f t="shared" si="2"/>
        <v>7.2739295751363953E-2</v>
      </c>
    </row>
    <row r="40" spans="1:17" ht="9.75" customHeight="1">
      <c r="A40" s="154">
        <v>21</v>
      </c>
      <c r="B40" s="155" t="s">
        <v>24</v>
      </c>
      <c r="C40" s="156">
        <v>20.139913751796836</v>
      </c>
      <c r="D40" s="156">
        <v>19.059492563429572</v>
      </c>
      <c r="E40" s="156">
        <v>19.851423487544483</v>
      </c>
      <c r="F40" s="156">
        <v>20.453110492107708</v>
      </c>
      <c r="G40" s="156">
        <f>Alumno_PSP!B24</f>
        <v>21.459731543624162</v>
      </c>
      <c r="H40" s="156">
        <f t="shared" si="0"/>
        <v>1.0066210515164542</v>
      </c>
      <c r="M40" s="377" t="s">
        <v>36</v>
      </c>
      <c r="N40" s="377">
        <v>7684</v>
      </c>
      <c r="O40" s="377">
        <v>7209</v>
      </c>
      <c r="P40" s="377">
        <f t="shared" si="1"/>
        <v>475</v>
      </c>
      <c r="Q40" s="430">
        <f t="shared" si="2"/>
        <v>6.5889859897350522E-2</v>
      </c>
    </row>
    <row r="41" spans="1:17" ht="9.75" customHeight="1">
      <c r="A41" s="154">
        <v>22</v>
      </c>
      <c r="B41" s="155" t="s">
        <v>20</v>
      </c>
      <c r="C41" s="156">
        <v>13.802168021680217</v>
      </c>
      <c r="D41" s="156">
        <v>13.444736842105263</v>
      </c>
      <c r="E41" s="156">
        <v>15.255555555555556</v>
      </c>
      <c r="F41" s="156">
        <v>15.602977667493796</v>
      </c>
      <c r="G41" s="156">
        <f>Alumno_PSP!B20</f>
        <v>16.880184331797235</v>
      </c>
      <c r="H41" s="156">
        <f t="shared" si="0"/>
        <v>1.2772066643034385</v>
      </c>
      <c r="M41" s="377" t="s">
        <v>37</v>
      </c>
      <c r="N41" s="377">
        <v>2914</v>
      </c>
      <c r="O41" s="377">
        <v>2658</v>
      </c>
      <c r="P41" s="377">
        <f t="shared" si="1"/>
        <v>256</v>
      </c>
      <c r="Q41" s="430">
        <f t="shared" si="2"/>
        <v>9.6313017306245197E-2</v>
      </c>
    </row>
    <row r="42" spans="1:17" ht="9.75" customHeight="1">
      <c r="A42" s="154">
        <v>23</v>
      </c>
      <c r="B42" s="155" t="s">
        <v>36</v>
      </c>
      <c r="C42" s="156">
        <v>15.58849557522124</v>
      </c>
      <c r="D42" s="156">
        <v>16.505567928730514</v>
      </c>
      <c r="E42" s="156">
        <v>17.288056206088992</v>
      </c>
      <c r="F42" s="156">
        <v>17.371084337349398</v>
      </c>
      <c r="G42" s="156">
        <f>Alumno_PSP!B36</f>
        <v>18.650485436893202</v>
      </c>
      <c r="H42" s="156">
        <f t="shared" si="0"/>
        <v>1.2794010995438043</v>
      </c>
      <c r="M42" s="377" t="s">
        <v>38</v>
      </c>
      <c r="N42" s="377">
        <v>8310</v>
      </c>
      <c r="O42" s="377">
        <v>7995</v>
      </c>
      <c r="P42" s="377">
        <f t="shared" si="1"/>
        <v>315</v>
      </c>
      <c r="Q42" s="430">
        <f t="shared" si="2"/>
        <v>3.9399624765478425E-2</v>
      </c>
    </row>
    <row r="43" spans="1:17" ht="9.75" customHeight="1">
      <c r="A43" s="154">
        <v>24</v>
      </c>
      <c r="B43" s="155" t="s">
        <v>22</v>
      </c>
      <c r="C43" s="156">
        <v>17.274358974358975</v>
      </c>
      <c r="D43" s="156">
        <v>16.496503496503497</v>
      </c>
      <c r="E43" s="156">
        <v>16.406181015452539</v>
      </c>
      <c r="F43" s="156">
        <v>17.344186046511627</v>
      </c>
      <c r="G43" s="156">
        <f>Alumno_PSP!B22</f>
        <v>18.658018867924529</v>
      </c>
      <c r="H43" s="156">
        <f t="shared" si="0"/>
        <v>1.3138328214129018</v>
      </c>
      <c r="M43" s="377" t="s">
        <v>39</v>
      </c>
      <c r="N43" s="377">
        <v>5457</v>
      </c>
      <c r="O43" s="377">
        <v>5145</v>
      </c>
      <c r="P43" s="377">
        <f t="shared" si="1"/>
        <v>312</v>
      </c>
      <c r="Q43" s="430">
        <f t="shared" si="2"/>
        <v>6.0641399416909714E-2</v>
      </c>
    </row>
    <row r="44" spans="1:17" ht="9.75" customHeight="1">
      <c r="A44" s="154">
        <v>25</v>
      </c>
      <c r="B44" s="155" t="s">
        <v>29</v>
      </c>
      <c r="C44" s="156">
        <v>18.026315789473685</v>
      </c>
      <c r="D44" s="156">
        <v>16.503205128205128</v>
      </c>
      <c r="E44" s="156">
        <v>16.770179372197308</v>
      </c>
      <c r="F44" s="156">
        <v>16.224944320712694</v>
      </c>
      <c r="G44" s="156">
        <f>Alumno_PSP!B29</f>
        <v>17.572748267898383</v>
      </c>
      <c r="H44" s="156">
        <f t="shared" si="0"/>
        <v>1.3478039471856889</v>
      </c>
      <c r="M44" s="377" t="s">
        <v>40</v>
      </c>
      <c r="N44" s="377">
        <v>9080</v>
      </c>
      <c r="O44" s="377">
        <v>8437</v>
      </c>
      <c r="P44" s="377">
        <f t="shared" si="1"/>
        <v>643</v>
      </c>
      <c r="Q44" s="430">
        <f t="shared" si="2"/>
        <v>7.6211923669550874E-2</v>
      </c>
    </row>
    <row r="45" spans="1:17" ht="9.75" customHeight="1">
      <c r="A45" s="154">
        <v>26</v>
      </c>
      <c r="B45" s="155" t="s">
        <v>35</v>
      </c>
      <c r="C45" s="156">
        <v>15.892733564013842</v>
      </c>
      <c r="D45" s="156">
        <v>15.635838150289016</v>
      </c>
      <c r="E45" s="156">
        <v>15.8</v>
      </c>
      <c r="F45" s="156">
        <v>15.630490956072352</v>
      </c>
      <c r="G45" s="156">
        <f>Alumno_PSP!B35</f>
        <v>16.986910994764397</v>
      </c>
      <c r="H45" s="156">
        <f t="shared" si="0"/>
        <v>1.3564200386920451</v>
      </c>
      <c r="M45" s="377" t="s">
        <v>41</v>
      </c>
      <c r="N45" s="377">
        <v>13196</v>
      </c>
      <c r="O45" s="377">
        <v>11695</v>
      </c>
      <c r="P45" s="377">
        <f t="shared" si="1"/>
        <v>1501</v>
      </c>
      <c r="Q45" s="430">
        <f t="shared" si="2"/>
        <v>0.12834544677212478</v>
      </c>
    </row>
    <row r="46" spans="1:17" ht="9.75" customHeight="1">
      <c r="A46" s="154">
        <v>27</v>
      </c>
      <c r="B46" s="155" t="s">
        <v>33</v>
      </c>
      <c r="C46" s="156">
        <v>20.529411764705884</v>
      </c>
      <c r="D46" s="156">
        <v>15.442307692307692</v>
      </c>
      <c r="E46" s="156">
        <v>19.609022556390979</v>
      </c>
      <c r="F46" s="156">
        <v>23.733333333333334</v>
      </c>
      <c r="G46" s="156">
        <f>Alumno_PSP!B33</f>
        <v>25.45378151260504</v>
      </c>
      <c r="H46" s="156">
        <f t="shared" si="0"/>
        <v>1.7204481792717061</v>
      </c>
      <c r="M46" s="377" t="s">
        <v>42</v>
      </c>
      <c r="N46" s="377">
        <v>5040</v>
      </c>
      <c r="O46" s="377">
        <v>5131</v>
      </c>
      <c r="P46" s="431">
        <f t="shared" si="1"/>
        <v>-91</v>
      </c>
      <c r="Q46" s="432">
        <f t="shared" si="2"/>
        <v>-1.7735334242837686E-2</v>
      </c>
    </row>
    <row r="47" spans="1:17" ht="9.75" customHeight="1">
      <c r="A47" s="154">
        <v>28</v>
      </c>
      <c r="B47" s="155" t="s">
        <v>45</v>
      </c>
      <c r="C47" s="156"/>
      <c r="D47" s="156"/>
      <c r="E47" s="156">
        <v>14.121122599704579</v>
      </c>
      <c r="F47" s="156">
        <v>14.39486356340289</v>
      </c>
      <c r="G47" s="156">
        <f>Alumno_PSP!B45</f>
        <v>16.240350877192981</v>
      </c>
      <c r="H47" s="156">
        <f t="shared" si="0"/>
        <v>1.8454873137900911</v>
      </c>
      <c r="M47" s="377" t="s">
        <v>43</v>
      </c>
      <c r="N47" s="377">
        <v>8177</v>
      </c>
      <c r="O47" s="377">
        <v>7984</v>
      </c>
      <c r="P47" s="377">
        <f t="shared" si="1"/>
        <v>193</v>
      </c>
      <c r="Q47" s="430">
        <f t="shared" si="2"/>
        <v>2.4173346693386666E-2</v>
      </c>
    </row>
    <row r="48" spans="1:17" ht="9.75" customHeight="1">
      <c r="A48" s="154">
        <v>29</v>
      </c>
      <c r="B48" s="155" t="s">
        <v>44</v>
      </c>
      <c r="C48" s="156">
        <v>12.815384615384616</v>
      </c>
      <c r="D48" s="156">
        <v>22.24074074074074</v>
      </c>
      <c r="E48" s="156">
        <v>12.092783505154639</v>
      </c>
      <c r="F48" s="156">
        <v>13.252631578947369</v>
      </c>
      <c r="G48" s="156">
        <f>Alumno_PSP!B44</f>
        <v>17.841379310344827</v>
      </c>
      <c r="H48" s="156">
        <f t="shared" si="0"/>
        <v>4.5887477313974578</v>
      </c>
      <c r="I48" s="137"/>
      <c r="M48" s="377" t="s">
        <v>44</v>
      </c>
      <c r="N48" s="377">
        <v>2587</v>
      </c>
      <c r="O48" s="377">
        <v>2518</v>
      </c>
      <c r="P48" s="377">
        <f t="shared" si="1"/>
        <v>69</v>
      </c>
      <c r="Q48" s="430">
        <f t="shared" si="2"/>
        <v>2.7402700555996917E-2</v>
      </c>
    </row>
    <row r="49" spans="1:17" ht="9.75" customHeight="1">
      <c r="A49" s="154">
        <v>30</v>
      </c>
      <c r="B49" s="155" t="s">
        <v>27</v>
      </c>
      <c r="C49" s="156">
        <v>13.359375</v>
      </c>
      <c r="D49" s="156">
        <v>13.805732484076433</v>
      </c>
      <c r="E49" s="156">
        <v>18.590759075907592</v>
      </c>
      <c r="F49" s="156">
        <v>18.242690058479532</v>
      </c>
      <c r="G49" s="156">
        <f>Alumno_PSP!B27</f>
        <v>28.372</v>
      </c>
      <c r="H49" s="156">
        <f t="shared" si="0"/>
        <v>10.129309941520468</v>
      </c>
      <c r="M49" s="377" t="s">
        <v>45</v>
      </c>
      <c r="N49" s="377">
        <v>9257</v>
      </c>
      <c r="O49" s="377">
        <v>8968</v>
      </c>
      <c r="P49" s="377">
        <f t="shared" si="1"/>
        <v>289</v>
      </c>
      <c r="Q49" s="430">
        <f t="shared" si="2"/>
        <v>3.2225691347011587E-2</v>
      </c>
    </row>
    <row r="50" spans="1:17" ht="9.75" customHeight="1">
      <c r="A50" s="154">
        <v>31</v>
      </c>
      <c r="B50" s="155" t="s">
        <v>19</v>
      </c>
      <c r="C50" s="156">
        <v>12.495934959349594</v>
      </c>
      <c r="D50" s="156">
        <v>12.2578125</v>
      </c>
      <c r="E50" s="156">
        <v>12.754098360655737</v>
      </c>
      <c r="F50" s="156">
        <v>14.446428571428571</v>
      </c>
      <c r="G50" s="156">
        <f>Alumno_PSP!B19</f>
        <v>26.863636363636363</v>
      </c>
      <c r="H50" s="156">
        <f t="shared" si="0"/>
        <v>12.417207792207792</v>
      </c>
      <c r="M50" s="377" t="s">
        <v>46</v>
      </c>
      <c r="N50" s="377">
        <v>4693</v>
      </c>
      <c r="O50" s="377">
        <v>4458</v>
      </c>
      <c r="P50" s="377">
        <f t="shared" si="1"/>
        <v>235</v>
      </c>
      <c r="Q50" s="430">
        <f t="shared" si="2"/>
        <v>5.2714221624046598E-2</v>
      </c>
    </row>
    <row r="51" spans="1:17" ht="9.75" customHeight="1">
      <c r="A51" s="154">
        <v>32</v>
      </c>
      <c r="B51" s="155" t="s">
        <v>301</v>
      </c>
      <c r="C51" s="156"/>
      <c r="D51" s="156"/>
      <c r="E51" s="156">
        <v>22.0859375</v>
      </c>
      <c r="F51" s="156">
        <v>72.639751552795033</v>
      </c>
      <c r="G51" s="156">
        <f>Alumno_PSP!B41</f>
        <v>194.05882352941177</v>
      </c>
      <c r="H51" s="156">
        <f t="shared" si="0"/>
        <v>121.41907197661673</v>
      </c>
      <c r="M51" s="377" t="s">
        <v>47</v>
      </c>
      <c r="N51" s="377">
        <v>1588</v>
      </c>
      <c r="O51" s="377">
        <v>1532</v>
      </c>
      <c r="P51" s="377">
        <f t="shared" si="1"/>
        <v>56</v>
      </c>
      <c r="Q51" s="430">
        <f t="shared" si="2"/>
        <v>3.6553524804177506E-2</v>
      </c>
    </row>
    <row r="52" spans="1:17" ht="21" customHeight="1">
      <c r="A52" s="292" t="s">
        <v>299</v>
      </c>
      <c r="B52" s="293"/>
      <c r="C52" s="294"/>
      <c r="D52" s="294"/>
      <c r="E52" s="294"/>
      <c r="F52" s="294"/>
      <c r="G52" s="294"/>
      <c r="H52" s="295"/>
    </row>
  </sheetData>
  <dataConsolidate/>
  <mergeCells count="1">
    <mergeCell ref="A8:K8"/>
  </mergeCells>
  <conditionalFormatting sqref="I37">
    <cfRule type="cellIs" dxfId="15" priority="4" stopIfTrue="1" operator="lessThan">
      <formula>0</formula>
    </cfRule>
  </conditionalFormatting>
  <conditionalFormatting sqref="H52">
    <cfRule type="colorScale" priority="3">
      <colorScale>
        <cfvo type="min"/>
        <cfvo type="percentile" val="50"/>
        <cfvo type="max"/>
        <color rgb="FF63BE7B"/>
        <color rgb="FFFFEB84"/>
        <color rgb="FFF8696B"/>
      </colorScale>
    </cfRule>
  </conditionalFormatting>
  <conditionalFormatting sqref="H20:H50">
    <cfRule type="colorScale" priority="1">
      <colorScale>
        <cfvo type="min"/>
        <cfvo type="percentile" val="50"/>
        <cfvo type="max"/>
        <color rgb="FF63BE7B"/>
        <color rgb="FFFFEB84"/>
        <color rgb="FFF8696B"/>
      </colorScale>
    </cfRule>
  </conditionalFormatting>
  <printOptions horizontalCentered="1"/>
  <pageMargins left="0.39370078740157483" right="0.39370078740157483" top="0.73685039370078742" bottom="0.19685039370078741" header="0" footer="0"/>
  <pageSetup paperSize="9" scale="84"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topLeftCell="A6" zoomScaleNormal="100" zoomScaleSheetLayoutView="106" workbookViewId="0">
      <selection activeCell="B15" sqref="B15"/>
    </sheetView>
  </sheetViews>
  <sheetFormatPr baseColWidth="10" defaultRowHeight="14.25"/>
  <cols>
    <col min="1" max="1" width="13.5703125" style="75" customWidth="1"/>
    <col min="2" max="3" width="12.7109375" style="75" customWidth="1"/>
    <col min="4" max="9" width="12.7109375" style="46" customWidth="1"/>
    <col min="10" max="16384" width="11.42578125" style="46"/>
  </cols>
  <sheetData>
    <row r="1" spans="1:11">
      <c r="A1" s="1"/>
      <c r="B1" s="2"/>
      <c r="C1" s="2"/>
      <c r="D1" s="1"/>
      <c r="E1" s="1"/>
      <c r="F1" s="1"/>
      <c r="G1" s="1"/>
      <c r="H1" s="1"/>
      <c r="I1" s="1"/>
    </row>
    <row r="2" spans="1:11">
      <c r="A2" s="1"/>
      <c r="B2" s="2"/>
      <c r="C2" s="2"/>
      <c r="D2" s="1"/>
      <c r="E2" s="1"/>
      <c r="F2" s="1"/>
      <c r="G2" s="1"/>
      <c r="H2" s="1"/>
      <c r="I2" s="1"/>
    </row>
    <row r="3" spans="1:11">
      <c r="A3" s="1"/>
      <c r="B3" s="4"/>
      <c r="C3" s="4"/>
      <c r="D3" s="5"/>
      <c r="E3" s="6"/>
      <c r="F3" s="6"/>
      <c r="G3" s="6"/>
      <c r="H3" s="5"/>
      <c r="I3" s="5"/>
    </row>
    <row r="4" spans="1:11">
      <c r="A4" s="495"/>
      <c r="B4" s="495"/>
      <c r="C4" s="495"/>
      <c r="D4" s="495"/>
      <c r="E4" s="495"/>
      <c r="F4" s="495"/>
      <c r="G4" s="495"/>
      <c r="H4" s="495"/>
      <c r="I4" s="495"/>
    </row>
    <row r="5" spans="1:11">
      <c r="A5" s="422"/>
      <c r="B5" s="422"/>
      <c r="C5" s="422"/>
      <c r="D5" s="422"/>
      <c r="E5" s="422"/>
      <c r="F5" s="422"/>
      <c r="G5" s="422"/>
      <c r="H5" s="422"/>
      <c r="I5" s="422"/>
    </row>
    <row r="6" spans="1:11" ht="17.25" customHeight="1">
      <c r="A6" s="502" t="s">
        <v>163</v>
      </c>
      <c r="B6" s="502"/>
      <c r="C6" s="502"/>
      <c r="D6" s="502"/>
      <c r="E6" s="502"/>
      <c r="F6" s="502"/>
      <c r="G6" s="502"/>
      <c r="H6" s="502"/>
      <c r="I6" s="502"/>
    </row>
    <row r="7" spans="1:11" ht="8.25" customHeight="1">
      <c r="A7" s="424"/>
      <c r="B7" s="424"/>
      <c r="C7" s="424"/>
      <c r="D7" s="424"/>
      <c r="E7" s="9"/>
      <c r="F7" s="424"/>
      <c r="G7" s="424"/>
      <c r="H7" s="424"/>
      <c r="I7" s="424"/>
    </row>
    <row r="8" spans="1:11" ht="9" customHeight="1">
      <c r="A8" s="9"/>
      <c r="B8" s="9"/>
      <c r="C8" s="8"/>
      <c r="D8" s="9"/>
      <c r="E8" s="9"/>
      <c r="F8" s="9"/>
      <c r="G8" s="9"/>
      <c r="H8" s="9"/>
      <c r="I8" s="424"/>
    </row>
    <row r="9" spans="1:11" ht="26.25" customHeight="1">
      <c r="A9" s="22" t="s">
        <v>272</v>
      </c>
      <c r="B9" s="83">
        <f>B15</f>
        <v>19.861344816164294</v>
      </c>
      <c r="C9" s="8"/>
      <c r="D9" s="9"/>
      <c r="E9" s="9"/>
      <c r="F9" s="9"/>
      <c r="G9" s="9"/>
      <c r="H9" s="9"/>
      <c r="I9" s="85"/>
    </row>
    <row r="10" spans="1:11" ht="15" customHeight="1">
      <c r="A10" s="9"/>
      <c r="B10" s="9"/>
      <c r="C10" s="9"/>
      <c r="D10" s="18"/>
      <c r="E10" s="18"/>
      <c r="F10" s="18"/>
      <c r="G10" s="9"/>
      <c r="H10" s="9"/>
    </row>
    <row r="11" spans="1:11" ht="10.5" customHeight="1">
      <c r="A11" s="518" t="s">
        <v>6</v>
      </c>
      <c r="B11" s="520" t="s">
        <v>164</v>
      </c>
      <c r="C11" s="521"/>
      <c r="D11" s="518" t="s">
        <v>8</v>
      </c>
      <c r="E11" s="116" t="s">
        <v>9</v>
      </c>
      <c r="F11" s="215"/>
      <c r="G11" s="9"/>
      <c r="H11" s="9"/>
    </row>
    <row r="12" spans="1:11" ht="10.5" customHeight="1">
      <c r="A12" s="519"/>
      <c r="B12" s="522"/>
      <c r="C12" s="523"/>
      <c r="D12" s="519"/>
      <c r="E12" s="116" t="s">
        <v>11</v>
      </c>
      <c r="F12" s="116" t="s">
        <v>10</v>
      </c>
      <c r="G12" s="9"/>
      <c r="H12" s="9"/>
    </row>
    <row r="13" spans="1:11" ht="10.5" customHeight="1">
      <c r="A13" s="9"/>
      <c r="B13" s="9"/>
      <c r="C13" s="9"/>
      <c r="D13" s="18"/>
      <c r="E13" s="18"/>
      <c r="F13" s="18"/>
      <c r="G13" s="18"/>
      <c r="H13" s="18"/>
    </row>
    <row r="14" spans="1:11" ht="32.25" customHeight="1">
      <c r="A14" s="423" t="s">
        <v>12</v>
      </c>
      <c r="B14" s="217" t="s">
        <v>164</v>
      </c>
      <c r="C14" s="218" t="s">
        <v>293</v>
      </c>
      <c r="D14" s="217" t="s">
        <v>165</v>
      </c>
      <c r="E14" s="218" t="s">
        <v>166</v>
      </c>
      <c r="F14" s="218" t="s">
        <v>167</v>
      </c>
      <c r="G14" s="218" t="s">
        <v>168</v>
      </c>
      <c r="H14" s="218" t="s">
        <v>169</v>
      </c>
      <c r="I14" s="218" t="s">
        <v>170</v>
      </c>
    </row>
    <row r="15" spans="1:11" ht="15.75" customHeight="1">
      <c r="A15" s="24" t="s">
        <v>74</v>
      </c>
      <c r="B15" s="428">
        <f t="shared" ref="B15:B47" si="0">IF(D15=0,0,(C15/D15))</f>
        <v>19.861344816164294</v>
      </c>
      <c r="C15" s="89">
        <f t="shared" ref="C15" si="1">SUM(C16:C47)</f>
        <v>299807</v>
      </c>
      <c r="D15" s="429">
        <f t="shared" ref="D15:D47" si="2">SUM(E15:I15)</f>
        <v>15095</v>
      </c>
      <c r="E15" s="429">
        <f>SUM(E16:E47)</f>
        <v>1507</v>
      </c>
      <c r="F15" s="429">
        <f>SUM(F16:F47)</f>
        <v>8817</v>
      </c>
      <c r="G15" s="429">
        <f t="shared" ref="G15:I15" si="3">SUM(G16:G47)</f>
        <v>2589</v>
      </c>
      <c r="H15" s="429">
        <f t="shared" si="3"/>
        <v>1378</v>
      </c>
      <c r="I15" s="429">
        <f t="shared" si="3"/>
        <v>804</v>
      </c>
      <c r="K15" s="167"/>
    </row>
    <row r="16" spans="1:11" ht="13.5" customHeight="1">
      <c r="A16" s="27" t="s">
        <v>16</v>
      </c>
      <c r="B16" s="425">
        <f t="shared" si="0"/>
        <v>15.377419354838709</v>
      </c>
      <c r="C16" s="45">
        <v>4767</v>
      </c>
      <c r="D16" s="426">
        <f t="shared" si="2"/>
        <v>310</v>
      </c>
      <c r="E16" s="426">
        <v>58</v>
      </c>
      <c r="F16" s="426">
        <v>186</v>
      </c>
      <c r="G16" s="426">
        <v>34</v>
      </c>
      <c r="H16" s="426">
        <v>23</v>
      </c>
      <c r="I16" s="45">
        <v>9</v>
      </c>
    </row>
    <row r="17" spans="1:9" ht="13.5" customHeight="1">
      <c r="A17" s="27" t="s">
        <v>17</v>
      </c>
      <c r="B17" s="425">
        <f t="shared" si="0"/>
        <v>20.244552058111381</v>
      </c>
      <c r="C17" s="45">
        <v>8361</v>
      </c>
      <c r="D17" s="426">
        <f t="shared" si="2"/>
        <v>413</v>
      </c>
      <c r="E17" s="426">
        <v>18</v>
      </c>
      <c r="F17" s="426">
        <v>221</v>
      </c>
      <c r="G17" s="426">
        <v>67</v>
      </c>
      <c r="H17" s="426">
        <v>41</v>
      </c>
      <c r="I17" s="45">
        <v>66</v>
      </c>
    </row>
    <row r="18" spans="1:9" ht="13.5" customHeight="1">
      <c r="A18" s="27" t="s">
        <v>18</v>
      </c>
      <c r="B18" s="425">
        <f t="shared" si="0"/>
        <v>20.373493975903614</v>
      </c>
      <c r="C18" s="45">
        <v>1691</v>
      </c>
      <c r="D18" s="426">
        <f t="shared" si="2"/>
        <v>83</v>
      </c>
      <c r="E18" s="426">
        <v>8</v>
      </c>
      <c r="F18" s="426">
        <v>64</v>
      </c>
      <c r="G18" s="426">
        <v>6</v>
      </c>
      <c r="H18" s="426">
        <v>2</v>
      </c>
      <c r="I18" s="45">
        <v>3</v>
      </c>
    </row>
    <row r="19" spans="1:9" ht="13.5" customHeight="1">
      <c r="A19" s="27" t="s">
        <v>19</v>
      </c>
      <c r="B19" s="425">
        <f t="shared" si="0"/>
        <v>26.863636363636363</v>
      </c>
      <c r="C19" s="45">
        <v>1773</v>
      </c>
      <c r="D19" s="426">
        <f t="shared" si="2"/>
        <v>66</v>
      </c>
      <c r="E19" s="426">
        <v>9</v>
      </c>
      <c r="F19" s="426">
        <v>46</v>
      </c>
      <c r="G19" s="426">
        <v>5</v>
      </c>
      <c r="H19" s="426">
        <v>6</v>
      </c>
      <c r="I19" s="45">
        <v>0</v>
      </c>
    </row>
    <row r="20" spans="1:9" ht="13.5" customHeight="1">
      <c r="A20" s="27" t="s">
        <v>20</v>
      </c>
      <c r="B20" s="425">
        <f t="shared" si="0"/>
        <v>16.880184331797235</v>
      </c>
      <c r="C20" s="45">
        <v>7326</v>
      </c>
      <c r="D20" s="426">
        <f t="shared" si="2"/>
        <v>434</v>
      </c>
      <c r="E20" s="426">
        <v>69</v>
      </c>
      <c r="F20" s="426">
        <v>302</v>
      </c>
      <c r="G20" s="426">
        <v>31</v>
      </c>
      <c r="H20" s="426">
        <v>14</v>
      </c>
      <c r="I20" s="45">
        <v>18</v>
      </c>
    </row>
    <row r="21" spans="1:9" ht="13.5" customHeight="1">
      <c r="A21" s="27" t="s">
        <v>21</v>
      </c>
      <c r="B21" s="425">
        <f t="shared" si="0"/>
        <v>15.422939068100359</v>
      </c>
      <c r="C21" s="45">
        <v>8606</v>
      </c>
      <c r="D21" s="426">
        <f t="shared" si="2"/>
        <v>558</v>
      </c>
      <c r="E21" s="426">
        <v>47</v>
      </c>
      <c r="F21" s="426">
        <v>370</v>
      </c>
      <c r="G21" s="426">
        <v>67</v>
      </c>
      <c r="H21" s="426">
        <v>29</v>
      </c>
      <c r="I21" s="45">
        <v>45</v>
      </c>
    </row>
    <row r="22" spans="1:9" ht="13.5" customHeight="1">
      <c r="A22" s="27" t="s">
        <v>22</v>
      </c>
      <c r="B22" s="425">
        <f t="shared" si="0"/>
        <v>18.658018867924529</v>
      </c>
      <c r="C22" s="45">
        <v>7911</v>
      </c>
      <c r="D22" s="426">
        <f t="shared" si="2"/>
        <v>424</v>
      </c>
      <c r="E22" s="426">
        <v>93</v>
      </c>
      <c r="F22" s="426">
        <v>251</v>
      </c>
      <c r="G22" s="426">
        <v>42</v>
      </c>
      <c r="H22" s="426">
        <v>31</v>
      </c>
      <c r="I22" s="45">
        <v>7</v>
      </c>
    </row>
    <row r="23" spans="1:9" ht="13.5" customHeight="1">
      <c r="A23" s="27" t="s">
        <v>23</v>
      </c>
      <c r="B23" s="425">
        <f t="shared" si="0"/>
        <v>12.5177304964539</v>
      </c>
      <c r="C23" s="45">
        <v>1765</v>
      </c>
      <c r="D23" s="426">
        <f t="shared" si="2"/>
        <v>141</v>
      </c>
      <c r="E23" s="426">
        <v>9</v>
      </c>
      <c r="F23" s="426">
        <v>107</v>
      </c>
      <c r="G23" s="426">
        <v>14</v>
      </c>
      <c r="H23" s="426">
        <v>10</v>
      </c>
      <c r="I23" s="45">
        <v>1</v>
      </c>
    </row>
    <row r="24" spans="1:9" ht="13.5" customHeight="1">
      <c r="A24" s="27" t="s">
        <v>24</v>
      </c>
      <c r="B24" s="425">
        <f t="shared" si="0"/>
        <v>21.459731543624162</v>
      </c>
      <c r="C24" s="45">
        <v>44765</v>
      </c>
      <c r="D24" s="426">
        <f t="shared" si="2"/>
        <v>2086</v>
      </c>
      <c r="E24" s="426">
        <v>47</v>
      </c>
      <c r="F24" s="426">
        <v>1145</v>
      </c>
      <c r="G24" s="426">
        <v>432</v>
      </c>
      <c r="H24" s="426">
        <v>283</v>
      </c>
      <c r="I24" s="45">
        <v>179</v>
      </c>
    </row>
    <row r="25" spans="1:9" ht="13.5" customHeight="1">
      <c r="A25" s="27" t="s">
        <v>25</v>
      </c>
      <c r="B25" s="425">
        <f t="shared" si="0"/>
        <v>13.905325443786982</v>
      </c>
      <c r="C25" s="45">
        <v>2350</v>
      </c>
      <c r="D25" s="426">
        <f t="shared" si="2"/>
        <v>169</v>
      </c>
      <c r="E25" s="426">
        <v>19</v>
      </c>
      <c r="F25" s="426">
        <v>106</v>
      </c>
      <c r="G25" s="426">
        <v>25</v>
      </c>
      <c r="H25" s="426">
        <v>13</v>
      </c>
      <c r="I25" s="45">
        <v>6</v>
      </c>
    </row>
    <row r="26" spans="1:9" ht="13.5" customHeight="1">
      <c r="A26" s="27" t="s">
        <v>26</v>
      </c>
      <c r="B26" s="425">
        <f t="shared" si="0"/>
        <v>19.346666666666668</v>
      </c>
      <c r="C26" s="45">
        <v>15961</v>
      </c>
      <c r="D26" s="426">
        <f t="shared" si="2"/>
        <v>825</v>
      </c>
      <c r="E26" s="426">
        <v>86</v>
      </c>
      <c r="F26" s="426">
        <v>465</v>
      </c>
      <c r="G26" s="426">
        <v>159</v>
      </c>
      <c r="H26" s="426">
        <v>85</v>
      </c>
      <c r="I26" s="45">
        <v>30</v>
      </c>
    </row>
    <row r="27" spans="1:9" ht="13.5" customHeight="1">
      <c r="A27" s="27" t="s">
        <v>27</v>
      </c>
      <c r="B27" s="425">
        <f t="shared" si="0"/>
        <v>28.372</v>
      </c>
      <c r="C27" s="45">
        <v>7093</v>
      </c>
      <c r="D27" s="426">
        <f t="shared" si="2"/>
        <v>250</v>
      </c>
      <c r="E27" s="426">
        <v>26</v>
      </c>
      <c r="F27" s="426">
        <v>156</v>
      </c>
      <c r="G27" s="426">
        <v>40</v>
      </c>
      <c r="H27" s="426">
        <v>23</v>
      </c>
      <c r="I27" s="45">
        <v>5</v>
      </c>
    </row>
    <row r="28" spans="1:9" ht="13.5" customHeight="1">
      <c r="A28" s="27" t="s">
        <v>28</v>
      </c>
      <c r="B28" s="425">
        <f t="shared" si="0"/>
        <v>17.507109004739338</v>
      </c>
      <c r="C28" s="45">
        <v>3694</v>
      </c>
      <c r="D28" s="426">
        <f t="shared" si="2"/>
        <v>211</v>
      </c>
      <c r="E28" s="426">
        <v>15</v>
      </c>
      <c r="F28" s="426">
        <v>147</v>
      </c>
      <c r="G28" s="426">
        <v>33</v>
      </c>
      <c r="H28" s="426">
        <v>7</v>
      </c>
      <c r="I28" s="45">
        <v>9</v>
      </c>
    </row>
    <row r="29" spans="1:9" ht="13.5" customHeight="1">
      <c r="A29" s="27" t="s">
        <v>29</v>
      </c>
      <c r="B29" s="425">
        <f t="shared" si="0"/>
        <v>17.572748267898383</v>
      </c>
      <c r="C29" s="45">
        <v>15218</v>
      </c>
      <c r="D29" s="426">
        <f t="shared" si="2"/>
        <v>866</v>
      </c>
      <c r="E29" s="426">
        <v>70</v>
      </c>
      <c r="F29" s="426">
        <v>472</v>
      </c>
      <c r="G29" s="426">
        <v>191</v>
      </c>
      <c r="H29" s="426">
        <v>100</v>
      </c>
      <c r="I29" s="45">
        <v>33</v>
      </c>
    </row>
    <row r="30" spans="1:9" ht="13.5" customHeight="1">
      <c r="A30" s="27" t="s">
        <v>30</v>
      </c>
      <c r="B30" s="425">
        <f t="shared" si="0"/>
        <v>19.410471622701838</v>
      </c>
      <c r="C30" s="45">
        <v>48565</v>
      </c>
      <c r="D30" s="426">
        <f t="shared" si="2"/>
        <v>2502</v>
      </c>
      <c r="E30" s="426">
        <v>105</v>
      </c>
      <c r="F30" s="426">
        <v>1347</v>
      </c>
      <c r="G30" s="426">
        <v>599</v>
      </c>
      <c r="H30" s="426">
        <v>258</v>
      </c>
      <c r="I30" s="45">
        <v>193</v>
      </c>
    </row>
    <row r="31" spans="1:9" ht="13.5" customHeight="1">
      <c r="A31" s="27" t="s">
        <v>31</v>
      </c>
      <c r="B31" s="425">
        <f t="shared" si="0"/>
        <v>26.127705627705627</v>
      </c>
      <c r="C31" s="45">
        <v>12071</v>
      </c>
      <c r="D31" s="426">
        <f t="shared" si="2"/>
        <v>462</v>
      </c>
      <c r="E31" s="426">
        <v>81</v>
      </c>
      <c r="F31" s="426">
        <v>241</v>
      </c>
      <c r="G31" s="426">
        <v>74</v>
      </c>
      <c r="H31" s="426">
        <v>47</v>
      </c>
      <c r="I31" s="45">
        <v>19</v>
      </c>
    </row>
    <row r="32" spans="1:9" ht="13.5" customHeight="1">
      <c r="A32" s="27" t="s">
        <v>32</v>
      </c>
      <c r="B32" s="425">
        <f t="shared" si="0"/>
        <v>19.968379446640316</v>
      </c>
      <c r="C32" s="45">
        <v>5052</v>
      </c>
      <c r="D32" s="426">
        <f t="shared" si="2"/>
        <v>253</v>
      </c>
      <c r="E32" s="426">
        <v>17</v>
      </c>
      <c r="F32" s="426">
        <v>199</v>
      </c>
      <c r="G32" s="426">
        <v>11</v>
      </c>
      <c r="H32" s="426">
        <v>16</v>
      </c>
      <c r="I32" s="45">
        <v>10</v>
      </c>
    </row>
    <row r="33" spans="1:9" ht="13.5" customHeight="1">
      <c r="A33" s="27" t="s">
        <v>33</v>
      </c>
      <c r="B33" s="425">
        <f t="shared" si="0"/>
        <v>25.45378151260504</v>
      </c>
      <c r="C33" s="45">
        <v>3029</v>
      </c>
      <c r="D33" s="426">
        <f t="shared" si="2"/>
        <v>119</v>
      </c>
      <c r="E33" s="426">
        <v>12</v>
      </c>
      <c r="F33" s="426">
        <v>87</v>
      </c>
      <c r="G33" s="426">
        <v>7</v>
      </c>
      <c r="H33" s="426">
        <v>11</v>
      </c>
      <c r="I33" s="45">
        <v>2</v>
      </c>
    </row>
    <row r="34" spans="1:9" ht="13.5" customHeight="1">
      <c r="A34" s="27" t="s">
        <v>34</v>
      </c>
      <c r="B34" s="425">
        <f t="shared" si="0"/>
        <v>18.545344619105201</v>
      </c>
      <c r="C34" s="45">
        <v>15337</v>
      </c>
      <c r="D34" s="426">
        <f t="shared" si="2"/>
        <v>827</v>
      </c>
      <c r="E34" s="426">
        <v>81</v>
      </c>
      <c r="F34" s="426">
        <v>468</v>
      </c>
      <c r="G34" s="426">
        <v>148</v>
      </c>
      <c r="H34" s="426">
        <v>108</v>
      </c>
      <c r="I34" s="45">
        <v>22</v>
      </c>
    </row>
    <row r="35" spans="1:9" ht="13.5" customHeight="1">
      <c r="A35" s="27" t="s">
        <v>35</v>
      </c>
      <c r="B35" s="425">
        <f t="shared" si="0"/>
        <v>16.986910994764397</v>
      </c>
      <c r="C35" s="45">
        <v>6489</v>
      </c>
      <c r="D35" s="426">
        <f t="shared" si="2"/>
        <v>382</v>
      </c>
      <c r="E35" s="426">
        <v>25</v>
      </c>
      <c r="F35" s="426">
        <v>240</v>
      </c>
      <c r="G35" s="426">
        <v>90</v>
      </c>
      <c r="H35" s="426">
        <v>22</v>
      </c>
      <c r="I35" s="45">
        <v>5</v>
      </c>
    </row>
    <row r="36" spans="1:9" ht="13.5" customHeight="1">
      <c r="A36" s="27" t="s">
        <v>36</v>
      </c>
      <c r="B36" s="425">
        <f t="shared" si="0"/>
        <v>18.650485436893202</v>
      </c>
      <c r="C36" s="45">
        <v>7684</v>
      </c>
      <c r="D36" s="426">
        <f t="shared" si="2"/>
        <v>412</v>
      </c>
      <c r="E36" s="426">
        <v>71</v>
      </c>
      <c r="F36" s="426">
        <v>219</v>
      </c>
      <c r="G36" s="426">
        <v>76</v>
      </c>
      <c r="H36" s="426">
        <v>35</v>
      </c>
      <c r="I36" s="45">
        <v>11</v>
      </c>
    </row>
    <row r="37" spans="1:9" ht="13.5" customHeight="1">
      <c r="A37" s="27" t="s">
        <v>37</v>
      </c>
      <c r="B37" s="425">
        <f t="shared" si="0"/>
        <v>13.30593607305936</v>
      </c>
      <c r="C37" s="45">
        <v>2914</v>
      </c>
      <c r="D37" s="426">
        <f t="shared" si="2"/>
        <v>219</v>
      </c>
      <c r="E37" s="426">
        <v>12</v>
      </c>
      <c r="F37" s="426">
        <v>136</v>
      </c>
      <c r="G37" s="426">
        <v>42</v>
      </c>
      <c r="H37" s="426">
        <v>14</v>
      </c>
      <c r="I37" s="45">
        <v>15</v>
      </c>
    </row>
    <row r="38" spans="1:9" ht="13.5" customHeight="1">
      <c r="A38" s="27" t="s">
        <v>38</v>
      </c>
      <c r="B38" s="425">
        <f t="shared" si="0"/>
        <v>19.016018306636155</v>
      </c>
      <c r="C38" s="45">
        <v>8310</v>
      </c>
      <c r="D38" s="426">
        <f t="shared" si="2"/>
        <v>437</v>
      </c>
      <c r="E38" s="426">
        <v>66</v>
      </c>
      <c r="F38" s="426">
        <v>237</v>
      </c>
      <c r="G38" s="426">
        <v>64</v>
      </c>
      <c r="H38" s="426">
        <v>38</v>
      </c>
      <c r="I38" s="45">
        <v>32</v>
      </c>
    </row>
    <row r="39" spans="1:9" ht="13.5" customHeight="1">
      <c r="A39" s="27" t="s">
        <v>39</v>
      </c>
      <c r="B39" s="425">
        <f t="shared" si="0"/>
        <v>16.05</v>
      </c>
      <c r="C39" s="45">
        <v>5457</v>
      </c>
      <c r="D39" s="426">
        <f t="shared" si="2"/>
        <v>340</v>
      </c>
      <c r="E39" s="426">
        <v>67</v>
      </c>
      <c r="F39" s="426">
        <v>208</v>
      </c>
      <c r="G39" s="426">
        <v>44</v>
      </c>
      <c r="H39" s="426">
        <v>17</v>
      </c>
      <c r="I39" s="45">
        <v>4</v>
      </c>
    </row>
    <row r="40" spans="1:9" ht="13.5" customHeight="1">
      <c r="A40" s="27" t="s">
        <v>40</v>
      </c>
      <c r="B40" s="425">
        <f t="shared" si="0"/>
        <v>16.940298507462686</v>
      </c>
      <c r="C40" s="45">
        <v>9080</v>
      </c>
      <c r="D40" s="426">
        <f t="shared" si="2"/>
        <v>536</v>
      </c>
      <c r="E40" s="426">
        <v>53</v>
      </c>
      <c r="F40" s="426">
        <v>390</v>
      </c>
      <c r="G40" s="426">
        <v>45</v>
      </c>
      <c r="H40" s="426">
        <v>36</v>
      </c>
      <c r="I40" s="45">
        <v>12</v>
      </c>
    </row>
    <row r="41" spans="1:9" ht="13.5" customHeight="1">
      <c r="A41" s="27" t="s">
        <v>41</v>
      </c>
      <c r="B41" s="425">
        <f t="shared" si="0"/>
        <v>194.05882352941177</v>
      </c>
      <c r="C41" s="45">
        <v>13196</v>
      </c>
      <c r="D41" s="426">
        <f t="shared" si="2"/>
        <v>68</v>
      </c>
      <c r="E41" s="426">
        <v>15</v>
      </c>
      <c r="F41" s="426">
        <v>36</v>
      </c>
      <c r="G41" s="426">
        <v>8</v>
      </c>
      <c r="H41" s="426">
        <v>8</v>
      </c>
      <c r="I41" s="45">
        <v>1</v>
      </c>
    </row>
    <row r="42" spans="1:9" ht="13.5" customHeight="1">
      <c r="A42" s="27" t="s">
        <v>42</v>
      </c>
      <c r="B42" s="425">
        <f t="shared" si="0"/>
        <v>22.805429864253394</v>
      </c>
      <c r="C42" s="45">
        <v>5040</v>
      </c>
      <c r="D42" s="426">
        <f t="shared" si="2"/>
        <v>221</v>
      </c>
      <c r="E42" s="426">
        <v>16</v>
      </c>
      <c r="F42" s="426">
        <v>170</v>
      </c>
      <c r="G42" s="426">
        <v>15</v>
      </c>
      <c r="H42" s="426">
        <v>18</v>
      </c>
      <c r="I42" s="45">
        <v>2</v>
      </c>
    </row>
    <row r="43" spans="1:9" ht="13.5" customHeight="1">
      <c r="A43" s="27" t="s">
        <v>43</v>
      </c>
      <c r="B43" s="425">
        <f t="shared" si="0"/>
        <v>20.545226130653266</v>
      </c>
      <c r="C43" s="45">
        <v>8177</v>
      </c>
      <c r="D43" s="426">
        <f t="shared" si="2"/>
        <v>398</v>
      </c>
      <c r="E43" s="426">
        <v>104</v>
      </c>
      <c r="F43" s="426">
        <v>187</v>
      </c>
      <c r="G43" s="426">
        <v>44</v>
      </c>
      <c r="H43" s="426">
        <v>17</v>
      </c>
      <c r="I43" s="45">
        <v>46</v>
      </c>
    </row>
    <row r="44" spans="1:9" ht="13.5" customHeight="1">
      <c r="A44" s="27" t="s">
        <v>44</v>
      </c>
      <c r="B44" s="425">
        <f t="shared" si="0"/>
        <v>17.841379310344827</v>
      </c>
      <c r="C44" s="45">
        <v>2587</v>
      </c>
      <c r="D44" s="426">
        <f t="shared" si="2"/>
        <v>145</v>
      </c>
      <c r="E44" s="426">
        <v>14</v>
      </c>
      <c r="F44" s="426">
        <v>91</v>
      </c>
      <c r="G44" s="426">
        <v>32</v>
      </c>
      <c r="H44" s="426">
        <v>7</v>
      </c>
      <c r="I44" s="45">
        <v>1</v>
      </c>
    </row>
    <row r="45" spans="1:9" ht="13.5" customHeight="1">
      <c r="A45" s="27" t="s">
        <v>45</v>
      </c>
      <c r="B45" s="425">
        <f t="shared" si="0"/>
        <v>16.240350877192981</v>
      </c>
      <c r="C45" s="45">
        <v>9257</v>
      </c>
      <c r="D45" s="426">
        <f t="shared" si="2"/>
        <v>570</v>
      </c>
      <c r="E45" s="426">
        <v>115</v>
      </c>
      <c r="F45" s="426">
        <v>310</v>
      </c>
      <c r="G45" s="426">
        <v>105</v>
      </c>
      <c r="H45" s="426">
        <v>36</v>
      </c>
      <c r="I45" s="45">
        <v>4</v>
      </c>
    </row>
    <row r="46" spans="1:9" ht="13.5" customHeight="1">
      <c r="A46" s="27" t="s">
        <v>46</v>
      </c>
      <c r="B46" s="425">
        <f t="shared" si="0"/>
        <v>17.381481481481483</v>
      </c>
      <c r="C46" s="45">
        <v>4693</v>
      </c>
      <c r="D46" s="426">
        <f t="shared" si="2"/>
        <v>270</v>
      </c>
      <c r="E46" s="426">
        <v>68</v>
      </c>
      <c r="F46" s="426">
        <v>160</v>
      </c>
      <c r="G46" s="426">
        <v>27</v>
      </c>
      <c r="H46" s="426">
        <v>10</v>
      </c>
      <c r="I46" s="45">
        <v>5</v>
      </c>
    </row>
    <row r="47" spans="1:9" ht="13.5" customHeight="1">
      <c r="A47" s="27" t="s">
        <v>47</v>
      </c>
      <c r="B47" s="425">
        <f t="shared" si="0"/>
        <v>16.204081632653061</v>
      </c>
      <c r="C47" s="45">
        <v>1588</v>
      </c>
      <c r="D47" s="426">
        <f t="shared" si="2"/>
        <v>98</v>
      </c>
      <c r="E47" s="426">
        <v>11</v>
      </c>
      <c r="F47" s="426">
        <v>53</v>
      </c>
      <c r="G47" s="426">
        <v>12</v>
      </c>
      <c r="H47" s="426">
        <v>13</v>
      </c>
      <c r="I47" s="45">
        <v>9</v>
      </c>
    </row>
    <row r="48" spans="1:9">
      <c r="A48" s="225"/>
      <c r="B48" s="549"/>
      <c r="C48" s="549"/>
      <c r="D48" s="549"/>
      <c r="E48" s="549"/>
      <c r="F48" s="12"/>
      <c r="G48" s="12"/>
    </row>
    <row r="49" spans="1:9">
      <c r="A49" s="123" t="s">
        <v>48</v>
      </c>
    </row>
    <row r="50" spans="1:9" ht="14.25" customHeight="1">
      <c r="A50" s="540" t="s">
        <v>296</v>
      </c>
      <c r="B50" s="541"/>
      <c r="C50" s="541"/>
      <c r="D50" s="541"/>
      <c r="E50" s="541"/>
      <c r="F50" s="541"/>
      <c r="G50" s="541"/>
      <c r="H50" s="541"/>
      <c r="I50" s="542"/>
    </row>
    <row r="51" spans="1:9" ht="14.25" customHeight="1">
      <c r="A51" s="543"/>
      <c r="B51" s="544"/>
      <c r="C51" s="544"/>
      <c r="D51" s="544"/>
      <c r="E51" s="544"/>
      <c r="F51" s="544"/>
      <c r="G51" s="544"/>
      <c r="H51" s="544"/>
      <c r="I51" s="545"/>
    </row>
    <row r="52" spans="1:9" ht="14.25" customHeight="1">
      <c r="A52" s="543"/>
      <c r="B52" s="544"/>
      <c r="C52" s="544"/>
      <c r="D52" s="544"/>
      <c r="E52" s="544"/>
      <c r="F52" s="544"/>
      <c r="G52" s="544"/>
      <c r="H52" s="544"/>
      <c r="I52" s="545"/>
    </row>
    <row r="53" spans="1:9" ht="14.25" customHeight="1">
      <c r="A53" s="543"/>
      <c r="B53" s="544"/>
      <c r="C53" s="544"/>
      <c r="D53" s="544"/>
      <c r="E53" s="544"/>
      <c r="F53" s="544"/>
      <c r="G53" s="544"/>
      <c r="H53" s="544"/>
      <c r="I53" s="545"/>
    </row>
    <row r="54" spans="1:9" ht="36" customHeight="1">
      <c r="A54" s="546"/>
      <c r="B54" s="547"/>
      <c r="C54" s="547"/>
      <c r="D54" s="547"/>
      <c r="E54" s="547"/>
      <c r="F54" s="547"/>
      <c r="G54" s="547"/>
      <c r="H54" s="547"/>
      <c r="I54" s="548"/>
    </row>
  </sheetData>
  <sheetProtection selectLockedCells="1"/>
  <sortState ref="A16:I47">
    <sortCondition ref="A16:A47"/>
  </sortState>
  <mergeCells count="8">
    <mergeCell ref="A50:I54"/>
    <mergeCell ref="A4:I4"/>
    <mergeCell ref="A6:I6"/>
    <mergeCell ref="A11:A12"/>
    <mergeCell ref="B11:C12"/>
    <mergeCell ref="D11:D12"/>
    <mergeCell ref="B48:C48"/>
    <mergeCell ref="D48:E48"/>
  </mergeCells>
  <printOptions horizontalCentered="1" verticalCentered="1"/>
  <pageMargins left="0.23622047244094491" right="0.23622047244094491" top="0.19685039370078741" bottom="0.19685039370078741" header="0.31496062992125984" footer="0.31496062992125984"/>
  <pageSetup scale="88"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51"/>
  <sheetViews>
    <sheetView zoomScaleNormal="100" zoomScaleSheetLayoutView="100" zoomScalePageLayoutView="112" workbookViewId="0">
      <selection activeCell="R46" sqref="R46"/>
    </sheetView>
  </sheetViews>
  <sheetFormatPr baseColWidth="10" defaultRowHeight="15"/>
  <cols>
    <col min="1" max="1" width="8" customWidth="1"/>
    <col min="2" max="2" width="13.140625" customWidth="1"/>
    <col min="3" max="9" width="9.140625" customWidth="1"/>
    <col min="257" max="257" width="8" customWidth="1"/>
    <col min="258" max="258" width="13.140625" customWidth="1"/>
    <col min="259" max="264" width="7.7109375" customWidth="1"/>
    <col min="265" max="265" width="9.140625" customWidth="1"/>
    <col min="513" max="513" width="8" customWidth="1"/>
    <col min="514" max="514" width="13.140625" customWidth="1"/>
    <col min="515" max="520" width="7.7109375" customWidth="1"/>
    <col min="521" max="521" width="9.140625" customWidth="1"/>
    <col min="769" max="769" width="8" customWidth="1"/>
    <col min="770" max="770" width="13.140625" customWidth="1"/>
    <col min="771" max="776" width="7.7109375" customWidth="1"/>
    <col min="777" max="777" width="9.140625" customWidth="1"/>
    <col min="1025" max="1025" width="8" customWidth="1"/>
    <col min="1026" max="1026" width="13.140625" customWidth="1"/>
    <col min="1027" max="1032" width="7.7109375" customWidth="1"/>
    <col min="1033" max="1033" width="9.140625" customWidth="1"/>
    <col min="1281" max="1281" width="8" customWidth="1"/>
    <col min="1282" max="1282" width="13.140625" customWidth="1"/>
    <col min="1283" max="1288" width="7.7109375" customWidth="1"/>
    <col min="1289" max="1289" width="9.140625" customWidth="1"/>
    <col min="1537" max="1537" width="8" customWidth="1"/>
    <col min="1538" max="1538" width="13.140625" customWidth="1"/>
    <col min="1539" max="1544" width="7.7109375" customWidth="1"/>
    <col min="1545" max="1545" width="9.140625" customWidth="1"/>
    <col min="1793" max="1793" width="8" customWidth="1"/>
    <col min="1794" max="1794" width="13.140625" customWidth="1"/>
    <col min="1795" max="1800" width="7.7109375" customWidth="1"/>
    <col min="1801" max="1801" width="9.140625" customWidth="1"/>
    <col min="2049" max="2049" width="8" customWidth="1"/>
    <col min="2050" max="2050" width="13.140625" customWidth="1"/>
    <col min="2051" max="2056" width="7.7109375" customWidth="1"/>
    <col min="2057" max="2057" width="9.140625" customWidth="1"/>
    <col min="2305" max="2305" width="8" customWidth="1"/>
    <col min="2306" max="2306" width="13.140625" customWidth="1"/>
    <col min="2307" max="2312" width="7.7109375" customWidth="1"/>
    <col min="2313" max="2313" width="9.140625" customWidth="1"/>
    <col min="2561" max="2561" width="8" customWidth="1"/>
    <col min="2562" max="2562" width="13.140625" customWidth="1"/>
    <col min="2563" max="2568" width="7.7109375" customWidth="1"/>
    <col min="2569" max="2569" width="9.140625" customWidth="1"/>
    <col min="2817" max="2817" width="8" customWidth="1"/>
    <col min="2818" max="2818" width="13.140625" customWidth="1"/>
    <col min="2819" max="2824" width="7.7109375" customWidth="1"/>
    <col min="2825" max="2825" width="9.140625" customWidth="1"/>
    <col min="3073" max="3073" width="8" customWidth="1"/>
    <col min="3074" max="3074" width="13.140625" customWidth="1"/>
    <col min="3075" max="3080" width="7.7109375" customWidth="1"/>
    <col min="3081" max="3081" width="9.140625" customWidth="1"/>
    <col min="3329" max="3329" width="8" customWidth="1"/>
    <col min="3330" max="3330" width="13.140625" customWidth="1"/>
    <col min="3331" max="3336" width="7.7109375" customWidth="1"/>
    <col min="3337" max="3337" width="9.140625" customWidth="1"/>
    <col min="3585" max="3585" width="8" customWidth="1"/>
    <col min="3586" max="3586" width="13.140625" customWidth="1"/>
    <col min="3587" max="3592" width="7.7109375" customWidth="1"/>
    <col min="3593" max="3593" width="9.140625" customWidth="1"/>
    <col min="3841" max="3841" width="8" customWidth="1"/>
    <col min="3842" max="3842" width="13.140625" customWidth="1"/>
    <col min="3843" max="3848" width="7.7109375" customWidth="1"/>
    <col min="3849" max="3849" width="9.140625" customWidth="1"/>
    <col min="4097" max="4097" width="8" customWidth="1"/>
    <col min="4098" max="4098" width="13.140625" customWidth="1"/>
    <col min="4099" max="4104" width="7.7109375" customWidth="1"/>
    <col min="4105" max="4105" width="9.140625" customWidth="1"/>
    <col min="4353" max="4353" width="8" customWidth="1"/>
    <col min="4354" max="4354" width="13.140625" customWidth="1"/>
    <col min="4355" max="4360" width="7.7109375" customWidth="1"/>
    <col min="4361" max="4361" width="9.140625" customWidth="1"/>
    <col min="4609" max="4609" width="8" customWidth="1"/>
    <col min="4610" max="4610" width="13.140625" customWidth="1"/>
    <col min="4611" max="4616" width="7.7109375" customWidth="1"/>
    <col min="4617" max="4617" width="9.140625" customWidth="1"/>
    <col min="4865" max="4865" width="8" customWidth="1"/>
    <col min="4866" max="4866" width="13.140625" customWidth="1"/>
    <col min="4867" max="4872" width="7.7109375" customWidth="1"/>
    <col min="4873" max="4873" width="9.140625" customWidth="1"/>
    <col min="5121" max="5121" width="8" customWidth="1"/>
    <col min="5122" max="5122" width="13.140625" customWidth="1"/>
    <col min="5123" max="5128" width="7.7109375" customWidth="1"/>
    <col min="5129" max="5129" width="9.140625" customWidth="1"/>
    <col min="5377" max="5377" width="8" customWidth="1"/>
    <col min="5378" max="5378" width="13.140625" customWidth="1"/>
    <col min="5379" max="5384" width="7.7109375" customWidth="1"/>
    <col min="5385" max="5385" width="9.140625" customWidth="1"/>
    <col min="5633" max="5633" width="8" customWidth="1"/>
    <col min="5634" max="5634" width="13.140625" customWidth="1"/>
    <col min="5635" max="5640" width="7.7109375" customWidth="1"/>
    <col min="5641" max="5641" width="9.140625" customWidth="1"/>
    <col min="5889" max="5889" width="8" customWidth="1"/>
    <col min="5890" max="5890" width="13.140625" customWidth="1"/>
    <col min="5891" max="5896" width="7.7109375" customWidth="1"/>
    <col min="5897" max="5897" width="9.140625" customWidth="1"/>
    <col min="6145" max="6145" width="8" customWidth="1"/>
    <col min="6146" max="6146" width="13.140625" customWidth="1"/>
    <col min="6147" max="6152" width="7.7109375" customWidth="1"/>
    <col min="6153" max="6153" width="9.140625" customWidth="1"/>
    <col min="6401" max="6401" width="8" customWidth="1"/>
    <col min="6402" max="6402" width="13.140625" customWidth="1"/>
    <col min="6403" max="6408" width="7.7109375" customWidth="1"/>
    <col min="6409" max="6409" width="9.140625" customWidth="1"/>
    <col min="6657" max="6657" width="8" customWidth="1"/>
    <col min="6658" max="6658" width="13.140625" customWidth="1"/>
    <col min="6659" max="6664" width="7.7109375" customWidth="1"/>
    <col min="6665" max="6665" width="9.140625" customWidth="1"/>
    <col min="6913" max="6913" width="8" customWidth="1"/>
    <col min="6914" max="6914" width="13.140625" customWidth="1"/>
    <col min="6915" max="6920" width="7.7109375" customWidth="1"/>
    <col min="6921" max="6921" width="9.140625" customWidth="1"/>
    <col min="7169" max="7169" width="8" customWidth="1"/>
    <col min="7170" max="7170" width="13.140625" customWidth="1"/>
    <col min="7171" max="7176" width="7.7109375" customWidth="1"/>
    <col min="7177" max="7177" width="9.140625" customWidth="1"/>
    <col min="7425" max="7425" width="8" customWidth="1"/>
    <col min="7426" max="7426" width="13.140625" customWidth="1"/>
    <col min="7427" max="7432" width="7.7109375" customWidth="1"/>
    <col min="7433" max="7433" width="9.140625" customWidth="1"/>
    <col min="7681" max="7681" width="8" customWidth="1"/>
    <col min="7682" max="7682" width="13.140625" customWidth="1"/>
    <col min="7683" max="7688" width="7.7109375" customWidth="1"/>
    <col min="7689" max="7689" width="9.140625" customWidth="1"/>
    <col min="7937" max="7937" width="8" customWidth="1"/>
    <col min="7938" max="7938" width="13.140625" customWidth="1"/>
    <col min="7939" max="7944" width="7.7109375" customWidth="1"/>
    <col min="7945" max="7945" width="9.140625" customWidth="1"/>
    <col min="8193" max="8193" width="8" customWidth="1"/>
    <col min="8194" max="8194" width="13.140625" customWidth="1"/>
    <col min="8195" max="8200" width="7.7109375" customWidth="1"/>
    <col min="8201" max="8201" width="9.140625" customWidth="1"/>
    <col min="8449" max="8449" width="8" customWidth="1"/>
    <col min="8450" max="8450" width="13.140625" customWidth="1"/>
    <col min="8451" max="8456" width="7.7109375" customWidth="1"/>
    <col min="8457" max="8457" width="9.140625" customWidth="1"/>
    <col min="8705" max="8705" width="8" customWidth="1"/>
    <col min="8706" max="8706" width="13.140625" customWidth="1"/>
    <col min="8707" max="8712" width="7.7109375" customWidth="1"/>
    <col min="8713" max="8713" width="9.140625" customWidth="1"/>
    <col min="8961" max="8961" width="8" customWidth="1"/>
    <col min="8962" max="8962" width="13.140625" customWidth="1"/>
    <col min="8963" max="8968" width="7.7109375" customWidth="1"/>
    <col min="8969" max="8969" width="9.140625" customWidth="1"/>
    <col min="9217" max="9217" width="8" customWidth="1"/>
    <col min="9218" max="9218" width="13.140625" customWidth="1"/>
    <col min="9219" max="9224" width="7.7109375" customWidth="1"/>
    <col min="9225" max="9225" width="9.140625" customWidth="1"/>
    <col min="9473" max="9473" width="8" customWidth="1"/>
    <col min="9474" max="9474" width="13.140625" customWidth="1"/>
    <col min="9475" max="9480" width="7.7109375" customWidth="1"/>
    <col min="9481" max="9481" width="9.140625" customWidth="1"/>
    <col min="9729" max="9729" width="8" customWidth="1"/>
    <col min="9730" max="9730" width="13.140625" customWidth="1"/>
    <col min="9731" max="9736" width="7.7109375" customWidth="1"/>
    <col min="9737" max="9737" width="9.140625" customWidth="1"/>
    <col min="9985" max="9985" width="8" customWidth="1"/>
    <col min="9986" max="9986" width="13.140625" customWidth="1"/>
    <col min="9987" max="9992" width="7.7109375" customWidth="1"/>
    <col min="9993" max="9993" width="9.140625" customWidth="1"/>
    <col min="10241" max="10241" width="8" customWidth="1"/>
    <col min="10242" max="10242" width="13.140625" customWidth="1"/>
    <col min="10243" max="10248" width="7.7109375" customWidth="1"/>
    <col min="10249" max="10249" width="9.140625" customWidth="1"/>
    <col min="10497" max="10497" width="8" customWidth="1"/>
    <col min="10498" max="10498" width="13.140625" customWidth="1"/>
    <col min="10499" max="10504" width="7.7109375" customWidth="1"/>
    <col min="10505" max="10505" width="9.140625" customWidth="1"/>
    <col min="10753" max="10753" width="8" customWidth="1"/>
    <col min="10754" max="10754" width="13.140625" customWidth="1"/>
    <col min="10755" max="10760" width="7.7109375" customWidth="1"/>
    <col min="10761" max="10761" width="9.140625" customWidth="1"/>
    <col min="11009" max="11009" width="8" customWidth="1"/>
    <col min="11010" max="11010" width="13.140625" customWidth="1"/>
    <col min="11011" max="11016" width="7.7109375" customWidth="1"/>
    <col min="11017" max="11017" width="9.140625" customWidth="1"/>
    <col min="11265" max="11265" width="8" customWidth="1"/>
    <col min="11266" max="11266" width="13.140625" customWidth="1"/>
    <col min="11267" max="11272" width="7.7109375" customWidth="1"/>
    <col min="11273" max="11273" width="9.140625" customWidth="1"/>
    <col min="11521" max="11521" width="8" customWidth="1"/>
    <col min="11522" max="11522" width="13.140625" customWidth="1"/>
    <col min="11523" max="11528" width="7.7109375" customWidth="1"/>
    <col min="11529" max="11529" width="9.140625" customWidth="1"/>
    <col min="11777" max="11777" width="8" customWidth="1"/>
    <col min="11778" max="11778" width="13.140625" customWidth="1"/>
    <col min="11779" max="11784" width="7.7109375" customWidth="1"/>
    <col min="11785" max="11785" width="9.140625" customWidth="1"/>
    <col min="12033" max="12033" width="8" customWidth="1"/>
    <col min="12034" max="12034" width="13.140625" customWidth="1"/>
    <col min="12035" max="12040" width="7.7109375" customWidth="1"/>
    <col min="12041" max="12041" width="9.140625" customWidth="1"/>
    <col min="12289" max="12289" width="8" customWidth="1"/>
    <col min="12290" max="12290" width="13.140625" customWidth="1"/>
    <col min="12291" max="12296" width="7.7109375" customWidth="1"/>
    <col min="12297" max="12297" width="9.140625" customWidth="1"/>
    <col min="12545" max="12545" width="8" customWidth="1"/>
    <col min="12546" max="12546" width="13.140625" customWidth="1"/>
    <col min="12547" max="12552" width="7.7109375" customWidth="1"/>
    <col min="12553" max="12553" width="9.140625" customWidth="1"/>
    <col min="12801" max="12801" width="8" customWidth="1"/>
    <col min="12802" max="12802" width="13.140625" customWidth="1"/>
    <col min="12803" max="12808" width="7.7109375" customWidth="1"/>
    <col min="12809" max="12809" width="9.140625" customWidth="1"/>
    <col min="13057" max="13057" width="8" customWidth="1"/>
    <col min="13058" max="13058" width="13.140625" customWidth="1"/>
    <col min="13059" max="13064" width="7.7109375" customWidth="1"/>
    <col min="13065" max="13065" width="9.140625" customWidth="1"/>
    <col min="13313" max="13313" width="8" customWidth="1"/>
    <col min="13314" max="13314" width="13.140625" customWidth="1"/>
    <col min="13315" max="13320" width="7.7109375" customWidth="1"/>
    <col min="13321" max="13321" width="9.140625" customWidth="1"/>
    <col min="13569" max="13569" width="8" customWidth="1"/>
    <col min="13570" max="13570" width="13.140625" customWidth="1"/>
    <col min="13571" max="13576" width="7.7109375" customWidth="1"/>
    <col min="13577" max="13577" width="9.140625" customWidth="1"/>
    <col min="13825" max="13825" width="8" customWidth="1"/>
    <col min="13826" max="13826" width="13.140625" customWidth="1"/>
    <col min="13827" max="13832" width="7.7109375" customWidth="1"/>
    <col min="13833" max="13833" width="9.140625" customWidth="1"/>
    <col min="14081" max="14081" width="8" customWidth="1"/>
    <col min="14082" max="14082" width="13.140625" customWidth="1"/>
    <col min="14083" max="14088" width="7.7109375" customWidth="1"/>
    <col min="14089" max="14089" width="9.140625" customWidth="1"/>
    <col min="14337" max="14337" width="8" customWidth="1"/>
    <col min="14338" max="14338" width="13.140625" customWidth="1"/>
    <col min="14339" max="14344" width="7.7109375" customWidth="1"/>
    <col min="14345" max="14345" width="9.140625" customWidth="1"/>
    <col min="14593" max="14593" width="8" customWidth="1"/>
    <col min="14594" max="14594" width="13.140625" customWidth="1"/>
    <col min="14595" max="14600" width="7.7109375" customWidth="1"/>
    <col min="14601" max="14601" width="9.140625" customWidth="1"/>
    <col min="14849" max="14849" width="8" customWidth="1"/>
    <col min="14850" max="14850" width="13.140625" customWidth="1"/>
    <col min="14851" max="14856" width="7.7109375" customWidth="1"/>
    <col min="14857" max="14857" width="9.140625" customWidth="1"/>
    <col min="15105" max="15105" width="8" customWidth="1"/>
    <col min="15106" max="15106" width="13.140625" customWidth="1"/>
    <col min="15107" max="15112" width="7.7109375" customWidth="1"/>
    <col min="15113" max="15113" width="9.140625" customWidth="1"/>
    <col min="15361" max="15361" width="8" customWidth="1"/>
    <col min="15362" max="15362" width="13.140625" customWidth="1"/>
    <col min="15363" max="15368" width="7.7109375" customWidth="1"/>
    <col min="15369" max="15369" width="9.140625" customWidth="1"/>
    <col min="15617" max="15617" width="8" customWidth="1"/>
    <col min="15618" max="15618" width="13.140625" customWidth="1"/>
    <col min="15619" max="15624" width="7.7109375" customWidth="1"/>
    <col min="15625" max="15625" width="9.140625" customWidth="1"/>
    <col min="15873" max="15873" width="8" customWidth="1"/>
    <col min="15874" max="15874" width="13.140625" customWidth="1"/>
    <col min="15875" max="15880" width="7.7109375" customWidth="1"/>
    <col min="15881" max="15881" width="9.140625" customWidth="1"/>
    <col min="16129" max="16129" width="8" customWidth="1"/>
    <col min="16130" max="16130" width="13.140625" customWidth="1"/>
    <col min="16131" max="16136" width="7.7109375" customWidth="1"/>
    <col min="16137" max="16137" width="9.140625" customWidth="1"/>
  </cols>
  <sheetData>
    <row r="7" spans="1:13" ht="11.25" customHeight="1">
      <c r="A7" s="124"/>
      <c r="B7" s="39"/>
      <c r="C7" s="39"/>
      <c r="D7" s="39"/>
      <c r="E7" s="39"/>
      <c r="F7" s="39"/>
      <c r="G7" s="39"/>
      <c r="H7" s="39"/>
      <c r="I7" s="39"/>
      <c r="J7" s="39"/>
      <c r="K7" s="39"/>
      <c r="L7" s="39"/>
      <c r="M7" s="125"/>
    </row>
    <row r="8" spans="1:13" ht="21.95" customHeight="1">
      <c r="A8" s="485" t="s">
        <v>92</v>
      </c>
      <c r="B8" s="485"/>
      <c r="C8" s="485"/>
      <c r="D8" s="485"/>
      <c r="E8" s="485"/>
      <c r="F8" s="485"/>
      <c r="G8" s="485"/>
      <c r="H8" s="485"/>
      <c r="I8" s="485"/>
      <c r="J8" s="485"/>
      <c r="K8" s="485"/>
      <c r="L8" s="485"/>
      <c r="M8" s="153"/>
    </row>
    <row r="10" spans="1:13" ht="40.5" customHeight="1" thickBot="1">
      <c r="B10" s="127" t="s">
        <v>50</v>
      </c>
      <c r="C10" s="128" t="s">
        <v>82</v>
      </c>
    </row>
    <row r="11" spans="1:13" ht="12.75" customHeight="1" thickTop="1">
      <c r="B11" s="132" t="s">
        <v>85</v>
      </c>
      <c r="C11" s="133">
        <v>18.753517883641202</v>
      </c>
    </row>
    <row r="12" spans="1:13" ht="12.75" customHeight="1">
      <c r="B12" s="130" t="s">
        <v>212</v>
      </c>
      <c r="C12" s="131">
        <v>5.96</v>
      </c>
    </row>
    <row r="13" spans="1:13" ht="12.75" customHeight="1">
      <c r="B13" s="132" t="s">
        <v>233</v>
      </c>
      <c r="C13" s="133">
        <v>13.05</v>
      </c>
    </row>
    <row r="14" spans="1:13" ht="12.75" customHeight="1">
      <c r="B14" s="130" t="s">
        <v>217</v>
      </c>
      <c r="C14" s="131">
        <v>7.7320764237344477</v>
      </c>
    </row>
    <row r="15" spans="1:13" ht="12.75" customHeight="1">
      <c r="B15" s="130" t="s">
        <v>277</v>
      </c>
      <c r="C15" s="131">
        <v>16.649999999999999</v>
      </c>
    </row>
    <row r="16" spans="1:13" ht="12.75" customHeight="1">
      <c r="B16" s="352" t="s">
        <v>278</v>
      </c>
      <c r="C16" s="371">
        <f>Becas_conalep!D51</f>
        <v>7.8211392945731273</v>
      </c>
    </row>
    <row r="17" spans="1:14" ht="12.75" customHeight="1">
      <c r="C17" s="137"/>
    </row>
    <row r="18" spans="1:14" ht="22.5" customHeight="1">
      <c r="C18" s="372"/>
      <c r="D18" s="550">
        <v>2009</v>
      </c>
      <c r="E18" s="550"/>
      <c r="F18" s="550">
        <v>2010</v>
      </c>
      <c r="G18" s="550"/>
      <c r="H18" s="362">
        <v>2011</v>
      </c>
    </row>
    <row r="19" spans="1:14" ht="30" customHeight="1">
      <c r="A19" s="143" t="s">
        <v>52</v>
      </c>
      <c r="B19" s="143" t="s">
        <v>53</v>
      </c>
      <c r="C19" s="143" t="s">
        <v>85</v>
      </c>
      <c r="D19" s="143" t="s">
        <v>234</v>
      </c>
      <c r="E19" s="143" t="s">
        <v>265</v>
      </c>
      <c r="F19" s="143" t="s">
        <v>218</v>
      </c>
      <c r="G19" s="143" t="s">
        <v>264</v>
      </c>
      <c r="H19" s="143" t="s">
        <v>266</v>
      </c>
      <c r="I19" s="143" t="s">
        <v>279</v>
      </c>
    </row>
    <row r="20" spans="1:14" ht="9.75" customHeight="1">
      <c r="A20" s="154">
        <v>1</v>
      </c>
      <c r="B20" s="155" t="s">
        <v>42</v>
      </c>
      <c r="C20" s="156">
        <v>15.112481857764875</v>
      </c>
      <c r="D20" s="156">
        <v>8.1762295081967213</v>
      </c>
      <c r="E20" s="156">
        <v>8.7409336061000555</v>
      </c>
      <c r="F20" s="156">
        <v>12.677850923763007</v>
      </c>
      <c r="G20" s="156">
        <v>12.804521535763008</v>
      </c>
      <c r="H20" s="156">
        <f>Becas_conalep!D45</f>
        <v>11.551082914023189</v>
      </c>
      <c r="I20" s="213">
        <f>Tabla3[[#This Row],[Primer semestre 2011]]-Tabla3[[#This Row],[Primer semestre 2010]]</f>
        <v>-1.1267680097398181</v>
      </c>
      <c r="J20" s="137"/>
      <c r="N20" s="40"/>
    </row>
    <row r="21" spans="1:14" ht="9.75" customHeight="1">
      <c r="A21" s="154">
        <v>2</v>
      </c>
      <c r="B21" s="155" t="s">
        <v>19</v>
      </c>
      <c r="C21" s="156">
        <v>29.891650732950925</v>
      </c>
      <c r="D21" s="156">
        <v>8.186687069625096</v>
      </c>
      <c r="E21" s="156">
        <v>7.8406169665809768</v>
      </c>
      <c r="F21" s="156">
        <v>26.448170731707314</v>
      </c>
      <c r="G21" s="156">
        <v>22.620519159456119</v>
      </c>
      <c r="H21" s="156">
        <f>Becas_conalep!D22</f>
        <v>10.801393728222997</v>
      </c>
      <c r="I21" s="213">
        <f>Tabla3[[#This Row],[Primer semestre 2011]]-Tabla3[[#This Row],[Primer semestre 2010]]</f>
        <v>-15.646777003484317</v>
      </c>
    </row>
    <row r="22" spans="1:14" ht="9.75" customHeight="1">
      <c r="A22" s="154">
        <v>3</v>
      </c>
      <c r="B22" s="155" t="s">
        <v>45</v>
      </c>
      <c r="C22" s="156">
        <v>26.953796380547974</v>
      </c>
      <c r="D22" s="156">
        <v>4.5730027548209362</v>
      </c>
      <c r="E22" s="156">
        <v>22.533737838686054</v>
      </c>
      <c r="F22" s="156">
        <v>4.7790396941414599</v>
      </c>
      <c r="G22" s="156">
        <v>22.875306714253849</v>
      </c>
      <c r="H22" s="156">
        <f>Becas_conalep!D48</f>
        <v>10.50153049211208</v>
      </c>
      <c r="I22" s="213">
        <f>Tabla3[[#This Row],[Primer semestre 2011]]-Tabla3[[#This Row],[Primer semestre 2010]]</f>
        <v>5.7224907979706199</v>
      </c>
    </row>
    <row r="23" spans="1:14" ht="9.75" customHeight="1">
      <c r="A23" s="154">
        <v>4</v>
      </c>
      <c r="B23" s="155" t="s">
        <v>43</v>
      </c>
      <c r="C23" s="156">
        <v>16.890351987845023</v>
      </c>
      <c r="D23" s="156">
        <v>8.0754282424067938</v>
      </c>
      <c r="E23" s="156">
        <v>7.4400695565768231</v>
      </c>
      <c r="F23" s="156">
        <v>9.6969696969696972</v>
      </c>
      <c r="G23" s="156">
        <v>12.236973947895793</v>
      </c>
      <c r="H23" s="156">
        <f>Becas_conalep!D46</f>
        <v>10.461975835110165</v>
      </c>
      <c r="I23" s="213">
        <f>Tabla3[[#This Row],[Primer semestre 2011]]-Tabla3[[#This Row],[Primer semestre 2010]]</f>
        <v>0.76500613814046758</v>
      </c>
    </row>
    <row r="24" spans="1:14" ht="9.75" customHeight="1">
      <c r="A24" s="154">
        <v>5</v>
      </c>
      <c r="B24" s="155" t="s">
        <v>41</v>
      </c>
      <c r="C24" s="156">
        <v>17.410597755155312</v>
      </c>
      <c r="D24" s="156">
        <v>8.6123436869705525</v>
      </c>
      <c r="E24" s="156">
        <v>8.4284071813920587</v>
      </c>
      <c r="F24" s="156">
        <v>6.6597831698502832</v>
      </c>
      <c r="G24" s="156">
        <v>10.921063884375268</v>
      </c>
      <c r="H24" s="156">
        <f>Becas_conalep!D44</f>
        <v>10.222792701934537</v>
      </c>
      <c r="I24" s="213">
        <f>Tabla3[[#This Row],[Primer semestre 2011]]-Tabla3[[#This Row],[Primer semestre 2010]]</f>
        <v>3.5630095320842541</v>
      </c>
    </row>
    <row r="25" spans="1:14" ht="9.75" customHeight="1">
      <c r="A25" s="154">
        <v>6</v>
      </c>
      <c r="B25" s="155" t="s">
        <v>46</v>
      </c>
      <c r="C25" s="156">
        <v>27.862232779097383</v>
      </c>
      <c r="D25" s="156">
        <v>7.2112825971261314</v>
      </c>
      <c r="E25" s="156">
        <v>7.0734463276836159</v>
      </c>
      <c r="F25" s="156">
        <v>22.164179104477615</v>
      </c>
      <c r="G25" s="156">
        <v>24.719605204127411</v>
      </c>
      <c r="H25" s="156">
        <f>Becas_conalep!D49</f>
        <v>10.1620029455081</v>
      </c>
      <c r="I25" s="213">
        <f>Tabla3[[#This Row],[Primer semestre 2011]]-Tabla3[[#This Row],[Primer semestre 2010]]</f>
        <v>-12.002176158969515</v>
      </c>
    </row>
    <row r="26" spans="1:14" ht="9.75" customHeight="1">
      <c r="A26" s="154">
        <v>7</v>
      </c>
      <c r="B26" s="155" t="s">
        <v>27</v>
      </c>
      <c r="C26" s="156">
        <v>27.727797001153405</v>
      </c>
      <c r="D26" s="156">
        <v>7.059716599190283</v>
      </c>
      <c r="E26" s="156">
        <v>18.66122159090909</v>
      </c>
      <c r="F26" s="156">
        <v>6.000830564784053</v>
      </c>
      <c r="G26" s="156">
        <v>25.148260939253085</v>
      </c>
      <c r="H26" s="156">
        <f>Becas_conalep!D30</f>
        <v>9.8464796188459509</v>
      </c>
      <c r="I26" s="213">
        <f>Tabla3[[#This Row],[Primer semestre 2011]]-Tabla3[[#This Row],[Primer semestre 2010]]</f>
        <v>3.8456490540618979</v>
      </c>
    </row>
    <row r="27" spans="1:14" ht="9.75" customHeight="1">
      <c r="A27" s="154">
        <v>8</v>
      </c>
      <c r="B27" s="155" t="s">
        <v>16</v>
      </c>
      <c r="C27" s="156">
        <v>23.023543990086743</v>
      </c>
      <c r="D27" s="156">
        <v>6.9673237915203883</v>
      </c>
      <c r="E27" s="156">
        <v>7.8671328671328675</v>
      </c>
      <c r="F27" s="156">
        <v>8.71358597576695</v>
      </c>
      <c r="G27" s="156">
        <v>16.85313020709355</v>
      </c>
      <c r="H27" s="156">
        <f>Becas_conalep!D19</f>
        <v>9.6675191815856785</v>
      </c>
      <c r="I27" s="213">
        <f>Tabla3[[#This Row],[Primer semestre 2011]]-Tabla3[[#This Row],[Primer semestre 2010]]</f>
        <v>0.95393320581872842</v>
      </c>
    </row>
    <row r="28" spans="1:14" ht="9.75" customHeight="1">
      <c r="A28" s="154">
        <v>9</v>
      </c>
      <c r="B28" s="155" t="s">
        <v>37</v>
      </c>
      <c r="C28" s="156">
        <v>24.676806083650192</v>
      </c>
      <c r="D28" s="156">
        <v>9.5136518771331051</v>
      </c>
      <c r="E28" s="156">
        <v>10.644792064097674</v>
      </c>
      <c r="F28" s="156">
        <v>13.640065146579804</v>
      </c>
      <c r="G28" s="156">
        <v>17.607223476297968</v>
      </c>
      <c r="H28" s="156">
        <f>Becas_conalep!D40</f>
        <v>9.5594020456333606</v>
      </c>
      <c r="I28" s="213">
        <f>Tabla3[[#This Row],[Primer semestre 2011]]-Tabla3[[#This Row],[Primer semestre 2010]]</f>
        <v>-4.0806631009464436</v>
      </c>
    </row>
    <row r="29" spans="1:14" ht="9.75" customHeight="1">
      <c r="A29" s="154">
        <v>10</v>
      </c>
      <c r="B29" s="155" t="s">
        <v>47</v>
      </c>
      <c r="C29" s="156">
        <v>0</v>
      </c>
      <c r="D29" s="156">
        <v>9.7493036211699167</v>
      </c>
      <c r="E29" s="156">
        <v>7.3154800783801432</v>
      </c>
      <c r="F29" s="156">
        <v>17.318900915903416</v>
      </c>
      <c r="G29" s="156">
        <v>15.731070496083552</v>
      </c>
      <c r="H29" s="156">
        <f>Becas_conalep!D50</f>
        <v>9.5051060487038477</v>
      </c>
      <c r="I29" s="213">
        <f>Tabla3[[#This Row],[Primer semestre 2011]]-Tabla3[[#This Row],[Primer semestre 2010]]</f>
        <v>-7.8137948671995687</v>
      </c>
    </row>
    <row r="30" spans="1:14" ht="9.75" customHeight="1">
      <c r="A30" s="154">
        <v>11</v>
      </c>
      <c r="B30" s="155" t="s">
        <v>21</v>
      </c>
      <c r="C30" s="156">
        <v>22.195246613851268</v>
      </c>
      <c r="D30" s="156">
        <v>7.5768304772695085</v>
      </c>
      <c r="E30" s="156">
        <v>23.439474349254485</v>
      </c>
      <c r="F30" s="156">
        <v>6.0127931769722816</v>
      </c>
      <c r="G30" s="156">
        <v>23.490017690169321</v>
      </c>
      <c r="H30" s="156">
        <f>Becas_conalep!D24</f>
        <v>9.4323516858728134</v>
      </c>
      <c r="I30" s="213">
        <f>Tabla3[[#This Row],[Primer semestre 2011]]-Tabla3[[#This Row],[Primer semestre 2010]]</f>
        <v>3.4195585089005318</v>
      </c>
    </row>
    <row r="31" spans="1:14" ht="9.75" customHeight="1">
      <c r="A31" s="154">
        <v>12</v>
      </c>
      <c r="B31" s="155" t="s">
        <v>22</v>
      </c>
      <c r="C31" s="156">
        <v>20.389995760915642</v>
      </c>
      <c r="D31" s="156">
        <v>6.5980346279831545</v>
      </c>
      <c r="E31" s="156">
        <v>7.2553506528469507</v>
      </c>
      <c r="F31" s="156">
        <v>6.0569167554405725</v>
      </c>
      <c r="G31" s="156">
        <v>19.723786537945831</v>
      </c>
      <c r="H31" s="156">
        <f>Becas_conalep!D25</f>
        <v>9.3967869051227648</v>
      </c>
      <c r="I31" s="213">
        <f>Tabla3[[#This Row],[Primer semestre 2011]]-Tabla3[[#This Row],[Primer semestre 2010]]</f>
        <v>3.3398701496821923</v>
      </c>
    </row>
    <row r="32" spans="1:14" ht="9.75" customHeight="1">
      <c r="A32" s="154">
        <v>13</v>
      </c>
      <c r="B32" s="155" t="s">
        <v>26</v>
      </c>
      <c r="C32" s="156">
        <v>9.534028203556101</v>
      </c>
      <c r="D32" s="156">
        <v>7.6533241711046207</v>
      </c>
      <c r="E32" s="156">
        <v>6.5306420944858861</v>
      </c>
      <c r="F32" s="156">
        <v>17.998756025501478</v>
      </c>
      <c r="G32" s="156">
        <v>16.344864574953071</v>
      </c>
      <c r="H32" s="156">
        <f>Becas_conalep!D29</f>
        <v>9.38064609380646</v>
      </c>
      <c r="I32" s="213">
        <f>Tabla3[[#This Row],[Primer semestre 2011]]-Tabla3[[#This Row],[Primer semestre 2010]]</f>
        <v>-8.6181099316950185</v>
      </c>
    </row>
    <row r="33" spans="1:10" ht="9.75" customHeight="1">
      <c r="A33" s="154">
        <v>14</v>
      </c>
      <c r="B33" s="155" t="s">
        <v>18</v>
      </c>
      <c r="C33" s="156">
        <v>27.855153203342621</v>
      </c>
      <c r="D33" s="156">
        <v>9.0795241077019426</v>
      </c>
      <c r="E33" s="156">
        <v>8.598028477546551</v>
      </c>
      <c r="F33" s="156">
        <v>20.132610006027726</v>
      </c>
      <c r="G33" s="156">
        <v>20.535714285714285</v>
      </c>
      <c r="H33" s="156">
        <f>Becas_conalep!D21</f>
        <v>9.3589743589743595</v>
      </c>
      <c r="I33" s="213">
        <f>Tabla3[[#This Row],[Primer semestre 2011]]-Tabla3[[#This Row],[Primer semestre 2010]]</f>
        <v>-10.773635647053366</v>
      </c>
    </row>
    <row r="34" spans="1:10" ht="9.75" customHeight="1">
      <c r="A34" s="154">
        <v>15</v>
      </c>
      <c r="B34" s="155" t="s">
        <v>31</v>
      </c>
      <c r="C34" s="156">
        <v>17.93034825870647</v>
      </c>
      <c r="D34" s="156">
        <v>8.1808885353937058</v>
      </c>
      <c r="E34" s="156">
        <v>7.124471410185695</v>
      </c>
      <c r="F34" s="156">
        <v>10.782681099084096</v>
      </c>
      <c r="G34" s="156">
        <v>10.572650289259663</v>
      </c>
      <c r="H34" s="156">
        <f>Becas_conalep!D34</f>
        <v>9.346519294163274</v>
      </c>
      <c r="I34" s="213">
        <f>Tabla3[[#This Row],[Primer semestre 2011]]-Tabla3[[#This Row],[Primer semestre 2010]]</f>
        <v>-1.4361618049208218</v>
      </c>
    </row>
    <row r="35" spans="1:10" ht="9.75" customHeight="1">
      <c r="A35" s="154">
        <v>16</v>
      </c>
      <c r="B35" s="155" t="s">
        <v>40</v>
      </c>
      <c r="C35" s="156">
        <v>22.387231089521165</v>
      </c>
      <c r="D35" s="156">
        <v>7.2134533116978901</v>
      </c>
      <c r="E35" s="156">
        <v>6.8468698202218539</v>
      </c>
      <c r="F35" s="156">
        <v>5.4035844225845571</v>
      </c>
      <c r="G35" s="156">
        <v>20.410098376200068</v>
      </c>
      <c r="H35" s="156">
        <f>Becas_conalep!D43</f>
        <v>9.0474392852648791</v>
      </c>
      <c r="I35" s="213">
        <f>Tabla3[[#This Row],[Primer semestre 2011]]-Tabla3[[#This Row],[Primer semestre 2010]]</f>
        <v>3.643854862680322</v>
      </c>
    </row>
    <row r="36" spans="1:10" ht="9.75" customHeight="1">
      <c r="A36" s="154">
        <v>17</v>
      </c>
      <c r="B36" s="155" t="s">
        <v>39</v>
      </c>
      <c r="C36" s="156">
        <v>15.774058577405858</v>
      </c>
      <c r="D36" s="156">
        <v>5.9648288973384034</v>
      </c>
      <c r="E36" s="156">
        <v>9.5660559305689485</v>
      </c>
      <c r="F36" s="156">
        <v>5.0552551140371502</v>
      </c>
      <c r="G36" s="156">
        <v>10.983670295489892</v>
      </c>
      <c r="H36" s="156">
        <f>Becas_conalep!D42</f>
        <v>8.9743589743589745</v>
      </c>
      <c r="I36" s="213">
        <f>Tabla3[[#This Row],[Primer semestre 2011]]-Tabla3[[#This Row],[Primer semestre 2010]]</f>
        <v>3.9191038603218242</v>
      </c>
    </row>
    <row r="37" spans="1:10" ht="9.75" customHeight="1">
      <c r="A37" s="154">
        <v>18</v>
      </c>
      <c r="B37" s="155" t="s">
        <v>29</v>
      </c>
      <c r="C37" s="156">
        <v>13.238816598692301</v>
      </c>
      <c r="D37" s="156">
        <v>5.358865879907964</v>
      </c>
      <c r="E37" s="156">
        <v>5.70031482349789</v>
      </c>
      <c r="F37" s="156">
        <v>16.831757466606632</v>
      </c>
      <c r="G37" s="156">
        <v>17.336993822923816</v>
      </c>
      <c r="H37" s="156">
        <f>Becas_conalep!D32</f>
        <v>8.9659833295787337</v>
      </c>
      <c r="I37" s="213">
        <f>Tabla3[[#This Row],[Primer semestre 2011]]-Tabla3[[#This Row],[Primer semestre 2010]]</f>
        <v>-7.8657741370278984</v>
      </c>
    </row>
    <row r="38" spans="1:10" ht="9.75" customHeight="1">
      <c r="A38" s="154">
        <v>19</v>
      </c>
      <c r="B38" s="155" t="s">
        <v>44</v>
      </c>
      <c r="C38" s="156">
        <v>22.647793505412157</v>
      </c>
      <c r="D38" s="156">
        <v>7.8080903104421449</v>
      </c>
      <c r="E38" s="156">
        <v>7.5021312872975283</v>
      </c>
      <c r="F38" s="156">
        <v>15.522800552740673</v>
      </c>
      <c r="G38" s="156">
        <v>23.312152501985704</v>
      </c>
      <c r="H38" s="156">
        <f>Becas_conalep!D47</f>
        <v>8.5060449050086362</v>
      </c>
      <c r="I38" s="213">
        <f>Tabla3[[#This Row],[Primer semestre 2011]]-Tabla3[[#This Row],[Primer semestre 2010]]</f>
        <v>-7.0167556477320367</v>
      </c>
    </row>
    <row r="39" spans="1:10" ht="9.75" customHeight="1">
      <c r="A39" s="154">
        <v>20</v>
      </c>
      <c r="B39" s="155" t="s">
        <v>35</v>
      </c>
      <c r="C39" s="156">
        <v>15.656192236598891</v>
      </c>
      <c r="D39" s="156">
        <v>7.4271121515216008</v>
      </c>
      <c r="E39" s="156">
        <v>12.074947952810549</v>
      </c>
      <c r="F39" s="156">
        <v>6.1185468451242828</v>
      </c>
      <c r="G39" s="156">
        <v>9.3781012239497183</v>
      </c>
      <c r="H39" s="156">
        <f>Becas_conalep!D38</f>
        <v>8.4961462627711057</v>
      </c>
      <c r="I39" s="213">
        <f>Tabla3[[#This Row],[Primer semestre 2011]]-Tabla3[[#This Row],[Primer semestre 2010]]</f>
        <v>2.3775994176468229</v>
      </c>
    </row>
    <row r="40" spans="1:10" ht="9.75" customHeight="1">
      <c r="A40" s="154">
        <v>21</v>
      </c>
      <c r="B40" s="155" t="s">
        <v>36</v>
      </c>
      <c r="C40" s="156">
        <v>21.886385103224939</v>
      </c>
      <c r="D40" s="156">
        <v>4.6952736318407959</v>
      </c>
      <c r="E40" s="156">
        <v>5.6082362503386616</v>
      </c>
      <c r="F40" s="156">
        <v>19.217611185482671</v>
      </c>
      <c r="G40" s="156">
        <v>22.721598002496879</v>
      </c>
      <c r="H40" s="156">
        <f>Becas_conalep!D39</f>
        <v>7.8951310861423218</v>
      </c>
      <c r="I40" s="213">
        <f>Tabla3[[#This Row],[Primer semestre 2011]]-Tabla3[[#This Row],[Primer semestre 2010]]</f>
        <v>-11.32248009934035</v>
      </c>
    </row>
    <row r="41" spans="1:10" ht="9.75" customHeight="1">
      <c r="A41" s="154">
        <v>22</v>
      </c>
      <c r="B41" s="155" t="s">
        <v>17</v>
      </c>
      <c r="C41" s="156">
        <v>12.462079844679044</v>
      </c>
      <c r="D41" s="156">
        <v>5.778401122019635</v>
      </c>
      <c r="E41" s="156">
        <v>5.2670349907918972</v>
      </c>
      <c r="F41" s="156">
        <v>8.8065843621399171</v>
      </c>
      <c r="G41" s="156">
        <v>9.8786828422876951</v>
      </c>
      <c r="H41" s="156">
        <f>Becas_conalep!D20</f>
        <v>7.7299412915851269</v>
      </c>
      <c r="I41" s="213">
        <f>Tabla3[[#This Row],[Primer semestre 2011]]-Tabla3[[#This Row],[Primer semestre 2010]]</f>
        <v>-1.0766430705547902</v>
      </c>
    </row>
    <row r="42" spans="1:10" ht="9.75" customHeight="1">
      <c r="A42" s="154">
        <v>23</v>
      </c>
      <c r="B42" s="155" t="s">
        <v>33</v>
      </c>
      <c r="C42" s="156">
        <v>29.057700290577003</v>
      </c>
      <c r="D42" s="156">
        <v>6.9907407407407405</v>
      </c>
      <c r="E42" s="156">
        <v>13.96240889911776</v>
      </c>
      <c r="F42" s="156">
        <v>5.6619838229033634</v>
      </c>
      <c r="G42" s="156">
        <v>17.029494382022474</v>
      </c>
      <c r="H42" s="156">
        <f>Becas_conalep!D36</f>
        <v>7.5751808146174344</v>
      </c>
      <c r="I42" s="213">
        <f>Tabla3[[#This Row],[Primer semestre 2011]]-Tabla3[[#This Row],[Primer semestre 2010]]</f>
        <v>1.913196991714071</v>
      </c>
    </row>
    <row r="43" spans="1:10" ht="9.75" customHeight="1">
      <c r="A43" s="154">
        <v>24</v>
      </c>
      <c r="B43" s="155" t="s">
        <v>25</v>
      </c>
      <c r="C43" s="156">
        <v>16.041108132260948</v>
      </c>
      <c r="D43" s="156">
        <v>6.5893516078017926</v>
      </c>
      <c r="E43" s="156">
        <v>11.255411255411255</v>
      </c>
      <c r="F43" s="156">
        <v>4.9599198396793591</v>
      </c>
      <c r="G43" s="156">
        <v>11.3047363717605</v>
      </c>
      <c r="H43" s="156">
        <f>Becas_conalep!D28</f>
        <v>7.5088787417554537</v>
      </c>
      <c r="I43" s="213">
        <f>Tabla3[[#This Row],[Primer semestre 2011]]-Tabla3[[#This Row],[Primer semestre 2010]]</f>
        <v>2.5489589020760945</v>
      </c>
    </row>
    <row r="44" spans="1:10" ht="9.75" customHeight="1">
      <c r="A44" s="154">
        <v>25</v>
      </c>
      <c r="B44" s="155" t="s">
        <v>34</v>
      </c>
      <c r="C44" s="156">
        <v>11.533791987049776</v>
      </c>
      <c r="D44" s="156">
        <v>6.130777261080004</v>
      </c>
      <c r="E44" s="156">
        <v>5.336599124174275</v>
      </c>
      <c r="F44" s="156">
        <v>6.3985837126960039</v>
      </c>
      <c r="G44" s="156">
        <v>6.0092890317970697</v>
      </c>
      <c r="H44" s="156">
        <f>Becas_conalep!D37</f>
        <v>7.4743527112848067</v>
      </c>
      <c r="I44" s="213">
        <f>Tabla3[[#This Row],[Primer semestre 2011]]-Tabla3[[#This Row],[Primer semestre 2010]]</f>
        <v>1.0757689985888028</v>
      </c>
    </row>
    <row r="45" spans="1:10" ht="9.75" customHeight="1">
      <c r="A45" s="154">
        <v>26</v>
      </c>
      <c r="B45" s="155" t="s">
        <v>30</v>
      </c>
      <c r="C45" s="156">
        <v>26.740611498836824</v>
      </c>
      <c r="D45" s="156">
        <v>5.3173576710022203</v>
      </c>
      <c r="E45" s="156">
        <v>24.63759276202094</v>
      </c>
      <c r="F45" s="156">
        <v>4.3042383451391997</v>
      </c>
      <c r="G45" s="156">
        <v>24.005644592279005</v>
      </c>
      <c r="H45" s="156">
        <f>Becas_conalep!D33</f>
        <v>6.9979276109692039</v>
      </c>
      <c r="I45" s="213">
        <f>Tabla3[[#This Row],[Primer semestre 2011]]-Tabla3[[#This Row],[Primer semestre 2010]]</f>
        <v>2.6936892658300042</v>
      </c>
    </row>
    <row r="46" spans="1:10" ht="9.75" customHeight="1">
      <c r="A46" s="154">
        <v>27</v>
      </c>
      <c r="B46" s="155" t="s">
        <v>28</v>
      </c>
      <c r="C46" s="156">
        <v>13.91280947255113</v>
      </c>
      <c r="D46" s="156">
        <v>6.5513801130695049</v>
      </c>
      <c r="E46" s="156">
        <v>17.479127390250472</v>
      </c>
      <c r="F46" s="156">
        <v>4.8304542546385161</v>
      </c>
      <c r="G46" s="156">
        <v>14.991284137129576</v>
      </c>
      <c r="H46" s="156">
        <f>Becas_conalep!D31</f>
        <v>6.9610054785691267</v>
      </c>
      <c r="I46" s="213">
        <f>Tabla3[[#This Row],[Primer semestre 2011]]-Tabla3[[#This Row],[Primer semestre 2010]]</f>
        <v>2.1305512239306106</v>
      </c>
    </row>
    <row r="47" spans="1:10" ht="9.75" customHeight="1">
      <c r="A47" s="154">
        <v>28</v>
      </c>
      <c r="B47" s="155" t="s">
        <v>20</v>
      </c>
      <c r="C47" s="156">
        <v>16.187120767273438</v>
      </c>
      <c r="D47" s="156">
        <v>4.2259594652867616</v>
      </c>
      <c r="E47" s="156">
        <v>13.67443554260743</v>
      </c>
      <c r="F47" s="156">
        <v>3.1950783885691605</v>
      </c>
      <c r="G47" s="156">
        <v>11.704834605597965</v>
      </c>
      <c r="H47" s="156">
        <f>Becas_conalep!D23</f>
        <v>6.7997934239972455</v>
      </c>
      <c r="I47" s="213">
        <f>Tabla3[[#This Row],[Primer semestre 2011]]-Tabla3[[#This Row],[Primer semestre 2010]]</f>
        <v>3.604715035428085</v>
      </c>
    </row>
    <row r="48" spans="1:10" ht="9.75" customHeight="1">
      <c r="A48" s="154">
        <v>29</v>
      </c>
      <c r="B48" s="155" t="s">
        <v>38</v>
      </c>
      <c r="C48" s="156">
        <v>9.3654266958424515</v>
      </c>
      <c r="D48" s="156">
        <v>5.1030585106382986</v>
      </c>
      <c r="E48" s="156">
        <v>7.358806123761739</v>
      </c>
      <c r="F48" s="156">
        <v>4.5712621924588737</v>
      </c>
      <c r="G48" s="156">
        <v>8.518100964549669</v>
      </c>
      <c r="H48" s="156">
        <f>Becas_conalep!D41</f>
        <v>6.4689303449201443</v>
      </c>
      <c r="I48" s="213">
        <f>Tabla3[[#This Row],[Primer semestre 2011]]-Tabla3[[#This Row],[Primer semestre 2010]]</f>
        <v>1.8976681524612706</v>
      </c>
      <c r="J48" s="137"/>
    </row>
    <row r="49" spans="1:9" ht="9.75" customHeight="1">
      <c r="A49" s="154">
        <v>30</v>
      </c>
      <c r="B49" s="155" t="s">
        <v>23</v>
      </c>
      <c r="C49" s="156">
        <v>12.074829931972788</v>
      </c>
      <c r="D49" s="156">
        <v>7.2957198443579774</v>
      </c>
      <c r="E49" s="156">
        <v>7.2612470402525648</v>
      </c>
      <c r="F49" s="156">
        <v>4.9464138499587795</v>
      </c>
      <c r="G49" s="156">
        <v>6.099110546378653</v>
      </c>
      <c r="H49" s="156">
        <f>Becas_conalep!D26</f>
        <v>6.25</v>
      </c>
      <c r="I49" s="213">
        <f>Tabla3[[#This Row],[Primer semestre 2011]]-Tabla3[[#This Row],[Primer semestre 2010]]</f>
        <v>1.3035861500412205</v>
      </c>
    </row>
    <row r="50" spans="1:9" ht="9.75" customHeight="1">
      <c r="A50" s="154">
        <v>31</v>
      </c>
      <c r="B50" s="155" t="s">
        <v>24</v>
      </c>
      <c r="C50" s="156">
        <v>16.187743860454439</v>
      </c>
      <c r="D50" s="156">
        <v>3.6446407887293595</v>
      </c>
      <c r="E50" s="156">
        <v>13.770639110412219</v>
      </c>
      <c r="F50" s="156">
        <v>2.5417708196289959</v>
      </c>
      <c r="G50" s="156">
        <v>14.093304260924866</v>
      </c>
      <c r="H50" s="156">
        <f>Becas_conalep!D27</f>
        <v>4.1313670118188472</v>
      </c>
      <c r="I50" s="213">
        <f>Tabla3[[#This Row],[Primer semestre 2011]]-Tabla3[[#This Row],[Primer semestre 2010]]</f>
        <v>1.5895961921898514</v>
      </c>
    </row>
    <row r="51" spans="1:9" ht="9.75" customHeight="1">
      <c r="A51" s="154">
        <v>32</v>
      </c>
      <c r="B51" s="155" t="s">
        <v>32</v>
      </c>
      <c r="C51" s="156">
        <v>7.5798470535312639</v>
      </c>
      <c r="D51" s="156">
        <v>2.6621866115275266</v>
      </c>
      <c r="E51" s="156">
        <v>21.706783369803063</v>
      </c>
      <c r="F51" s="156">
        <v>2.0161290322580645</v>
      </c>
      <c r="G51" s="156">
        <v>18.726513569937371</v>
      </c>
      <c r="H51" s="156">
        <f>Becas_conalep!D35</f>
        <v>3.5152636447733578</v>
      </c>
      <c r="I51" s="213">
        <f>Tabla3[[#This Row],[Primer semestre 2011]]-Tabla3[[#This Row],[Primer semestre 2010]]</f>
        <v>1.4991346125152933</v>
      </c>
    </row>
  </sheetData>
  <sortState ref="N22:O53">
    <sortCondition ref="O22:O53"/>
  </sortState>
  <dataConsolidate/>
  <mergeCells count="3">
    <mergeCell ref="A8:L8"/>
    <mergeCell ref="F18:G18"/>
    <mergeCell ref="D18:E18"/>
  </mergeCells>
  <conditionalFormatting sqref="J37">
    <cfRule type="cellIs" dxfId="14" priority="8" stopIfTrue="1" operator="lessThan">
      <formula>0</formula>
    </cfRule>
  </conditionalFormatting>
  <conditionalFormatting sqref="I20:I51">
    <cfRule type="colorScale" priority="1">
      <colorScale>
        <cfvo type="min"/>
        <cfvo type="percentile" val="50"/>
        <cfvo type="max"/>
        <color rgb="FFF8696B"/>
        <color rgb="FFFFEB84"/>
        <color rgb="FF63BE7B"/>
      </colorScale>
    </cfRule>
  </conditionalFormatting>
  <printOptions horizontalCentered="1"/>
  <pageMargins left="0.39370078740157483" right="0.39370078740157483" top="0.73685039370078742" bottom="0.19685039370078741" header="0" footer="0"/>
  <pageSetup paperSize="9" scale="76"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J57"/>
  <sheetViews>
    <sheetView view="pageBreakPreview" zoomScaleSheetLayoutView="100" workbookViewId="0">
      <selection activeCell="B18" sqref="B18:D18"/>
    </sheetView>
  </sheetViews>
  <sheetFormatPr baseColWidth="10" defaultRowHeight="14.25"/>
  <cols>
    <col min="1" max="1" width="15.5703125" style="75" customWidth="1"/>
    <col min="2" max="7" width="10.7109375" style="75" customWidth="1"/>
    <col min="8" max="16384" width="11.42578125" style="46"/>
  </cols>
  <sheetData>
    <row r="1" spans="1:8">
      <c r="A1" s="1"/>
      <c r="B1" s="1"/>
      <c r="C1" s="1"/>
      <c r="D1" s="1"/>
      <c r="E1" s="1"/>
      <c r="F1" s="1"/>
      <c r="G1" s="1"/>
      <c r="H1" s="1"/>
    </row>
    <row r="2" spans="1:8">
      <c r="A2" s="1"/>
      <c r="B2" s="1"/>
      <c r="C2" s="1"/>
      <c r="D2" s="1"/>
      <c r="E2" s="1"/>
      <c r="F2" s="1"/>
      <c r="G2" s="1"/>
      <c r="H2" s="1"/>
    </row>
    <row r="3" spans="1:8">
      <c r="A3" s="1"/>
      <c r="B3" s="1"/>
      <c r="C3" s="1"/>
      <c r="D3" s="1"/>
      <c r="E3" s="1"/>
      <c r="F3" s="1"/>
      <c r="G3" s="1"/>
      <c r="H3" s="5"/>
    </row>
    <row r="4" spans="1:8">
      <c r="A4" s="47"/>
      <c r="B4" s="47"/>
      <c r="C4" s="47"/>
      <c r="D4" s="47"/>
      <c r="E4" s="47"/>
      <c r="F4" s="47"/>
      <c r="G4" s="47"/>
      <c r="H4" s="47"/>
    </row>
    <row r="5" spans="1:8">
      <c r="A5" s="7"/>
      <c r="B5" s="7"/>
      <c r="C5" s="7"/>
      <c r="D5" s="7"/>
      <c r="E5" s="7"/>
      <c r="F5" s="7"/>
      <c r="G5" s="7"/>
      <c r="H5" s="7"/>
    </row>
    <row r="6" spans="1:8" ht="17.25" customHeight="1">
      <c r="A6" s="48" t="s">
        <v>55</v>
      </c>
      <c r="B6" s="49"/>
      <c r="C6" s="49"/>
      <c r="D6" s="49"/>
      <c r="E6" s="49"/>
      <c r="F6" s="49"/>
      <c r="G6" s="49"/>
      <c r="H6" s="50"/>
    </row>
    <row r="7" spans="1:8" ht="17.25" customHeight="1">
      <c r="A7" s="48"/>
      <c r="B7" s="49"/>
      <c r="C7" s="49"/>
      <c r="D7" s="49"/>
      <c r="E7" s="49"/>
      <c r="F7" s="49"/>
      <c r="G7" s="49"/>
      <c r="H7" s="50"/>
    </row>
    <row r="8" spans="1:8" ht="17.25" customHeight="1">
      <c r="A8" s="46"/>
      <c r="B8" s="46"/>
      <c r="C8" s="46"/>
      <c r="D8" s="46"/>
      <c r="E8" s="49"/>
      <c r="F8" s="49"/>
      <c r="G8" s="49"/>
      <c r="H8" s="50"/>
    </row>
    <row r="9" spans="1:8" ht="17.25" customHeight="1">
      <c r="A9" s="46"/>
      <c r="B9" s="46"/>
      <c r="C9" s="46"/>
      <c r="D9" s="46"/>
      <c r="E9" s="49"/>
      <c r="F9" s="49"/>
      <c r="G9" s="49"/>
      <c r="H9" s="50"/>
    </row>
    <row r="10" spans="1:8" ht="17.25" customHeight="1">
      <c r="A10" s="48"/>
      <c r="B10" s="49"/>
      <c r="C10" s="49"/>
      <c r="D10" s="49"/>
      <c r="E10" s="49"/>
      <c r="F10" s="49"/>
      <c r="G10" s="49"/>
      <c r="H10" s="50"/>
    </row>
    <row r="11" spans="1:8" ht="15">
      <c r="A11" s="51"/>
      <c r="B11" s="51"/>
      <c r="C11" s="7"/>
      <c r="D11" s="51"/>
      <c r="E11" s="51"/>
      <c r="F11" s="51"/>
      <c r="G11" s="52" t="s">
        <v>56</v>
      </c>
      <c r="H11" s="50"/>
    </row>
    <row r="12" spans="1:8" ht="12.75" customHeight="1">
      <c r="A12" s="53" t="s">
        <v>6</v>
      </c>
      <c r="B12" s="54"/>
      <c r="C12" s="55" t="s">
        <v>57</v>
      </c>
      <c r="D12" s="55"/>
      <c r="E12" s="56"/>
      <c r="F12" s="56"/>
      <c r="G12" s="57"/>
      <c r="H12" s="50"/>
    </row>
    <row r="13" spans="1:8" ht="9.75" customHeight="1">
      <c r="A13" s="58"/>
      <c r="B13" s="58"/>
      <c r="C13" s="58"/>
      <c r="D13" s="58"/>
      <c r="E13" s="58"/>
      <c r="F13" s="58"/>
      <c r="G13" s="58"/>
    </row>
    <row r="14" spans="1:8" ht="12.75" customHeight="1">
      <c r="A14" s="508" t="s">
        <v>58</v>
      </c>
      <c r="B14" s="59" t="s">
        <v>59</v>
      </c>
      <c r="C14" s="59">
        <f>D51</f>
        <v>7.8211392945731273</v>
      </c>
      <c r="D14" s="60"/>
      <c r="E14" s="503" t="s">
        <v>60</v>
      </c>
      <c r="F14" s="505"/>
      <c r="G14" s="61">
        <v>1.1999999999999999E-3</v>
      </c>
    </row>
    <row r="15" spans="1:8" ht="12.75" customHeight="1">
      <c r="A15" s="509"/>
      <c r="B15" s="59" t="s">
        <v>61</v>
      </c>
      <c r="C15" s="59">
        <f>G51</f>
        <v>0</v>
      </c>
      <c r="D15" s="60"/>
      <c r="E15" s="62"/>
      <c r="F15" s="50"/>
      <c r="G15" s="52"/>
    </row>
    <row r="16" spans="1:8" ht="10.5" customHeight="1">
      <c r="A16" s="58"/>
      <c r="B16" s="58"/>
      <c r="C16" s="58"/>
      <c r="D16" s="58"/>
      <c r="E16" s="58"/>
      <c r="F16" s="58"/>
      <c r="G16" s="58"/>
    </row>
    <row r="17" spans="1:8" ht="10.5" customHeight="1">
      <c r="A17" s="508" t="s">
        <v>12</v>
      </c>
      <c r="B17" s="63" t="s">
        <v>268</v>
      </c>
      <c r="C17" s="64"/>
      <c r="D17" s="65"/>
      <c r="E17" s="63" t="s">
        <v>269</v>
      </c>
      <c r="F17" s="64"/>
      <c r="G17" s="65"/>
    </row>
    <row r="18" spans="1:8" ht="33.75" customHeight="1">
      <c r="A18" s="509"/>
      <c r="B18" s="66" t="s">
        <v>267</v>
      </c>
      <c r="C18" s="67" t="s">
        <v>62</v>
      </c>
      <c r="D18" s="67" t="s">
        <v>63</v>
      </c>
      <c r="E18" s="66" t="s">
        <v>270</v>
      </c>
      <c r="F18" s="67" t="s">
        <v>64</v>
      </c>
      <c r="G18" s="68" t="s">
        <v>65</v>
      </c>
    </row>
    <row r="19" spans="1:8" ht="12.75" customHeight="1">
      <c r="A19" s="27" t="s">
        <v>16</v>
      </c>
      <c r="B19" s="69">
        <v>3910</v>
      </c>
      <c r="C19" s="69">
        <v>378</v>
      </c>
      <c r="D19" s="70">
        <v>9.6675191815856785</v>
      </c>
      <c r="E19" s="70">
        <f>C19/B19*100</f>
        <v>9.6675191815856785</v>
      </c>
      <c r="F19" s="69"/>
      <c r="G19" s="70">
        <v>0</v>
      </c>
      <c r="H19" s="91"/>
    </row>
    <row r="20" spans="1:8" ht="12.75" customHeight="1">
      <c r="A20" s="27" t="s">
        <v>17</v>
      </c>
      <c r="B20" s="69">
        <v>7154</v>
      </c>
      <c r="C20" s="69">
        <v>553</v>
      </c>
      <c r="D20" s="70">
        <v>7.7299412915851269</v>
      </c>
      <c r="E20" s="69"/>
      <c r="F20" s="69"/>
      <c r="G20" s="70">
        <v>0</v>
      </c>
      <c r="H20" s="91"/>
    </row>
    <row r="21" spans="1:8" ht="12.75" customHeight="1">
      <c r="A21" s="27" t="s">
        <v>18</v>
      </c>
      <c r="B21" s="69">
        <v>1560</v>
      </c>
      <c r="C21" s="69">
        <v>146</v>
      </c>
      <c r="D21" s="70">
        <v>9.3589743589743595</v>
      </c>
      <c r="E21" s="69"/>
      <c r="F21" s="69"/>
      <c r="G21" s="70">
        <v>0</v>
      </c>
      <c r="H21" s="91"/>
    </row>
    <row r="22" spans="1:8" ht="12.75" customHeight="1">
      <c r="A22" s="27" t="s">
        <v>19</v>
      </c>
      <c r="B22" s="69">
        <v>1435</v>
      </c>
      <c r="C22" s="69">
        <v>155</v>
      </c>
      <c r="D22" s="70">
        <v>10.801393728222997</v>
      </c>
      <c r="E22" s="69"/>
      <c r="F22" s="69"/>
      <c r="G22" s="70">
        <v>0</v>
      </c>
      <c r="H22" s="91"/>
    </row>
    <row r="23" spans="1:8" ht="12.75" customHeight="1">
      <c r="A23" s="27" t="s">
        <v>20</v>
      </c>
      <c r="B23" s="69">
        <v>5809</v>
      </c>
      <c r="C23" s="69">
        <v>395</v>
      </c>
      <c r="D23" s="70">
        <v>6.7997934239972455</v>
      </c>
      <c r="E23" s="69"/>
      <c r="F23" s="69"/>
      <c r="G23" s="70">
        <v>0</v>
      </c>
      <c r="H23" s="91"/>
    </row>
    <row r="24" spans="1:8" ht="12.75" customHeight="1">
      <c r="A24" s="27" t="s">
        <v>21</v>
      </c>
      <c r="B24" s="69">
        <v>7029</v>
      </c>
      <c r="C24" s="69">
        <v>663</v>
      </c>
      <c r="D24" s="70">
        <v>9.4323516858728134</v>
      </c>
      <c r="E24" s="69"/>
      <c r="F24" s="69"/>
      <c r="G24" s="70">
        <v>0</v>
      </c>
      <c r="H24" s="91"/>
    </row>
    <row r="25" spans="1:8" ht="12.75" customHeight="1">
      <c r="A25" s="27" t="s">
        <v>22</v>
      </c>
      <c r="B25" s="69">
        <v>6598</v>
      </c>
      <c r="C25" s="69">
        <v>620</v>
      </c>
      <c r="D25" s="70">
        <v>9.3967869051227648</v>
      </c>
      <c r="E25" s="69"/>
      <c r="F25" s="69"/>
      <c r="G25" s="70">
        <v>0</v>
      </c>
      <c r="H25" s="91"/>
    </row>
    <row r="26" spans="1:8" ht="12.75" customHeight="1">
      <c r="A26" s="27" t="s">
        <v>23</v>
      </c>
      <c r="B26" s="69">
        <v>1360</v>
      </c>
      <c r="C26" s="69">
        <v>85</v>
      </c>
      <c r="D26" s="70">
        <v>6.25</v>
      </c>
      <c r="E26" s="69"/>
      <c r="F26" s="69"/>
      <c r="G26" s="70">
        <v>0</v>
      </c>
      <c r="H26" s="91"/>
    </row>
    <row r="27" spans="1:8" ht="12.75" customHeight="1">
      <c r="A27" s="27" t="s">
        <v>24</v>
      </c>
      <c r="B27" s="69">
        <v>38244</v>
      </c>
      <c r="C27" s="69">
        <v>1580</v>
      </c>
      <c r="D27" s="70">
        <v>4.1313670118188472</v>
      </c>
      <c r="E27" s="69"/>
      <c r="F27" s="69"/>
      <c r="G27" s="70">
        <v>0</v>
      </c>
      <c r="H27" s="91"/>
    </row>
    <row r="28" spans="1:8" ht="12.75" customHeight="1">
      <c r="A28" s="27" t="s">
        <v>25</v>
      </c>
      <c r="B28" s="69">
        <v>1971</v>
      </c>
      <c r="C28" s="69">
        <v>148</v>
      </c>
      <c r="D28" s="70">
        <v>7.5088787417554537</v>
      </c>
      <c r="E28" s="69"/>
      <c r="F28" s="69"/>
      <c r="G28" s="70">
        <v>0</v>
      </c>
      <c r="H28" s="91"/>
    </row>
    <row r="29" spans="1:8" ht="12.75" customHeight="1">
      <c r="A29" s="27" t="s">
        <v>26</v>
      </c>
      <c r="B29" s="69">
        <v>13837</v>
      </c>
      <c r="C29" s="69">
        <v>1298</v>
      </c>
      <c r="D29" s="70">
        <v>9.38064609380646</v>
      </c>
      <c r="E29" s="69"/>
      <c r="F29" s="69"/>
      <c r="G29" s="70">
        <v>0</v>
      </c>
      <c r="H29" s="91"/>
    </row>
    <row r="30" spans="1:8" ht="12.75" customHeight="1">
      <c r="A30" s="27" t="s">
        <v>27</v>
      </c>
      <c r="B30" s="69">
        <v>5667</v>
      </c>
      <c r="C30" s="69">
        <v>558</v>
      </c>
      <c r="D30" s="70">
        <v>9.8464796188459509</v>
      </c>
      <c r="E30" s="69"/>
      <c r="F30" s="69"/>
      <c r="G30" s="70">
        <v>0</v>
      </c>
      <c r="H30" s="91"/>
    </row>
    <row r="31" spans="1:8" ht="12.75" customHeight="1">
      <c r="A31" s="27" t="s">
        <v>28</v>
      </c>
      <c r="B31" s="69">
        <v>3103</v>
      </c>
      <c r="C31" s="69">
        <v>216</v>
      </c>
      <c r="D31" s="70">
        <v>6.9610054785691267</v>
      </c>
      <c r="E31" s="69"/>
      <c r="F31" s="69"/>
      <c r="G31" s="70">
        <v>0</v>
      </c>
      <c r="H31" s="91"/>
    </row>
    <row r="32" spans="1:8" ht="12.75" customHeight="1">
      <c r="A32" s="27" t="s">
        <v>29</v>
      </c>
      <c r="B32" s="69">
        <v>13317</v>
      </c>
      <c r="C32" s="69">
        <v>1194</v>
      </c>
      <c r="D32" s="70">
        <v>8.9659833295787337</v>
      </c>
      <c r="E32" s="69"/>
      <c r="F32" s="69"/>
      <c r="G32" s="70">
        <v>0</v>
      </c>
      <c r="H32" s="91"/>
    </row>
    <row r="33" spans="1:8" ht="12.75" customHeight="1">
      <c r="A33" s="27" t="s">
        <v>30</v>
      </c>
      <c r="B33" s="69">
        <v>41498</v>
      </c>
      <c r="C33" s="69">
        <v>2904</v>
      </c>
      <c r="D33" s="70">
        <v>6.9979276109692039</v>
      </c>
      <c r="E33" s="69"/>
      <c r="F33" s="69"/>
      <c r="G33" s="70">
        <v>0</v>
      </c>
      <c r="H33" s="91"/>
    </row>
    <row r="34" spans="1:8" ht="12.75" customHeight="1">
      <c r="A34" s="27" t="s">
        <v>31</v>
      </c>
      <c r="B34" s="69">
        <v>10314</v>
      </c>
      <c r="C34" s="69">
        <v>964</v>
      </c>
      <c r="D34" s="70">
        <v>9.346519294163274</v>
      </c>
      <c r="E34" s="69"/>
      <c r="F34" s="69"/>
      <c r="G34" s="70">
        <v>0</v>
      </c>
      <c r="H34" s="91"/>
    </row>
    <row r="35" spans="1:8" ht="12.75" customHeight="1">
      <c r="A35" s="27" t="s">
        <v>32</v>
      </c>
      <c r="B35" s="69">
        <v>4324</v>
      </c>
      <c r="C35" s="69">
        <v>152</v>
      </c>
      <c r="D35" s="70">
        <v>3.5152636447733578</v>
      </c>
      <c r="E35" s="69"/>
      <c r="F35" s="69"/>
      <c r="G35" s="70">
        <v>0</v>
      </c>
      <c r="H35" s="91"/>
    </row>
    <row r="36" spans="1:8" ht="12.75" customHeight="1">
      <c r="A36" s="27" t="s">
        <v>33</v>
      </c>
      <c r="B36" s="69">
        <v>2627</v>
      </c>
      <c r="C36" s="69">
        <v>199</v>
      </c>
      <c r="D36" s="70">
        <v>7.5751808146174344</v>
      </c>
      <c r="E36" s="69"/>
      <c r="F36" s="69"/>
      <c r="G36" s="70">
        <v>0</v>
      </c>
      <c r="H36" s="91"/>
    </row>
    <row r="37" spans="1:8" ht="12.75" customHeight="1">
      <c r="A37" s="27" t="s">
        <v>34</v>
      </c>
      <c r="B37" s="69">
        <v>12282</v>
      </c>
      <c r="C37" s="69">
        <v>918</v>
      </c>
      <c r="D37" s="70">
        <v>7.4743527112848067</v>
      </c>
      <c r="E37" s="69"/>
      <c r="F37" s="69"/>
      <c r="G37" s="70">
        <v>0</v>
      </c>
      <c r="H37" s="91"/>
    </row>
    <row r="38" spans="1:8" ht="12.75" customHeight="1">
      <c r="A38" s="27" t="s">
        <v>35</v>
      </c>
      <c r="B38" s="69">
        <v>5579</v>
      </c>
      <c r="C38" s="69">
        <v>474</v>
      </c>
      <c r="D38" s="70">
        <v>8.4961462627711057</v>
      </c>
      <c r="E38" s="69"/>
      <c r="F38" s="69"/>
      <c r="G38" s="70">
        <v>0</v>
      </c>
      <c r="H38" s="91"/>
    </row>
    <row r="39" spans="1:8" ht="12.75" customHeight="1">
      <c r="A39" s="27" t="s">
        <v>36</v>
      </c>
      <c r="B39" s="69">
        <v>6675</v>
      </c>
      <c r="C39" s="69">
        <v>527</v>
      </c>
      <c r="D39" s="70">
        <v>7.8951310861423218</v>
      </c>
      <c r="E39" s="69"/>
      <c r="F39" s="69"/>
      <c r="G39" s="70">
        <v>0</v>
      </c>
      <c r="H39" s="91"/>
    </row>
    <row r="40" spans="1:8" ht="12.75" customHeight="1">
      <c r="A40" s="27" t="s">
        <v>37</v>
      </c>
      <c r="B40" s="69">
        <v>2542</v>
      </c>
      <c r="C40" s="69">
        <v>243</v>
      </c>
      <c r="D40" s="70">
        <v>9.5594020456333606</v>
      </c>
      <c r="E40" s="69"/>
      <c r="F40" s="69"/>
      <c r="G40" s="70">
        <v>0</v>
      </c>
      <c r="H40" s="91"/>
    </row>
    <row r="41" spans="1:8" ht="12.75" customHeight="1">
      <c r="A41" s="27" t="s">
        <v>38</v>
      </c>
      <c r="B41" s="69">
        <v>7451</v>
      </c>
      <c r="C41" s="69">
        <v>482</v>
      </c>
      <c r="D41" s="70">
        <v>6.4689303449201443</v>
      </c>
      <c r="E41" s="69"/>
      <c r="F41" s="69"/>
      <c r="G41" s="70">
        <v>0</v>
      </c>
      <c r="H41" s="91"/>
    </row>
    <row r="42" spans="1:8" ht="12.75" customHeight="1">
      <c r="A42" s="27" t="s">
        <v>39</v>
      </c>
      <c r="B42" s="69">
        <v>4290</v>
      </c>
      <c r="C42" s="69">
        <v>385</v>
      </c>
      <c r="D42" s="70">
        <v>8.9743589743589745</v>
      </c>
      <c r="E42" s="69"/>
      <c r="F42" s="69"/>
      <c r="G42" s="70">
        <v>0</v>
      </c>
      <c r="H42" s="91"/>
    </row>
    <row r="43" spans="1:8" ht="12.75" customHeight="1">
      <c r="A43" s="27" t="s">
        <v>40</v>
      </c>
      <c r="B43" s="69">
        <v>7947</v>
      </c>
      <c r="C43" s="69">
        <v>719</v>
      </c>
      <c r="D43" s="70">
        <v>9.0474392852648791</v>
      </c>
      <c r="E43" s="69"/>
      <c r="F43" s="69"/>
      <c r="G43" s="70">
        <v>0</v>
      </c>
      <c r="H43" s="91"/>
    </row>
    <row r="44" spans="1:8" ht="12.75" customHeight="1">
      <c r="A44" s="27" t="s">
        <v>41</v>
      </c>
      <c r="B44" s="69">
        <v>10907</v>
      </c>
      <c r="C44" s="69">
        <v>1115</v>
      </c>
      <c r="D44" s="70">
        <v>10.222792701934537</v>
      </c>
      <c r="E44" s="69"/>
      <c r="F44" s="69"/>
      <c r="G44" s="70">
        <v>0</v>
      </c>
      <c r="H44" s="91"/>
    </row>
    <row r="45" spans="1:8" ht="12.75" customHeight="1">
      <c r="A45" s="27" t="s">
        <v>42</v>
      </c>
      <c r="B45" s="69">
        <v>4571</v>
      </c>
      <c r="C45" s="69">
        <v>528</v>
      </c>
      <c r="D45" s="70">
        <v>11.551082914023189</v>
      </c>
      <c r="E45" s="69"/>
      <c r="F45" s="69"/>
      <c r="G45" s="70">
        <v>0</v>
      </c>
      <c r="H45" s="91"/>
    </row>
    <row r="46" spans="1:8" ht="12.75" customHeight="1">
      <c r="A46" s="27" t="s">
        <v>43</v>
      </c>
      <c r="B46" s="69">
        <v>7035</v>
      </c>
      <c r="C46" s="69">
        <v>736</v>
      </c>
      <c r="D46" s="70">
        <v>10.461975835110165</v>
      </c>
      <c r="E46" s="69"/>
      <c r="F46" s="69"/>
      <c r="G46" s="70">
        <v>0</v>
      </c>
      <c r="H46" s="91"/>
    </row>
    <row r="47" spans="1:8" ht="12.75" customHeight="1">
      <c r="A47" s="27" t="s">
        <v>44</v>
      </c>
      <c r="B47" s="69">
        <v>2316</v>
      </c>
      <c r="C47" s="69">
        <v>197</v>
      </c>
      <c r="D47" s="70">
        <v>8.5060449050086362</v>
      </c>
      <c r="E47" s="69"/>
      <c r="F47" s="69"/>
      <c r="G47" s="70">
        <v>0</v>
      </c>
      <c r="H47" s="91"/>
    </row>
    <row r="48" spans="1:8" ht="12.75" customHeight="1">
      <c r="A48" s="27" t="s">
        <v>45</v>
      </c>
      <c r="B48" s="69">
        <v>8494</v>
      </c>
      <c r="C48" s="69">
        <v>892</v>
      </c>
      <c r="D48" s="70">
        <v>10.50153049211208</v>
      </c>
      <c r="E48" s="69"/>
      <c r="F48" s="69"/>
      <c r="G48" s="70">
        <v>0</v>
      </c>
      <c r="H48" s="91"/>
    </row>
    <row r="49" spans="1:10" ht="12.75" customHeight="1">
      <c r="A49" s="27" t="s">
        <v>46</v>
      </c>
      <c r="B49" s="69">
        <v>4074</v>
      </c>
      <c r="C49" s="69">
        <v>414</v>
      </c>
      <c r="D49" s="70">
        <v>10.1620029455081</v>
      </c>
      <c r="E49" s="69"/>
      <c r="F49" s="69"/>
      <c r="G49" s="70">
        <v>0</v>
      </c>
      <c r="H49" s="91"/>
      <c r="I49" s="167">
        <f>B51-I51</f>
        <v>5480</v>
      </c>
      <c r="J49" s="167">
        <f>C51-J51</f>
        <v>651</v>
      </c>
    </row>
    <row r="50" spans="1:10" ht="12.75" customHeight="1">
      <c r="A50" s="27" t="s">
        <v>47</v>
      </c>
      <c r="B50" s="69">
        <v>1273</v>
      </c>
      <c r="C50" s="69">
        <v>121</v>
      </c>
      <c r="D50" s="70">
        <v>9.5051060487038477</v>
      </c>
      <c r="E50" s="69"/>
      <c r="F50" s="69"/>
      <c r="G50" s="70">
        <v>0</v>
      </c>
      <c r="H50" s="91"/>
      <c r="I50" s="198">
        <f>B51/I51-1</f>
        <v>2.1945193081657655E-2</v>
      </c>
      <c r="J50" s="198">
        <f>C51/J51-1</f>
        <v>3.3716594157862101E-2</v>
      </c>
    </row>
    <row r="51" spans="1:10">
      <c r="A51" s="43" t="s">
        <v>15</v>
      </c>
      <c r="B51" s="44">
        <f>SUM(B19:B50)</f>
        <v>255193</v>
      </c>
      <c r="C51" s="44">
        <f>SUM(C19:C50)</f>
        <v>19959</v>
      </c>
      <c r="D51" s="71">
        <f t="shared" ref="D51" si="0">C51/B51*100</f>
        <v>7.8211392945731273</v>
      </c>
      <c r="E51" s="44">
        <f>SUM(E19:E50)</f>
        <v>9.6675191815856785</v>
      </c>
      <c r="F51" s="44">
        <f>SUM(F19:F50)</f>
        <v>0</v>
      </c>
      <c r="G51" s="72">
        <f t="shared" ref="G51" si="1">F51/E51*100</f>
        <v>0</v>
      </c>
      <c r="H51" s="167"/>
      <c r="I51" s="46">
        <v>249713</v>
      </c>
      <c r="J51" s="46">
        <v>19308</v>
      </c>
    </row>
    <row r="52" spans="1:10">
      <c r="A52" s="551"/>
      <c r="B52" s="551"/>
      <c r="C52" s="551"/>
      <c r="D52" s="551"/>
      <c r="E52" s="551"/>
      <c r="F52" s="551"/>
      <c r="G52" s="551"/>
    </row>
    <row r="53" spans="1:10">
      <c r="A53" s="552"/>
      <c r="B53" s="552"/>
      <c r="C53" s="552"/>
      <c r="D53" s="552"/>
      <c r="E53" s="552"/>
      <c r="F53" s="552"/>
      <c r="G53" s="552"/>
    </row>
    <row r="54" spans="1:10">
      <c r="A54" s="552"/>
      <c r="B54" s="552"/>
      <c r="C54" s="552"/>
      <c r="D54" s="552"/>
      <c r="E54" s="552"/>
      <c r="F54" s="552"/>
      <c r="G54" s="552"/>
      <c r="I54" s="46">
        <v>250100</v>
      </c>
    </row>
    <row r="55" spans="1:10">
      <c r="A55" s="552"/>
      <c r="B55" s="552"/>
      <c r="C55" s="552"/>
      <c r="D55" s="552"/>
      <c r="E55" s="552"/>
      <c r="F55" s="552"/>
      <c r="G55" s="552"/>
      <c r="I55" s="167">
        <f>I54-B51</f>
        <v>-5093</v>
      </c>
    </row>
    <row r="56" spans="1:10">
      <c r="A56" s="552"/>
      <c r="B56" s="552"/>
      <c r="C56" s="552"/>
      <c r="D56" s="552"/>
      <c r="E56" s="552"/>
      <c r="F56" s="552"/>
      <c r="G56" s="552"/>
    </row>
    <row r="57" spans="1:10">
      <c r="A57" s="552"/>
      <c r="B57" s="552"/>
      <c r="C57" s="552"/>
      <c r="D57" s="552"/>
      <c r="E57" s="552"/>
      <c r="F57" s="552"/>
      <c r="G57" s="552"/>
    </row>
  </sheetData>
  <sheetProtection selectLockedCells="1"/>
  <mergeCells count="4">
    <mergeCell ref="A14:A15"/>
    <mergeCell ref="E14:F14"/>
    <mergeCell ref="A17:A18"/>
    <mergeCell ref="A52:G57"/>
  </mergeCells>
  <printOptions horizontalCentered="1" verticalCentered="1"/>
  <pageMargins left="0.23622047244094491" right="0.23622047244094491" top="0.19685039370078741" bottom="0.19685039370078741" header="0.31496062992125984" footer="0.31496062992125984"/>
  <pageSetup scale="96" orientation="portrait" r:id="rId1"/>
  <colBreaks count="1" manualBreakCount="1">
    <brk id="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52"/>
  <sheetViews>
    <sheetView view="pageBreakPreview" topLeftCell="A41" zoomScaleNormal="100" zoomScaleSheetLayoutView="100" workbookViewId="0">
      <selection activeCell="R46" sqref="R46"/>
    </sheetView>
  </sheetViews>
  <sheetFormatPr baseColWidth="10" defaultRowHeight="15"/>
  <cols>
    <col min="1" max="1" width="9.140625" customWidth="1"/>
    <col min="2" max="2" width="12.7109375" customWidth="1"/>
    <col min="3" max="8" width="8.42578125" customWidth="1"/>
    <col min="9" max="9" width="7.7109375" customWidth="1"/>
    <col min="11" max="11" width="17.140625" customWidth="1"/>
    <col min="257" max="257" width="9.140625" customWidth="1"/>
    <col min="258" max="258" width="12.7109375" customWidth="1"/>
    <col min="259" max="264" width="8.140625" customWidth="1"/>
    <col min="265" max="265" width="7.7109375" customWidth="1"/>
    <col min="267" max="267" width="17.140625" customWidth="1"/>
    <col min="513" max="513" width="9.140625" customWidth="1"/>
    <col min="514" max="514" width="12.7109375" customWidth="1"/>
    <col min="515" max="520" width="8.140625" customWidth="1"/>
    <col min="521" max="521" width="7.7109375" customWidth="1"/>
    <col min="523" max="523" width="17.140625" customWidth="1"/>
    <col min="769" max="769" width="9.140625" customWidth="1"/>
    <col min="770" max="770" width="12.7109375" customWidth="1"/>
    <col min="771" max="776" width="8.140625" customWidth="1"/>
    <col min="777" max="777" width="7.7109375" customWidth="1"/>
    <col min="779" max="779" width="17.140625" customWidth="1"/>
    <col min="1025" max="1025" width="9.140625" customWidth="1"/>
    <col min="1026" max="1026" width="12.7109375" customWidth="1"/>
    <col min="1027" max="1032" width="8.140625" customWidth="1"/>
    <col min="1033" max="1033" width="7.7109375" customWidth="1"/>
    <col min="1035" max="1035" width="17.140625" customWidth="1"/>
    <col min="1281" max="1281" width="9.140625" customWidth="1"/>
    <col min="1282" max="1282" width="12.7109375" customWidth="1"/>
    <col min="1283" max="1288" width="8.140625" customWidth="1"/>
    <col min="1289" max="1289" width="7.7109375" customWidth="1"/>
    <col min="1291" max="1291" width="17.140625" customWidth="1"/>
    <col min="1537" max="1537" width="9.140625" customWidth="1"/>
    <col min="1538" max="1538" width="12.7109375" customWidth="1"/>
    <col min="1539" max="1544" width="8.140625" customWidth="1"/>
    <col min="1545" max="1545" width="7.7109375" customWidth="1"/>
    <col min="1547" max="1547" width="17.140625" customWidth="1"/>
    <col min="1793" max="1793" width="9.140625" customWidth="1"/>
    <col min="1794" max="1794" width="12.7109375" customWidth="1"/>
    <col min="1795" max="1800" width="8.140625" customWidth="1"/>
    <col min="1801" max="1801" width="7.7109375" customWidth="1"/>
    <col min="1803" max="1803" width="17.140625" customWidth="1"/>
    <col min="2049" max="2049" width="9.140625" customWidth="1"/>
    <col min="2050" max="2050" width="12.7109375" customWidth="1"/>
    <col min="2051" max="2056" width="8.140625" customWidth="1"/>
    <col min="2057" max="2057" width="7.7109375" customWidth="1"/>
    <col min="2059" max="2059" width="17.140625" customWidth="1"/>
    <col min="2305" max="2305" width="9.140625" customWidth="1"/>
    <col min="2306" max="2306" width="12.7109375" customWidth="1"/>
    <col min="2307" max="2312" width="8.140625" customWidth="1"/>
    <col min="2313" max="2313" width="7.7109375" customWidth="1"/>
    <col min="2315" max="2315" width="17.140625" customWidth="1"/>
    <col min="2561" max="2561" width="9.140625" customWidth="1"/>
    <col min="2562" max="2562" width="12.7109375" customWidth="1"/>
    <col min="2563" max="2568" width="8.140625" customWidth="1"/>
    <col min="2569" max="2569" width="7.7109375" customWidth="1"/>
    <col min="2571" max="2571" width="17.140625" customWidth="1"/>
    <col min="2817" max="2817" width="9.140625" customWidth="1"/>
    <col min="2818" max="2818" width="12.7109375" customWidth="1"/>
    <col min="2819" max="2824" width="8.140625" customWidth="1"/>
    <col min="2825" max="2825" width="7.7109375" customWidth="1"/>
    <col min="2827" max="2827" width="17.140625" customWidth="1"/>
    <col min="3073" max="3073" width="9.140625" customWidth="1"/>
    <col min="3074" max="3074" width="12.7109375" customWidth="1"/>
    <col min="3075" max="3080" width="8.140625" customWidth="1"/>
    <col min="3081" max="3081" width="7.7109375" customWidth="1"/>
    <col min="3083" max="3083" width="17.140625" customWidth="1"/>
    <col min="3329" max="3329" width="9.140625" customWidth="1"/>
    <col min="3330" max="3330" width="12.7109375" customWidth="1"/>
    <col min="3331" max="3336" width="8.140625" customWidth="1"/>
    <col min="3337" max="3337" width="7.7109375" customWidth="1"/>
    <col min="3339" max="3339" width="17.140625" customWidth="1"/>
    <col min="3585" max="3585" width="9.140625" customWidth="1"/>
    <col min="3586" max="3586" width="12.7109375" customWidth="1"/>
    <col min="3587" max="3592" width="8.140625" customWidth="1"/>
    <col min="3593" max="3593" width="7.7109375" customWidth="1"/>
    <col min="3595" max="3595" width="17.140625" customWidth="1"/>
    <col min="3841" max="3841" width="9.140625" customWidth="1"/>
    <col min="3842" max="3842" width="12.7109375" customWidth="1"/>
    <col min="3843" max="3848" width="8.140625" customWidth="1"/>
    <col min="3849" max="3849" width="7.7109375" customWidth="1"/>
    <col min="3851" max="3851" width="17.140625" customWidth="1"/>
    <col min="4097" max="4097" width="9.140625" customWidth="1"/>
    <col min="4098" max="4098" width="12.7109375" customWidth="1"/>
    <col min="4099" max="4104" width="8.140625" customWidth="1"/>
    <col min="4105" max="4105" width="7.7109375" customWidth="1"/>
    <col min="4107" max="4107" width="17.140625" customWidth="1"/>
    <col min="4353" max="4353" width="9.140625" customWidth="1"/>
    <col min="4354" max="4354" width="12.7109375" customWidth="1"/>
    <col min="4355" max="4360" width="8.140625" customWidth="1"/>
    <col min="4361" max="4361" width="7.7109375" customWidth="1"/>
    <col min="4363" max="4363" width="17.140625" customWidth="1"/>
    <col min="4609" max="4609" width="9.140625" customWidth="1"/>
    <col min="4610" max="4610" width="12.7109375" customWidth="1"/>
    <col min="4611" max="4616" width="8.140625" customWidth="1"/>
    <col min="4617" max="4617" width="7.7109375" customWidth="1"/>
    <col min="4619" max="4619" width="17.140625" customWidth="1"/>
    <col min="4865" max="4865" width="9.140625" customWidth="1"/>
    <col min="4866" max="4866" width="12.7109375" customWidth="1"/>
    <col min="4867" max="4872" width="8.140625" customWidth="1"/>
    <col min="4873" max="4873" width="7.7109375" customWidth="1"/>
    <col min="4875" max="4875" width="17.140625" customWidth="1"/>
    <col min="5121" max="5121" width="9.140625" customWidth="1"/>
    <col min="5122" max="5122" width="12.7109375" customWidth="1"/>
    <col min="5123" max="5128" width="8.140625" customWidth="1"/>
    <col min="5129" max="5129" width="7.7109375" customWidth="1"/>
    <col min="5131" max="5131" width="17.140625" customWidth="1"/>
    <col min="5377" max="5377" width="9.140625" customWidth="1"/>
    <col min="5378" max="5378" width="12.7109375" customWidth="1"/>
    <col min="5379" max="5384" width="8.140625" customWidth="1"/>
    <col min="5385" max="5385" width="7.7109375" customWidth="1"/>
    <col min="5387" max="5387" width="17.140625" customWidth="1"/>
    <col min="5633" max="5633" width="9.140625" customWidth="1"/>
    <col min="5634" max="5634" width="12.7109375" customWidth="1"/>
    <col min="5635" max="5640" width="8.140625" customWidth="1"/>
    <col min="5641" max="5641" width="7.7109375" customWidth="1"/>
    <col min="5643" max="5643" width="17.140625" customWidth="1"/>
    <col min="5889" max="5889" width="9.140625" customWidth="1"/>
    <col min="5890" max="5890" width="12.7109375" customWidth="1"/>
    <col min="5891" max="5896" width="8.140625" customWidth="1"/>
    <col min="5897" max="5897" width="7.7109375" customWidth="1"/>
    <col min="5899" max="5899" width="17.140625" customWidth="1"/>
    <col min="6145" max="6145" width="9.140625" customWidth="1"/>
    <col min="6146" max="6146" width="12.7109375" customWidth="1"/>
    <col min="6147" max="6152" width="8.140625" customWidth="1"/>
    <col min="6153" max="6153" width="7.7109375" customWidth="1"/>
    <col min="6155" max="6155" width="17.140625" customWidth="1"/>
    <col min="6401" max="6401" width="9.140625" customWidth="1"/>
    <col min="6402" max="6402" width="12.7109375" customWidth="1"/>
    <col min="6403" max="6408" width="8.140625" customWidth="1"/>
    <col min="6409" max="6409" width="7.7109375" customWidth="1"/>
    <col min="6411" max="6411" width="17.140625" customWidth="1"/>
    <col min="6657" max="6657" width="9.140625" customWidth="1"/>
    <col min="6658" max="6658" width="12.7109375" customWidth="1"/>
    <col min="6659" max="6664" width="8.140625" customWidth="1"/>
    <col min="6665" max="6665" width="7.7109375" customWidth="1"/>
    <col min="6667" max="6667" width="17.140625" customWidth="1"/>
    <col min="6913" max="6913" width="9.140625" customWidth="1"/>
    <col min="6914" max="6914" width="12.7109375" customWidth="1"/>
    <col min="6915" max="6920" width="8.140625" customWidth="1"/>
    <col min="6921" max="6921" width="7.7109375" customWidth="1"/>
    <col min="6923" max="6923" width="17.140625" customWidth="1"/>
    <col min="7169" max="7169" width="9.140625" customWidth="1"/>
    <col min="7170" max="7170" width="12.7109375" customWidth="1"/>
    <col min="7171" max="7176" width="8.140625" customWidth="1"/>
    <col min="7177" max="7177" width="7.7109375" customWidth="1"/>
    <col min="7179" max="7179" width="17.140625" customWidth="1"/>
    <col min="7425" max="7425" width="9.140625" customWidth="1"/>
    <col min="7426" max="7426" width="12.7109375" customWidth="1"/>
    <col min="7427" max="7432" width="8.140625" customWidth="1"/>
    <col min="7433" max="7433" width="7.7109375" customWidth="1"/>
    <col min="7435" max="7435" width="17.140625" customWidth="1"/>
    <col min="7681" max="7681" width="9.140625" customWidth="1"/>
    <col min="7682" max="7682" width="12.7109375" customWidth="1"/>
    <col min="7683" max="7688" width="8.140625" customWidth="1"/>
    <col min="7689" max="7689" width="7.7109375" customWidth="1"/>
    <col min="7691" max="7691" width="17.140625" customWidth="1"/>
    <col min="7937" max="7937" width="9.140625" customWidth="1"/>
    <col min="7938" max="7938" width="12.7109375" customWidth="1"/>
    <col min="7939" max="7944" width="8.140625" customWidth="1"/>
    <col min="7945" max="7945" width="7.7109375" customWidth="1"/>
    <col min="7947" max="7947" width="17.140625" customWidth="1"/>
    <col min="8193" max="8193" width="9.140625" customWidth="1"/>
    <col min="8194" max="8194" width="12.7109375" customWidth="1"/>
    <col min="8195" max="8200" width="8.140625" customWidth="1"/>
    <col min="8201" max="8201" width="7.7109375" customWidth="1"/>
    <col min="8203" max="8203" width="17.140625" customWidth="1"/>
    <col min="8449" max="8449" width="9.140625" customWidth="1"/>
    <col min="8450" max="8450" width="12.7109375" customWidth="1"/>
    <col min="8451" max="8456" width="8.140625" customWidth="1"/>
    <col min="8457" max="8457" width="7.7109375" customWidth="1"/>
    <col min="8459" max="8459" width="17.140625" customWidth="1"/>
    <col min="8705" max="8705" width="9.140625" customWidth="1"/>
    <col min="8706" max="8706" width="12.7109375" customWidth="1"/>
    <col min="8707" max="8712" width="8.140625" customWidth="1"/>
    <col min="8713" max="8713" width="7.7109375" customWidth="1"/>
    <col min="8715" max="8715" width="17.140625" customWidth="1"/>
    <col min="8961" max="8961" width="9.140625" customWidth="1"/>
    <col min="8962" max="8962" width="12.7109375" customWidth="1"/>
    <col min="8963" max="8968" width="8.140625" customWidth="1"/>
    <col min="8969" max="8969" width="7.7109375" customWidth="1"/>
    <col min="8971" max="8971" width="17.140625" customWidth="1"/>
    <col min="9217" max="9217" width="9.140625" customWidth="1"/>
    <col min="9218" max="9218" width="12.7109375" customWidth="1"/>
    <col min="9219" max="9224" width="8.140625" customWidth="1"/>
    <col min="9225" max="9225" width="7.7109375" customWidth="1"/>
    <col min="9227" max="9227" width="17.140625" customWidth="1"/>
    <col min="9473" max="9473" width="9.140625" customWidth="1"/>
    <col min="9474" max="9474" width="12.7109375" customWidth="1"/>
    <col min="9475" max="9480" width="8.140625" customWidth="1"/>
    <col min="9481" max="9481" width="7.7109375" customWidth="1"/>
    <col min="9483" max="9483" width="17.140625" customWidth="1"/>
    <col min="9729" max="9729" width="9.140625" customWidth="1"/>
    <col min="9730" max="9730" width="12.7109375" customWidth="1"/>
    <col min="9731" max="9736" width="8.140625" customWidth="1"/>
    <col min="9737" max="9737" width="7.7109375" customWidth="1"/>
    <col min="9739" max="9739" width="17.140625" customWidth="1"/>
    <col min="9985" max="9985" width="9.140625" customWidth="1"/>
    <col min="9986" max="9986" width="12.7109375" customWidth="1"/>
    <col min="9987" max="9992" width="8.140625" customWidth="1"/>
    <col min="9993" max="9993" width="7.7109375" customWidth="1"/>
    <col min="9995" max="9995" width="17.140625" customWidth="1"/>
    <col min="10241" max="10241" width="9.140625" customWidth="1"/>
    <col min="10242" max="10242" width="12.7109375" customWidth="1"/>
    <col min="10243" max="10248" width="8.140625" customWidth="1"/>
    <col min="10249" max="10249" width="7.7109375" customWidth="1"/>
    <col min="10251" max="10251" width="17.140625" customWidth="1"/>
    <col min="10497" max="10497" width="9.140625" customWidth="1"/>
    <col min="10498" max="10498" width="12.7109375" customWidth="1"/>
    <col min="10499" max="10504" width="8.140625" customWidth="1"/>
    <col min="10505" max="10505" width="7.7109375" customWidth="1"/>
    <col min="10507" max="10507" width="17.140625" customWidth="1"/>
    <col min="10753" max="10753" width="9.140625" customWidth="1"/>
    <col min="10754" max="10754" width="12.7109375" customWidth="1"/>
    <col min="10755" max="10760" width="8.140625" customWidth="1"/>
    <col min="10761" max="10761" width="7.7109375" customWidth="1"/>
    <col min="10763" max="10763" width="17.140625" customWidth="1"/>
    <col min="11009" max="11009" width="9.140625" customWidth="1"/>
    <col min="11010" max="11010" width="12.7109375" customWidth="1"/>
    <col min="11011" max="11016" width="8.140625" customWidth="1"/>
    <col min="11017" max="11017" width="7.7109375" customWidth="1"/>
    <col min="11019" max="11019" width="17.140625" customWidth="1"/>
    <col min="11265" max="11265" width="9.140625" customWidth="1"/>
    <col min="11266" max="11266" width="12.7109375" customWidth="1"/>
    <col min="11267" max="11272" width="8.140625" customWidth="1"/>
    <col min="11273" max="11273" width="7.7109375" customWidth="1"/>
    <col min="11275" max="11275" width="17.140625" customWidth="1"/>
    <col min="11521" max="11521" width="9.140625" customWidth="1"/>
    <col min="11522" max="11522" width="12.7109375" customWidth="1"/>
    <col min="11523" max="11528" width="8.140625" customWidth="1"/>
    <col min="11529" max="11529" width="7.7109375" customWidth="1"/>
    <col min="11531" max="11531" width="17.140625" customWidth="1"/>
    <col min="11777" max="11777" width="9.140625" customWidth="1"/>
    <col min="11778" max="11778" width="12.7109375" customWidth="1"/>
    <col min="11779" max="11784" width="8.140625" customWidth="1"/>
    <col min="11785" max="11785" width="7.7109375" customWidth="1"/>
    <col min="11787" max="11787" width="17.140625" customWidth="1"/>
    <col min="12033" max="12033" width="9.140625" customWidth="1"/>
    <col min="12034" max="12034" width="12.7109375" customWidth="1"/>
    <col min="12035" max="12040" width="8.140625" customWidth="1"/>
    <col min="12041" max="12041" width="7.7109375" customWidth="1"/>
    <col min="12043" max="12043" width="17.140625" customWidth="1"/>
    <col min="12289" max="12289" width="9.140625" customWidth="1"/>
    <col min="12290" max="12290" width="12.7109375" customWidth="1"/>
    <col min="12291" max="12296" width="8.140625" customWidth="1"/>
    <col min="12297" max="12297" width="7.7109375" customWidth="1"/>
    <col min="12299" max="12299" width="17.140625" customWidth="1"/>
    <col min="12545" max="12545" width="9.140625" customWidth="1"/>
    <col min="12546" max="12546" width="12.7109375" customWidth="1"/>
    <col min="12547" max="12552" width="8.140625" customWidth="1"/>
    <col min="12553" max="12553" width="7.7109375" customWidth="1"/>
    <col min="12555" max="12555" width="17.140625" customWidth="1"/>
    <col min="12801" max="12801" width="9.140625" customWidth="1"/>
    <col min="12802" max="12802" width="12.7109375" customWidth="1"/>
    <col min="12803" max="12808" width="8.140625" customWidth="1"/>
    <col min="12809" max="12809" width="7.7109375" customWidth="1"/>
    <col min="12811" max="12811" width="17.140625" customWidth="1"/>
    <col min="13057" max="13057" width="9.140625" customWidth="1"/>
    <col min="13058" max="13058" width="12.7109375" customWidth="1"/>
    <col min="13059" max="13064" width="8.140625" customWidth="1"/>
    <col min="13065" max="13065" width="7.7109375" customWidth="1"/>
    <col min="13067" max="13067" width="17.140625" customWidth="1"/>
    <col min="13313" max="13313" width="9.140625" customWidth="1"/>
    <col min="13314" max="13314" width="12.7109375" customWidth="1"/>
    <col min="13315" max="13320" width="8.140625" customWidth="1"/>
    <col min="13321" max="13321" width="7.7109375" customWidth="1"/>
    <col min="13323" max="13323" width="17.140625" customWidth="1"/>
    <col min="13569" max="13569" width="9.140625" customWidth="1"/>
    <col min="13570" max="13570" width="12.7109375" customWidth="1"/>
    <col min="13571" max="13576" width="8.140625" customWidth="1"/>
    <col min="13577" max="13577" width="7.7109375" customWidth="1"/>
    <col min="13579" max="13579" width="17.140625" customWidth="1"/>
    <col min="13825" max="13825" width="9.140625" customWidth="1"/>
    <col min="13826" max="13826" width="12.7109375" customWidth="1"/>
    <col min="13827" max="13832" width="8.140625" customWidth="1"/>
    <col min="13833" max="13833" width="7.7109375" customWidth="1"/>
    <col min="13835" max="13835" width="17.140625" customWidth="1"/>
    <col min="14081" max="14081" width="9.140625" customWidth="1"/>
    <col min="14082" max="14082" width="12.7109375" customWidth="1"/>
    <col min="14083" max="14088" width="8.140625" customWidth="1"/>
    <col min="14089" max="14089" width="7.7109375" customWidth="1"/>
    <col min="14091" max="14091" width="17.140625" customWidth="1"/>
    <col min="14337" max="14337" width="9.140625" customWidth="1"/>
    <col min="14338" max="14338" width="12.7109375" customWidth="1"/>
    <col min="14339" max="14344" width="8.140625" customWidth="1"/>
    <col min="14345" max="14345" width="7.7109375" customWidth="1"/>
    <col min="14347" max="14347" width="17.140625" customWidth="1"/>
    <col min="14593" max="14593" width="9.140625" customWidth="1"/>
    <col min="14594" max="14594" width="12.7109375" customWidth="1"/>
    <col min="14595" max="14600" width="8.140625" customWidth="1"/>
    <col min="14601" max="14601" width="7.7109375" customWidth="1"/>
    <col min="14603" max="14603" width="17.140625" customWidth="1"/>
    <col min="14849" max="14849" width="9.140625" customWidth="1"/>
    <col min="14850" max="14850" width="12.7109375" customWidth="1"/>
    <col min="14851" max="14856" width="8.140625" customWidth="1"/>
    <col min="14857" max="14857" width="7.7109375" customWidth="1"/>
    <col min="14859" max="14859" width="17.140625" customWidth="1"/>
    <col min="15105" max="15105" width="9.140625" customWidth="1"/>
    <col min="15106" max="15106" width="12.7109375" customWidth="1"/>
    <col min="15107" max="15112" width="8.140625" customWidth="1"/>
    <col min="15113" max="15113" width="7.7109375" customWidth="1"/>
    <col min="15115" max="15115" width="17.140625" customWidth="1"/>
    <col min="15361" max="15361" width="9.140625" customWidth="1"/>
    <col min="15362" max="15362" width="12.7109375" customWidth="1"/>
    <col min="15363" max="15368" width="8.140625" customWidth="1"/>
    <col min="15369" max="15369" width="7.7109375" customWidth="1"/>
    <col min="15371" max="15371" width="17.140625" customWidth="1"/>
    <col min="15617" max="15617" width="9.140625" customWidth="1"/>
    <col min="15618" max="15618" width="12.7109375" customWidth="1"/>
    <col min="15619" max="15624" width="8.140625" customWidth="1"/>
    <col min="15625" max="15625" width="7.7109375" customWidth="1"/>
    <col min="15627" max="15627" width="17.140625" customWidth="1"/>
    <col min="15873" max="15873" width="9.140625" customWidth="1"/>
    <col min="15874" max="15874" width="12.7109375" customWidth="1"/>
    <col min="15875" max="15880" width="8.140625" customWidth="1"/>
    <col min="15881" max="15881" width="7.7109375" customWidth="1"/>
    <col min="15883" max="15883" width="17.140625" customWidth="1"/>
    <col min="16129" max="16129" width="9.140625" customWidth="1"/>
    <col min="16130" max="16130" width="12.7109375" customWidth="1"/>
    <col min="16131" max="16136" width="8.140625" customWidth="1"/>
    <col min="16137" max="16137" width="7.7109375" customWidth="1"/>
    <col min="16139" max="16139" width="17.140625" customWidth="1"/>
  </cols>
  <sheetData>
    <row r="7" spans="1:13" ht="11.25" customHeight="1">
      <c r="A7" s="124"/>
      <c r="B7" s="39"/>
      <c r="C7" s="39"/>
      <c r="D7" s="39"/>
      <c r="E7" s="39"/>
      <c r="F7" s="39"/>
      <c r="G7" s="39"/>
      <c r="H7" s="39"/>
      <c r="I7" s="39"/>
      <c r="J7" s="39"/>
      <c r="K7" s="39"/>
      <c r="L7" s="125"/>
      <c r="M7" s="125"/>
    </row>
    <row r="8" spans="1:13" ht="21.95" customHeight="1">
      <c r="A8" s="485" t="s">
        <v>314</v>
      </c>
      <c r="B8" s="485"/>
      <c r="C8" s="485"/>
      <c r="D8" s="485"/>
      <c r="E8" s="485"/>
      <c r="F8" s="485"/>
      <c r="G8" s="485"/>
      <c r="H8" s="485"/>
      <c r="I8" s="485"/>
      <c r="J8" s="485"/>
      <c r="K8" s="485"/>
      <c r="L8" s="304"/>
      <c r="M8" s="126"/>
    </row>
    <row r="11" spans="1:13" ht="21.75" customHeight="1" thickBot="1">
      <c r="B11" s="127" t="s">
        <v>50</v>
      </c>
      <c r="C11" s="128" t="s">
        <v>51</v>
      </c>
      <c r="D11" s="129"/>
    </row>
    <row r="12" spans="1:13" ht="12" customHeight="1" thickTop="1">
      <c r="B12" s="130" t="s">
        <v>84</v>
      </c>
      <c r="C12" s="289">
        <v>14.218133100016406</v>
      </c>
      <c r="D12" s="129"/>
      <c r="E12" s="134"/>
    </row>
    <row r="13" spans="1:13" ht="12" customHeight="1">
      <c r="B13" s="132" t="s">
        <v>85</v>
      </c>
      <c r="C13" s="290">
        <v>15</v>
      </c>
      <c r="D13" s="129"/>
    </row>
    <row r="14" spans="1:13" ht="12" customHeight="1">
      <c r="B14" s="130" t="s">
        <v>97</v>
      </c>
      <c r="C14" s="289">
        <v>12.619840154575796</v>
      </c>
      <c r="D14" s="129"/>
    </row>
    <row r="15" spans="1:13" ht="12" customHeight="1">
      <c r="B15" s="132" t="s">
        <v>215</v>
      </c>
      <c r="C15" s="290">
        <v>13</v>
      </c>
      <c r="D15" s="129"/>
    </row>
    <row r="16" spans="1:13" ht="12" customHeight="1">
      <c r="B16" s="130" t="s">
        <v>258</v>
      </c>
      <c r="C16" s="289">
        <f>Alumno_PC!D16</f>
        <v>11.677455791851679</v>
      </c>
      <c r="D16" s="159"/>
    </row>
    <row r="18" spans="1:10" ht="30" customHeight="1">
      <c r="A18" s="143" t="s">
        <v>52</v>
      </c>
      <c r="B18" s="143" t="s">
        <v>53</v>
      </c>
      <c r="C18" s="143" t="s">
        <v>84</v>
      </c>
      <c r="D18" s="143" t="s">
        <v>85</v>
      </c>
      <c r="E18" s="143" t="s">
        <v>97</v>
      </c>
      <c r="F18" s="143" t="s">
        <v>215</v>
      </c>
      <c r="G18" s="143" t="s">
        <v>258</v>
      </c>
      <c r="H18" s="143" t="s">
        <v>279</v>
      </c>
      <c r="I18" s="143"/>
    </row>
    <row r="19" spans="1:10" ht="9.75" customHeight="1">
      <c r="A19" s="154">
        <v>1</v>
      </c>
      <c r="B19" s="155" t="s">
        <v>45</v>
      </c>
      <c r="C19" s="376">
        <v>9.8190184049079754</v>
      </c>
      <c r="D19" s="376">
        <v>7.73943661971831</v>
      </c>
      <c r="E19" s="376">
        <v>7.3879443585780527</v>
      </c>
      <c r="F19" s="376">
        <v>6.5269286754002911</v>
      </c>
      <c r="G19" s="376">
        <f>Alumno_PC!D46</f>
        <v>6.9549211119459056</v>
      </c>
      <c r="H19" s="376">
        <f>Tabla8[[#This Row],[2011-2012]]-Tabla8[[#This Row],[2010-2011]]</f>
        <v>0.42799243654561447</v>
      </c>
      <c r="I19" s="157"/>
      <c r="J19" s="137"/>
    </row>
    <row r="20" spans="1:10" ht="9.75" customHeight="1">
      <c r="A20" s="154">
        <v>2</v>
      </c>
      <c r="B20" s="155" t="s">
        <v>19</v>
      </c>
      <c r="C20" s="376">
        <v>12.102362204724409</v>
      </c>
      <c r="D20" s="376">
        <v>13.763157894736842</v>
      </c>
      <c r="E20" s="376">
        <v>10.038709677419355</v>
      </c>
      <c r="F20" s="376">
        <v>9.5739644970414197</v>
      </c>
      <c r="G20" s="376">
        <f>Alumno_PC!D20</f>
        <v>7.6753246753246751</v>
      </c>
      <c r="H20" s="376">
        <f>Tabla8[[#This Row],[2011-2012]]-Tabla8[[#This Row],[2010-2011]]</f>
        <v>-1.8986398217167446</v>
      </c>
      <c r="I20" s="157"/>
    </row>
    <row r="21" spans="1:10" ht="9.75" customHeight="1">
      <c r="A21" s="154">
        <v>3</v>
      </c>
      <c r="B21" s="155" t="s">
        <v>36</v>
      </c>
      <c r="C21" s="376"/>
      <c r="D21" s="376"/>
      <c r="E21" s="376">
        <v>10.043537414965986</v>
      </c>
      <c r="F21" s="376">
        <v>7.9657458563535908</v>
      </c>
      <c r="G21" s="376">
        <f>Alumno_PC!D37</f>
        <v>8.1831735889243884</v>
      </c>
      <c r="H21" s="376">
        <f>Tabla8[[#This Row],[2011-2012]]-Tabla8[[#This Row],[2010-2011]]</f>
        <v>0.21742773257079762</v>
      </c>
      <c r="I21" s="157"/>
    </row>
    <row r="22" spans="1:10" ht="7.5" customHeight="1">
      <c r="A22" s="154">
        <v>4</v>
      </c>
      <c r="B22" s="155" t="s">
        <v>23</v>
      </c>
      <c r="C22" s="376">
        <v>10.509615384615385</v>
      </c>
      <c r="D22" s="376">
        <v>9.1162790697674421</v>
      </c>
      <c r="E22" s="376">
        <v>7.4529411764705884</v>
      </c>
      <c r="F22" s="376">
        <v>9.0459770114942533</v>
      </c>
      <c r="G22" s="376">
        <f>Alumno_PC!D24</f>
        <v>8.3254716981132084</v>
      </c>
      <c r="H22" s="376">
        <f>Tabla8[[#This Row],[2011-2012]]-Tabla8[[#This Row],[2010-2011]]</f>
        <v>-0.72050531338104484</v>
      </c>
      <c r="I22" s="157"/>
    </row>
    <row r="23" spans="1:10" ht="9.75" customHeight="1">
      <c r="A23" s="154">
        <v>5</v>
      </c>
      <c r="B23" s="155" t="s">
        <v>43</v>
      </c>
      <c r="C23" s="376">
        <v>11.871428571428572</v>
      </c>
      <c r="D23" s="376">
        <v>13.01153212520593</v>
      </c>
      <c r="E23" s="376">
        <v>11.453769559032716</v>
      </c>
      <c r="F23" s="376">
        <v>12.673015873015872</v>
      </c>
      <c r="G23" s="376">
        <f>Alumno_PC!D44</f>
        <v>8.4039054470709154</v>
      </c>
      <c r="H23" s="376">
        <f>Tabla8[[#This Row],[2011-2012]]-Tabla8[[#This Row],[2010-2011]]</f>
        <v>-4.269110425944957</v>
      </c>
      <c r="I23" s="157"/>
    </row>
    <row r="24" spans="1:10" ht="9.75" customHeight="1">
      <c r="A24" s="154">
        <v>6</v>
      </c>
      <c r="B24" s="155" t="s">
        <v>44</v>
      </c>
      <c r="C24" s="376">
        <v>16.885135135135137</v>
      </c>
      <c r="D24" s="376">
        <v>16.22972972972973</v>
      </c>
      <c r="E24" s="376">
        <v>8.5934065934065931</v>
      </c>
      <c r="F24" s="376">
        <v>10.9004329004329</v>
      </c>
      <c r="G24" s="376">
        <f>Alumno_PC!D45</f>
        <v>8.4819672131147534</v>
      </c>
      <c r="H24" s="376">
        <f>Tabla8[[#This Row],[2011-2012]]-Tabla8[[#This Row],[2010-2011]]</f>
        <v>-2.4184656873181467</v>
      </c>
      <c r="I24" s="157"/>
    </row>
    <row r="25" spans="1:10" ht="9.75" customHeight="1">
      <c r="A25" s="154">
        <v>7</v>
      </c>
      <c r="B25" s="155" t="s">
        <v>34</v>
      </c>
      <c r="C25" s="376">
        <v>14.847769028871392</v>
      </c>
      <c r="D25" s="376">
        <v>16.003886010362695</v>
      </c>
      <c r="E25" s="376">
        <v>10.591981132075471</v>
      </c>
      <c r="F25" s="376">
        <v>12.982374768089054</v>
      </c>
      <c r="G25" s="376">
        <f>Alumno_PC!D35</f>
        <v>8.8755787037037042</v>
      </c>
      <c r="H25" s="376">
        <f>Tabla8[[#This Row],[2011-2012]]-Tabla8[[#This Row],[2010-2011]]</f>
        <v>-4.1067960643853496</v>
      </c>
      <c r="I25" s="157"/>
    </row>
    <row r="26" spans="1:10" ht="9.75" customHeight="1">
      <c r="A26" s="154">
        <v>8</v>
      </c>
      <c r="B26" s="155" t="s">
        <v>25</v>
      </c>
      <c r="C26" s="376">
        <v>13.872483221476511</v>
      </c>
      <c r="D26" s="376">
        <v>13.900621118012422</v>
      </c>
      <c r="E26" s="376">
        <v>12.352941176470589</v>
      </c>
      <c r="F26" s="376">
        <v>13.087719298245615</v>
      </c>
      <c r="G26" s="376">
        <f>Alumno_PC!D26</f>
        <v>9.325396825396826</v>
      </c>
      <c r="H26" s="376">
        <f>Tabla8[[#This Row],[2011-2012]]-Tabla8[[#This Row],[2010-2011]]</f>
        <v>-3.7623224728487887</v>
      </c>
      <c r="I26" s="157"/>
    </row>
    <row r="27" spans="1:10" ht="9.75" customHeight="1">
      <c r="A27" s="154">
        <v>9</v>
      </c>
      <c r="B27" s="155" t="s">
        <v>33</v>
      </c>
      <c r="C27" s="376">
        <v>13.572222222222223</v>
      </c>
      <c r="D27" s="376">
        <v>13.383333333333333</v>
      </c>
      <c r="E27" s="376">
        <v>14.488888888888889</v>
      </c>
      <c r="F27" s="376">
        <v>9.8546712802768166</v>
      </c>
      <c r="G27" s="376">
        <f>Alumno_PC!D34</f>
        <v>9.4361370716510908</v>
      </c>
      <c r="H27" s="376">
        <f>Tabla8[[#This Row],[2011-2012]]-Tabla8[[#This Row],[2010-2011]]</f>
        <v>-0.41853420862572577</v>
      </c>
      <c r="I27" s="157"/>
    </row>
    <row r="28" spans="1:10" ht="9.75" customHeight="1">
      <c r="A28" s="154">
        <v>10</v>
      </c>
      <c r="B28" s="155" t="s">
        <v>21</v>
      </c>
      <c r="C28" s="376">
        <v>16.595289079229122</v>
      </c>
      <c r="D28" s="376">
        <v>17.124726477024069</v>
      </c>
      <c r="E28" s="376">
        <v>10.783673469387756</v>
      </c>
      <c r="F28" s="376">
        <v>10.669811320754716</v>
      </c>
      <c r="G28" s="376">
        <f>Alumno_PC!D22</f>
        <v>10.13663133097762</v>
      </c>
      <c r="H28" s="376">
        <f>Tabla8[[#This Row],[2011-2012]]-Tabla8[[#This Row],[2010-2011]]</f>
        <v>-0.53317998977709635</v>
      </c>
      <c r="I28" s="157"/>
    </row>
    <row r="29" spans="1:10" ht="9.75" customHeight="1">
      <c r="A29" s="154">
        <v>11</v>
      </c>
      <c r="B29" s="155" t="s">
        <v>18</v>
      </c>
      <c r="C29" s="376">
        <v>15.426356589147288</v>
      </c>
      <c r="D29" s="376">
        <v>13.198529411764707</v>
      </c>
      <c r="E29" s="376">
        <v>11.4125</v>
      </c>
      <c r="F29" s="376">
        <v>11.2</v>
      </c>
      <c r="G29" s="376">
        <f>Alumno_PC!D19</f>
        <v>10.248484848484848</v>
      </c>
      <c r="H29" s="376">
        <f>Tabla8[[#This Row],[2011-2012]]-Tabla8[[#This Row],[2010-2011]]</f>
        <v>-0.9515151515151512</v>
      </c>
      <c r="I29" s="157"/>
    </row>
    <row r="30" spans="1:10" ht="9.75" customHeight="1">
      <c r="A30" s="154">
        <v>12</v>
      </c>
      <c r="B30" s="155" t="s">
        <v>37</v>
      </c>
      <c r="C30" s="376">
        <v>12.328431372549019</v>
      </c>
      <c r="D30" s="376">
        <v>10.958333333333334</v>
      </c>
      <c r="E30" s="376">
        <v>8.1651090342679122</v>
      </c>
      <c r="F30" s="376">
        <v>7.5511363636363633</v>
      </c>
      <c r="G30" s="376">
        <f>Alumno_PC!D38</f>
        <v>10.296819787985866</v>
      </c>
      <c r="H30" s="376">
        <f>Tabla8[[#This Row],[2011-2012]]-Tabla8[[#This Row],[2010-2011]]</f>
        <v>2.7456834243495027</v>
      </c>
      <c r="I30" s="157"/>
    </row>
    <row r="31" spans="1:10" ht="9.75" customHeight="1">
      <c r="A31" s="154">
        <v>13</v>
      </c>
      <c r="B31" s="155" t="s">
        <v>40</v>
      </c>
      <c r="C31" s="376">
        <v>11.963222416812609</v>
      </c>
      <c r="D31" s="376">
        <v>11.792144026186579</v>
      </c>
      <c r="E31" s="376">
        <v>11.671130952380953</v>
      </c>
      <c r="F31" s="376">
        <v>9.7312572087658591</v>
      </c>
      <c r="G31" s="376">
        <f>Alumno_PC!D41</f>
        <v>10.318181818181818</v>
      </c>
      <c r="H31" s="376">
        <v>0</v>
      </c>
      <c r="I31" s="157"/>
    </row>
    <row r="32" spans="1:10" ht="9.75" customHeight="1">
      <c r="A32" s="154">
        <v>14</v>
      </c>
      <c r="B32" s="155" t="s">
        <v>28</v>
      </c>
      <c r="C32" s="376">
        <v>16.241860465116279</v>
      </c>
      <c r="D32" s="376">
        <v>17.283720930232558</v>
      </c>
      <c r="E32" s="376">
        <v>12.892361111111111</v>
      </c>
      <c r="F32" s="376">
        <v>10.926984126984127</v>
      </c>
      <c r="G32" s="376">
        <f>Alumno_PC!D29</f>
        <v>10.464589235127479</v>
      </c>
      <c r="H32" s="376">
        <f>Tabla8[[#This Row],[2011-2012]]-Tabla8[[#This Row],[2010-2011]]</f>
        <v>-0.46239489185664873</v>
      </c>
      <c r="I32" s="157"/>
    </row>
    <row r="33" spans="1:13" ht="9.75" customHeight="1">
      <c r="A33" s="154">
        <v>15</v>
      </c>
      <c r="B33" s="155" t="s">
        <v>32</v>
      </c>
      <c r="C33" s="376">
        <v>14.049668874172186</v>
      </c>
      <c r="D33" s="376">
        <v>15.992805755395683</v>
      </c>
      <c r="E33" s="376">
        <v>9.891774891774892</v>
      </c>
      <c r="F33" s="376">
        <v>10.367965367965368</v>
      </c>
      <c r="G33" s="376">
        <f>Alumno_PC!D33</f>
        <v>10.61344537815126</v>
      </c>
      <c r="H33" s="376">
        <f>Tabla8[[#This Row],[2011-2012]]-Tabla8[[#This Row],[2010-2011]]</f>
        <v>0.24548001018589183</v>
      </c>
      <c r="I33" s="157"/>
    </row>
    <row r="34" spans="1:13" ht="9.75" customHeight="1">
      <c r="A34" s="154">
        <v>16</v>
      </c>
      <c r="B34" s="155" t="s">
        <v>38</v>
      </c>
      <c r="C34" s="376">
        <v>18.513274336283185</v>
      </c>
      <c r="D34" s="376">
        <v>20.341246290801188</v>
      </c>
      <c r="E34" s="376">
        <v>23.100890207715132</v>
      </c>
      <c r="F34" s="376">
        <v>11.897321428571429</v>
      </c>
      <c r="G34" s="376">
        <f>Alumno_PC!D39</f>
        <v>10.806241872561769</v>
      </c>
      <c r="H34" s="376">
        <f>Tabla8[[#This Row],[2011-2012]]-Tabla8[[#This Row],[2010-2011]]</f>
        <v>-1.0910795560096602</v>
      </c>
      <c r="I34" s="157"/>
    </row>
    <row r="35" spans="1:13" ht="9.75" customHeight="1">
      <c r="A35" s="154">
        <v>17</v>
      </c>
      <c r="B35" s="155" t="s">
        <v>29</v>
      </c>
      <c r="C35" s="376">
        <v>12.95945945945946</v>
      </c>
      <c r="D35" s="376">
        <v>14.396085740913326</v>
      </c>
      <c r="E35" s="376">
        <v>13.648722627737227</v>
      </c>
      <c r="F35" s="376">
        <v>11.932841932841933</v>
      </c>
      <c r="G35" s="376">
        <f>Alumno_PC!D30</f>
        <v>10.908960573476703</v>
      </c>
      <c r="H35" s="376">
        <f>Tabla8[[#This Row],[2011-2012]]-Tabla8[[#This Row],[2010-2011]]</f>
        <v>-1.0238813593652303</v>
      </c>
      <c r="I35" s="157"/>
      <c r="L35" s="320"/>
      <c r="M35" s="321"/>
    </row>
    <row r="36" spans="1:13" ht="9.75" customHeight="1">
      <c r="A36" s="154">
        <v>18</v>
      </c>
      <c r="B36" s="155" t="s">
        <v>26</v>
      </c>
      <c r="C36" s="376">
        <v>16.004000000000001</v>
      </c>
      <c r="D36" s="376">
        <v>10.265932336742722</v>
      </c>
      <c r="E36" s="376">
        <v>12.176156583629894</v>
      </c>
      <c r="F36" s="376">
        <v>11.283661119515886</v>
      </c>
      <c r="G36" s="376">
        <f>Alumno_PC!D27</f>
        <v>11.352062588904694</v>
      </c>
      <c r="H36" s="376">
        <f>Tabla8[[#This Row],[2011-2012]]-Tabla8[[#This Row],[2010-2011]]</f>
        <v>6.8401469388808422E-2</v>
      </c>
      <c r="I36" s="157"/>
      <c r="L36" s="320"/>
      <c r="M36" s="321"/>
    </row>
    <row r="37" spans="1:13" ht="9.75" customHeight="1">
      <c r="A37" s="154">
        <v>19</v>
      </c>
      <c r="B37" s="155" t="s">
        <v>22</v>
      </c>
      <c r="C37" s="376">
        <v>14.774122807017545</v>
      </c>
      <c r="D37" s="376">
        <v>15.519736842105264</v>
      </c>
      <c r="E37" s="376">
        <v>16.852607709750568</v>
      </c>
      <c r="F37" s="376">
        <v>15.440993788819876</v>
      </c>
      <c r="G37" s="376">
        <f>Alumno_PC!D23</f>
        <v>11.702662721893491</v>
      </c>
      <c r="H37" s="376">
        <f>Tabla8[[#This Row],[2011-2012]]-Tabla8[[#This Row],[2010-2011]]</f>
        <v>-3.7383310669263849</v>
      </c>
      <c r="I37" s="157"/>
      <c r="L37" s="320"/>
      <c r="M37" s="321"/>
    </row>
    <row r="38" spans="1:13" ht="9.75" customHeight="1">
      <c r="A38" s="154">
        <v>20</v>
      </c>
      <c r="B38" s="155" t="s">
        <v>47</v>
      </c>
      <c r="C38" s="376">
        <v>14.615384615384615</v>
      </c>
      <c r="D38" s="376">
        <v>9.9172932330827059</v>
      </c>
      <c r="E38" s="376">
        <v>13.56637168141593</v>
      </c>
      <c r="F38" s="376">
        <v>15.168316831683168</v>
      </c>
      <c r="G38" s="376">
        <f>Alumno_PC!D48</f>
        <v>12.704000000000001</v>
      </c>
      <c r="H38" s="376">
        <f>Tabla8[[#This Row],[2011-2012]]-Tabla8[[#This Row],[2010-2011]]</f>
        <v>-2.464316831683167</v>
      </c>
      <c r="I38" s="157"/>
    </row>
    <row r="39" spans="1:13" ht="9.75" customHeight="1">
      <c r="A39" s="154">
        <v>21</v>
      </c>
      <c r="B39" s="155" t="s">
        <v>20</v>
      </c>
      <c r="C39" s="376"/>
      <c r="D39" s="376"/>
      <c r="E39" s="376">
        <v>9</v>
      </c>
      <c r="F39" s="376">
        <v>11.411978221415607</v>
      </c>
      <c r="G39" s="376">
        <f>Alumno_PC!D21</f>
        <v>12.785340314136125</v>
      </c>
      <c r="H39" s="376">
        <f>Tabla8[[#This Row],[2011-2012]]-Tabla8[[#This Row],[2010-2011]]</f>
        <v>1.3733620927205177</v>
      </c>
      <c r="I39" s="157"/>
    </row>
    <row r="40" spans="1:13" ht="9.75" customHeight="1">
      <c r="A40" s="154">
        <v>22</v>
      </c>
      <c r="B40" s="155" t="s">
        <v>46</v>
      </c>
      <c r="C40" s="376">
        <v>13.354515050167224</v>
      </c>
      <c r="D40" s="376">
        <v>10.878552971576227</v>
      </c>
      <c r="E40" s="376">
        <v>11.439276485788113</v>
      </c>
      <c r="F40" s="376">
        <v>16.389705882352942</v>
      </c>
      <c r="G40" s="376">
        <f>Alumno_PC!D47</f>
        <v>12.892857142857142</v>
      </c>
      <c r="H40" s="376">
        <f>Tabla8[[#This Row],[2011-2012]]-Tabla8[[#This Row],[2010-2011]]</f>
        <v>-3.4968487394957997</v>
      </c>
      <c r="I40" s="157"/>
    </row>
    <row r="41" spans="1:13" ht="9.75" customHeight="1">
      <c r="A41" s="154">
        <v>23</v>
      </c>
      <c r="B41" s="155" t="s">
        <v>30</v>
      </c>
      <c r="C41" s="376">
        <v>16.030978071702055</v>
      </c>
      <c r="D41" s="376">
        <v>17.79815157116451</v>
      </c>
      <c r="E41" s="376">
        <v>14.409237065185618</v>
      </c>
      <c r="F41" s="376">
        <v>13.970166056853364</v>
      </c>
      <c r="G41" s="376">
        <f>Alumno_PC!D31</f>
        <v>13.072678331090176</v>
      </c>
      <c r="H41" s="376">
        <f>Tabla8[[#This Row],[2011-2012]]-Tabla8[[#This Row],[2010-2011]]</f>
        <v>-0.89748772576318814</v>
      </c>
      <c r="I41" s="157"/>
    </row>
    <row r="42" spans="1:13" ht="9.75" customHeight="1">
      <c r="A42" s="154">
        <v>24</v>
      </c>
      <c r="B42" s="155" t="s">
        <v>31</v>
      </c>
      <c r="C42" s="376">
        <v>11.632958801498127</v>
      </c>
      <c r="D42" s="376">
        <v>21.247357293868923</v>
      </c>
      <c r="E42" s="376">
        <v>11.832971800433839</v>
      </c>
      <c r="F42" s="376">
        <v>12.950108459869849</v>
      </c>
      <c r="G42" s="376">
        <f>Alumno_PC!D32</f>
        <v>13.27942794279428</v>
      </c>
      <c r="H42" s="376">
        <f>Tabla8[[#This Row],[2011-2012]]-Tabla8[[#This Row],[2010-2011]]</f>
        <v>0.32931948292443103</v>
      </c>
      <c r="I42" s="157"/>
    </row>
    <row r="43" spans="1:13" ht="9.75" customHeight="1">
      <c r="A43" s="154">
        <v>25</v>
      </c>
      <c r="B43" s="155" t="s">
        <v>16</v>
      </c>
      <c r="C43" s="376">
        <v>14.893129770992367</v>
      </c>
      <c r="D43" s="376">
        <v>18.424657534246574</v>
      </c>
      <c r="E43" s="376">
        <v>18.710280373831775</v>
      </c>
      <c r="F43" s="376">
        <v>12.895705521472392</v>
      </c>
      <c r="G43" s="376">
        <f>Alumno_PC!D17</f>
        <v>13.352941176470589</v>
      </c>
      <c r="H43" s="376">
        <f>Tabla8[[#This Row],[2011-2012]]-Tabla8[[#This Row],[2010-2011]]</f>
        <v>0.45723565499819685</v>
      </c>
      <c r="I43" s="157"/>
    </row>
    <row r="44" spans="1:13" ht="9.75" customHeight="1">
      <c r="A44" s="154">
        <v>26</v>
      </c>
      <c r="B44" s="155" t="s">
        <v>41</v>
      </c>
      <c r="C44" s="376">
        <v>12.030803080308031</v>
      </c>
      <c r="D44" s="376">
        <v>12.161904761904761</v>
      </c>
      <c r="E44" s="376">
        <v>12.662933930571109</v>
      </c>
      <c r="F44" s="376">
        <v>14.27960927960928</v>
      </c>
      <c r="G44" s="376">
        <f>Alumno_PC!D42</f>
        <v>13.410569105691057</v>
      </c>
      <c r="H44" s="376">
        <f>Tabla8[[#This Row],[2011-2012]]-Tabla8[[#This Row],[2010-2011]]</f>
        <v>-0.86904017391822386</v>
      </c>
      <c r="I44" s="157"/>
    </row>
    <row r="45" spans="1:13" ht="9.75" customHeight="1">
      <c r="A45" s="154">
        <v>27</v>
      </c>
      <c r="B45" s="155" t="s">
        <v>42</v>
      </c>
      <c r="C45" s="376">
        <v>17.390410958904109</v>
      </c>
      <c r="D45" s="376">
        <v>13.542997542997544</v>
      </c>
      <c r="E45" s="376">
        <v>13.211302211302211</v>
      </c>
      <c r="F45" s="376">
        <v>15.934782608695652</v>
      </c>
      <c r="G45" s="376">
        <f>Alumno_PC!D43</f>
        <v>14.482758620689655</v>
      </c>
      <c r="H45" s="376">
        <f>Tabla8[[#This Row],[2011-2012]]-Tabla8[[#This Row],[2010-2011]]</f>
        <v>-1.4520239880059975</v>
      </c>
      <c r="I45" s="157"/>
    </row>
    <row r="46" spans="1:13" ht="9.75" customHeight="1">
      <c r="A46" s="154">
        <v>28</v>
      </c>
      <c r="B46" s="155" t="s">
        <v>17</v>
      </c>
      <c r="C46" s="376">
        <v>17.799573560767591</v>
      </c>
      <c r="D46" s="376">
        <v>16.956790123456791</v>
      </c>
      <c r="E46" s="376">
        <v>18.086474501108647</v>
      </c>
      <c r="F46" s="376">
        <v>17.91130820399113</v>
      </c>
      <c r="G46" s="376">
        <f>Alumno_PC!D18</f>
        <v>14.591623036649215</v>
      </c>
      <c r="H46" s="376">
        <f>Tabla8[[#This Row],[2011-2012]]-Tabla8[[#This Row],[2010-2011]]</f>
        <v>-3.3196851673419143</v>
      </c>
      <c r="I46" s="157"/>
    </row>
    <row r="47" spans="1:13" ht="9.75" customHeight="1">
      <c r="A47" s="154">
        <v>29</v>
      </c>
      <c r="B47" s="155" t="s">
        <v>35</v>
      </c>
      <c r="C47" s="376">
        <v>14.488958990536277</v>
      </c>
      <c r="D47" s="376">
        <v>21.64</v>
      </c>
      <c r="E47" s="376">
        <v>14.204433497536947</v>
      </c>
      <c r="F47" s="376">
        <v>16.173796791443849</v>
      </c>
      <c r="G47" s="376">
        <f>Alumno_PC!D36</f>
        <v>14.781321184510251</v>
      </c>
      <c r="H47" s="376">
        <f>Tabla8[[#This Row],[2011-2012]]-Tabla8[[#This Row],[2010-2011]]</f>
        <v>-1.3924756069335977</v>
      </c>
      <c r="I47" s="157"/>
    </row>
    <row r="48" spans="1:13" ht="9.75" customHeight="1">
      <c r="A48" s="154">
        <v>30</v>
      </c>
      <c r="B48" s="155" t="s">
        <v>39</v>
      </c>
      <c r="C48" s="376">
        <v>15.016393442622951</v>
      </c>
      <c r="D48" s="376">
        <v>10.084388185654008</v>
      </c>
      <c r="E48" s="376">
        <v>11.074468085106384</v>
      </c>
      <c r="F48" s="376">
        <v>13.091603053435115</v>
      </c>
      <c r="G48" s="376">
        <f>Alumno_PC!D40</f>
        <v>15.03305785123967</v>
      </c>
      <c r="H48" s="376">
        <f>Tabla8[[#This Row],[2011-2012]]-Tabla8[[#This Row],[2010-2011]]</f>
        <v>1.9414547978045551</v>
      </c>
      <c r="I48" s="157"/>
    </row>
    <row r="49" spans="1:10" ht="9.75" customHeight="1">
      <c r="A49" s="154">
        <v>31</v>
      </c>
      <c r="B49" s="155" t="s">
        <v>24</v>
      </c>
      <c r="C49" s="376">
        <v>15.957479119210326</v>
      </c>
      <c r="D49" s="376">
        <v>17.428000000000001</v>
      </c>
      <c r="E49" s="376">
        <v>17.8504</v>
      </c>
      <c r="F49" s="376">
        <v>16.426547352721851</v>
      </c>
      <c r="G49" s="376">
        <f>Alumno_PC!D25</f>
        <v>15.17457627118644</v>
      </c>
      <c r="H49" s="376">
        <f>Tabla8[[#This Row],[2011-2012]]-Tabla8[[#This Row],[2010-2011]]</f>
        <v>-1.2519710815354106</v>
      </c>
      <c r="I49" s="157"/>
      <c r="J49" s="137"/>
    </row>
    <row r="50" spans="1:10" ht="9.75" customHeight="1">
      <c r="A50" s="154">
        <v>32</v>
      </c>
      <c r="B50" s="155" t="s">
        <v>27</v>
      </c>
      <c r="C50" s="376">
        <v>12.5</v>
      </c>
      <c r="D50" s="376">
        <v>10.891959798994975</v>
      </c>
      <c r="E50" s="376">
        <v>14.669270833333334</v>
      </c>
      <c r="F50" s="376">
        <v>16.038560411311053</v>
      </c>
      <c r="G50" s="376">
        <f>Alumno_PC!D28</f>
        <v>16.495348837209303</v>
      </c>
      <c r="H50" s="376">
        <f>Tabla8[[#This Row],[2011-2012]]-Tabla8[[#This Row],[2010-2011]]</f>
        <v>0.45678842589824953</v>
      </c>
      <c r="I50" s="157"/>
    </row>
    <row r="51" spans="1:10" ht="9.6" hidden="1" customHeight="1">
      <c r="A51" s="305">
        <v>31</v>
      </c>
      <c r="B51" s="306" t="s">
        <v>20</v>
      </c>
      <c r="C51" s="307">
        <v>9.4013961605584644</v>
      </c>
      <c r="D51" s="307">
        <v>9.9389179755671897</v>
      </c>
      <c r="E51" s="307">
        <v>9.9389179755671897</v>
      </c>
      <c r="F51" s="307">
        <v>10.018218623481781</v>
      </c>
      <c r="G51" s="307">
        <v>10.309716599190283</v>
      </c>
      <c r="H51" s="307">
        <v>63.862499999999997</v>
      </c>
      <c r="I51" s="308"/>
    </row>
    <row r="52" spans="1:10" ht="9.75" hidden="1" customHeight="1">
      <c r="A52" s="309">
        <v>32</v>
      </c>
      <c r="B52" s="310" t="s">
        <v>36</v>
      </c>
      <c r="C52" s="311">
        <v>11.943493150684931</v>
      </c>
      <c r="D52" s="311">
        <v>12.41609589041096</v>
      </c>
      <c r="E52" s="311">
        <v>12.41609589041096</v>
      </c>
      <c r="F52" s="311">
        <v>10.137345679012345</v>
      </c>
      <c r="G52" s="311">
        <v>10.873456790123457</v>
      </c>
      <c r="H52" s="311">
        <v>80.554347826086953</v>
      </c>
      <c r="I52" s="308"/>
    </row>
  </sheetData>
  <dataConsolidate/>
  <mergeCells count="1">
    <mergeCell ref="A8:K8"/>
  </mergeCells>
  <conditionalFormatting sqref="J37">
    <cfRule type="cellIs" dxfId="13" priority="3" stopIfTrue="1" operator="lessThan">
      <formula>0</formula>
    </cfRule>
  </conditionalFormatting>
  <conditionalFormatting sqref="H19:H50">
    <cfRule type="colorScale" priority="1">
      <colorScale>
        <cfvo type="min"/>
        <cfvo type="percentile" val="50"/>
        <cfvo type="max"/>
        <color rgb="FF63BE7B"/>
        <color rgb="FFFFEB84"/>
        <color rgb="FFF8696B"/>
      </colorScale>
    </cfRule>
  </conditionalFormatting>
  <printOptions horizontalCentered="1"/>
  <pageMargins left="0.39370078740157483" right="0.39370078740157483" top="0.73685039370078742" bottom="0.19685039370078741" header="0" footer="0"/>
  <pageSetup paperSize="9" scale="86"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Layout" topLeftCell="A12" workbookViewId="0">
      <selection activeCell="D17" sqref="D17"/>
    </sheetView>
  </sheetViews>
  <sheetFormatPr baseColWidth="10" defaultRowHeight="14.25"/>
  <cols>
    <col min="1" max="1" width="21.140625" style="108" customWidth="1"/>
    <col min="2" max="2" width="14.140625" style="108" customWidth="1"/>
    <col min="3" max="3" width="11.5703125" style="94" customWidth="1"/>
    <col min="4" max="4" width="17.42578125" style="94" customWidth="1"/>
    <col min="5" max="5" width="18.42578125" style="94" bestFit="1" customWidth="1"/>
    <col min="6" max="254" width="11.42578125" style="94"/>
    <col min="255" max="255" width="21.140625" style="94" customWidth="1"/>
    <col min="256" max="256" width="14.140625" style="94" customWidth="1"/>
    <col min="257" max="257" width="12" style="94" customWidth="1"/>
    <col min="258" max="258" width="11.5703125" style="94" customWidth="1"/>
    <col min="259" max="259" width="12.28515625" style="94" customWidth="1"/>
    <col min="260" max="260" width="26.140625" style="94" customWidth="1"/>
    <col min="261" max="510" width="11.42578125" style="94"/>
    <col min="511" max="511" width="21.140625" style="94" customWidth="1"/>
    <col min="512" max="512" width="14.140625" style="94" customWidth="1"/>
    <col min="513" max="513" width="12" style="94" customWidth="1"/>
    <col min="514" max="514" width="11.5703125" style="94" customWidth="1"/>
    <col min="515" max="515" width="12.28515625" style="94" customWidth="1"/>
    <col min="516" max="516" width="26.140625" style="94" customWidth="1"/>
    <col min="517" max="766" width="11.42578125" style="94"/>
    <col min="767" max="767" width="21.140625" style="94" customWidth="1"/>
    <col min="768" max="768" width="14.140625" style="94" customWidth="1"/>
    <col min="769" max="769" width="12" style="94" customWidth="1"/>
    <col min="770" max="770" width="11.5703125" style="94" customWidth="1"/>
    <col min="771" max="771" width="12.28515625" style="94" customWidth="1"/>
    <col min="772" max="772" width="26.140625" style="94" customWidth="1"/>
    <col min="773" max="1022" width="11.42578125" style="94"/>
    <col min="1023" max="1023" width="21.140625" style="94" customWidth="1"/>
    <col min="1024" max="1024" width="14.140625" style="94" customWidth="1"/>
    <col min="1025" max="1025" width="12" style="94" customWidth="1"/>
    <col min="1026" max="1026" width="11.5703125" style="94" customWidth="1"/>
    <col min="1027" max="1027" width="12.28515625" style="94" customWidth="1"/>
    <col min="1028" max="1028" width="26.140625" style="94" customWidth="1"/>
    <col min="1029" max="1278" width="11.42578125" style="94"/>
    <col min="1279" max="1279" width="21.140625" style="94" customWidth="1"/>
    <col min="1280" max="1280" width="14.140625" style="94" customWidth="1"/>
    <col min="1281" max="1281" width="12" style="94" customWidth="1"/>
    <col min="1282" max="1282" width="11.5703125" style="94" customWidth="1"/>
    <col min="1283" max="1283" width="12.28515625" style="94" customWidth="1"/>
    <col min="1284" max="1284" width="26.140625" style="94" customWidth="1"/>
    <col min="1285" max="1534" width="11.42578125" style="94"/>
    <col min="1535" max="1535" width="21.140625" style="94" customWidth="1"/>
    <col min="1536" max="1536" width="14.140625" style="94" customWidth="1"/>
    <col min="1537" max="1537" width="12" style="94" customWidth="1"/>
    <col min="1538" max="1538" width="11.5703125" style="94" customWidth="1"/>
    <col min="1539" max="1539" width="12.28515625" style="94" customWidth="1"/>
    <col min="1540" max="1540" width="26.140625" style="94" customWidth="1"/>
    <col min="1541" max="1790" width="11.42578125" style="94"/>
    <col min="1791" max="1791" width="21.140625" style="94" customWidth="1"/>
    <col min="1792" max="1792" width="14.140625" style="94" customWidth="1"/>
    <col min="1793" max="1793" width="12" style="94" customWidth="1"/>
    <col min="1794" max="1794" width="11.5703125" style="94" customWidth="1"/>
    <col min="1795" max="1795" width="12.28515625" style="94" customWidth="1"/>
    <col min="1796" max="1796" width="26.140625" style="94" customWidth="1"/>
    <col min="1797" max="2046" width="11.42578125" style="94"/>
    <col min="2047" max="2047" width="21.140625" style="94" customWidth="1"/>
    <col min="2048" max="2048" width="14.140625" style="94" customWidth="1"/>
    <col min="2049" max="2049" width="12" style="94" customWidth="1"/>
    <col min="2050" max="2050" width="11.5703125" style="94" customWidth="1"/>
    <col min="2051" max="2051" width="12.28515625" style="94" customWidth="1"/>
    <col min="2052" max="2052" width="26.140625" style="94" customWidth="1"/>
    <col min="2053" max="2302" width="11.42578125" style="94"/>
    <col min="2303" max="2303" width="21.140625" style="94" customWidth="1"/>
    <col min="2304" max="2304" width="14.140625" style="94" customWidth="1"/>
    <col min="2305" max="2305" width="12" style="94" customWidth="1"/>
    <col min="2306" max="2306" width="11.5703125" style="94" customWidth="1"/>
    <col min="2307" max="2307" width="12.28515625" style="94" customWidth="1"/>
    <col min="2308" max="2308" width="26.140625" style="94" customWidth="1"/>
    <col min="2309" max="2558" width="11.42578125" style="94"/>
    <col min="2559" max="2559" width="21.140625" style="94" customWidth="1"/>
    <col min="2560" max="2560" width="14.140625" style="94" customWidth="1"/>
    <col min="2561" max="2561" width="12" style="94" customWidth="1"/>
    <col min="2562" max="2562" width="11.5703125" style="94" customWidth="1"/>
    <col min="2563" max="2563" width="12.28515625" style="94" customWidth="1"/>
    <col min="2564" max="2564" width="26.140625" style="94" customWidth="1"/>
    <col min="2565" max="2814" width="11.42578125" style="94"/>
    <col min="2815" max="2815" width="21.140625" style="94" customWidth="1"/>
    <col min="2816" max="2816" width="14.140625" style="94" customWidth="1"/>
    <col min="2817" max="2817" width="12" style="94" customWidth="1"/>
    <col min="2818" max="2818" width="11.5703125" style="94" customWidth="1"/>
    <col min="2819" max="2819" width="12.28515625" style="94" customWidth="1"/>
    <col min="2820" max="2820" width="26.140625" style="94" customWidth="1"/>
    <col min="2821" max="3070" width="11.42578125" style="94"/>
    <col min="3071" max="3071" width="21.140625" style="94" customWidth="1"/>
    <col min="3072" max="3072" width="14.140625" style="94" customWidth="1"/>
    <col min="3073" max="3073" width="12" style="94" customWidth="1"/>
    <col min="3074" max="3074" width="11.5703125" style="94" customWidth="1"/>
    <col min="3075" max="3075" width="12.28515625" style="94" customWidth="1"/>
    <col min="3076" max="3076" width="26.140625" style="94" customWidth="1"/>
    <col min="3077" max="3326" width="11.42578125" style="94"/>
    <col min="3327" max="3327" width="21.140625" style="94" customWidth="1"/>
    <col min="3328" max="3328" width="14.140625" style="94" customWidth="1"/>
    <col min="3329" max="3329" width="12" style="94" customWidth="1"/>
    <col min="3330" max="3330" width="11.5703125" style="94" customWidth="1"/>
    <col min="3331" max="3331" width="12.28515625" style="94" customWidth="1"/>
    <col min="3332" max="3332" width="26.140625" style="94" customWidth="1"/>
    <col min="3333" max="3582" width="11.42578125" style="94"/>
    <col min="3583" max="3583" width="21.140625" style="94" customWidth="1"/>
    <col min="3584" max="3584" width="14.140625" style="94" customWidth="1"/>
    <col min="3585" max="3585" width="12" style="94" customWidth="1"/>
    <col min="3586" max="3586" width="11.5703125" style="94" customWidth="1"/>
    <col min="3587" max="3587" width="12.28515625" style="94" customWidth="1"/>
    <col min="3588" max="3588" width="26.140625" style="94" customWidth="1"/>
    <col min="3589" max="3838" width="11.42578125" style="94"/>
    <col min="3839" max="3839" width="21.140625" style="94" customWidth="1"/>
    <col min="3840" max="3840" width="14.140625" style="94" customWidth="1"/>
    <col min="3841" max="3841" width="12" style="94" customWidth="1"/>
    <col min="3842" max="3842" width="11.5703125" style="94" customWidth="1"/>
    <col min="3843" max="3843" width="12.28515625" style="94" customWidth="1"/>
    <col min="3844" max="3844" width="26.140625" style="94" customWidth="1"/>
    <col min="3845" max="4094" width="11.42578125" style="94"/>
    <col min="4095" max="4095" width="21.140625" style="94" customWidth="1"/>
    <col min="4096" max="4096" width="14.140625" style="94" customWidth="1"/>
    <col min="4097" max="4097" width="12" style="94" customWidth="1"/>
    <col min="4098" max="4098" width="11.5703125" style="94" customWidth="1"/>
    <col min="4099" max="4099" width="12.28515625" style="94" customWidth="1"/>
    <col min="4100" max="4100" width="26.140625" style="94" customWidth="1"/>
    <col min="4101" max="4350" width="11.42578125" style="94"/>
    <col min="4351" max="4351" width="21.140625" style="94" customWidth="1"/>
    <col min="4352" max="4352" width="14.140625" style="94" customWidth="1"/>
    <col min="4353" max="4353" width="12" style="94" customWidth="1"/>
    <col min="4354" max="4354" width="11.5703125" style="94" customWidth="1"/>
    <col min="4355" max="4355" width="12.28515625" style="94" customWidth="1"/>
    <col min="4356" max="4356" width="26.140625" style="94" customWidth="1"/>
    <col min="4357" max="4606" width="11.42578125" style="94"/>
    <col min="4607" max="4607" width="21.140625" style="94" customWidth="1"/>
    <col min="4608" max="4608" width="14.140625" style="94" customWidth="1"/>
    <col min="4609" max="4609" width="12" style="94" customWidth="1"/>
    <col min="4610" max="4610" width="11.5703125" style="94" customWidth="1"/>
    <col min="4611" max="4611" width="12.28515625" style="94" customWidth="1"/>
    <col min="4612" max="4612" width="26.140625" style="94" customWidth="1"/>
    <col min="4613" max="4862" width="11.42578125" style="94"/>
    <col min="4863" max="4863" width="21.140625" style="94" customWidth="1"/>
    <col min="4864" max="4864" width="14.140625" style="94" customWidth="1"/>
    <col min="4865" max="4865" width="12" style="94" customWidth="1"/>
    <col min="4866" max="4866" width="11.5703125" style="94" customWidth="1"/>
    <col min="4867" max="4867" width="12.28515625" style="94" customWidth="1"/>
    <col min="4868" max="4868" width="26.140625" style="94" customWidth="1"/>
    <col min="4869" max="5118" width="11.42578125" style="94"/>
    <col min="5119" max="5119" width="21.140625" style="94" customWidth="1"/>
    <col min="5120" max="5120" width="14.140625" style="94" customWidth="1"/>
    <col min="5121" max="5121" width="12" style="94" customWidth="1"/>
    <col min="5122" max="5122" width="11.5703125" style="94" customWidth="1"/>
    <col min="5123" max="5123" width="12.28515625" style="94" customWidth="1"/>
    <col min="5124" max="5124" width="26.140625" style="94" customWidth="1"/>
    <col min="5125" max="5374" width="11.42578125" style="94"/>
    <col min="5375" max="5375" width="21.140625" style="94" customWidth="1"/>
    <col min="5376" max="5376" width="14.140625" style="94" customWidth="1"/>
    <col min="5377" max="5377" width="12" style="94" customWidth="1"/>
    <col min="5378" max="5378" width="11.5703125" style="94" customWidth="1"/>
    <col min="5379" max="5379" width="12.28515625" style="94" customWidth="1"/>
    <col min="5380" max="5380" width="26.140625" style="94" customWidth="1"/>
    <col min="5381" max="5630" width="11.42578125" style="94"/>
    <col min="5631" max="5631" width="21.140625" style="94" customWidth="1"/>
    <col min="5632" max="5632" width="14.140625" style="94" customWidth="1"/>
    <col min="5633" max="5633" width="12" style="94" customWidth="1"/>
    <col min="5634" max="5634" width="11.5703125" style="94" customWidth="1"/>
    <col min="5635" max="5635" width="12.28515625" style="94" customWidth="1"/>
    <col min="5636" max="5636" width="26.140625" style="94" customWidth="1"/>
    <col min="5637" max="5886" width="11.42578125" style="94"/>
    <col min="5887" max="5887" width="21.140625" style="94" customWidth="1"/>
    <col min="5888" max="5888" width="14.140625" style="94" customWidth="1"/>
    <col min="5889" max="5889" width="12" style="94" customWidth="1"/>
    <col min="5890" max="5890" width="11.5703125" style="94" customWidth="1"/>
    <col min="5891" max="5891" width="12.28515625" style="94" customWidth="1"/>
    <col min="5892" max="5892" width="26.140625" style="94" customWidth="1"/>
    <col min="5893" max="6142" width="11.42578125" style="94"/>
    <col min="6143" max="6143" width="21.140625" style="94" customWidth="1"/>
    <col min="6144" max="6144" width="14.140625" style="94" customWidth="1"/>
    <col min="6145" max="6145" width="12" style="94" customWidth="1"/>
    <col min="6146" max="6146" width="11.5703125" style="94" customWidth="1"/>
    <col min="6147" max="6147" width="12.28515625" style="94" customWidth="1"/>
    <col min="6148" max="6148" width="26.140625" style="94" customWidth="1"/>
    <col min="6149" max="6398" width="11.42578125" style="94"/>
    <col min="6399" max="6399" width="21.140625" style="94" customWidth="1"/>
    <col min="6400" max="6400" width="14.140625" style="94" customWidth="1"/>
    <col min="6401" max="6401" width="12" style="94" customWidth="1"/>
    <col min="6402" max="6402" width="11.5703125" style="94" customWidth="1"/>
    <col min="6403" max="6403" width="12.28515625" style="94" customWidth="1"/>
    <col min="6404" max="6404" width="26.140625" style="94" customWidth="1"/>
    <col min="6405" max="6654" width="11.42578125" style="94"/>
    <col min="6655" max="6655" width="21.140625" style="94" customWidth="1"/>
    <col min="6656" max="6656" width="14.140625" style="94" customWidth="1"/>
    <col min="6657" max="6657" width="12" style="94" customWidth="1"/>
    <col min="6658" max="6658" width="11.5703125" style="94" customWidth="1"/>
    <col min="6659" max="6659" width="12.28515625" style="94" customWidth="1"/>
    <col min="6660" max="6660" width="26.140625" style="94" customWidth="1"/>
    <col min="6661" max="6910" width="11.42578125" style="94"/>
    <col min="6911" max="6911" width="21.140625" style="94" customWidth="1"/>
    <col min="6912" max="6912" width="14.140625" style="94" customWidth="1"/>
    <col min="6913" max="6913" width="12" style="94" customWidth="1"/>
    <col min="6914" max="6914" width="11.5703125" style="94" customWidth="1"/>
    <col min="6915" max="6915" width="12.28515625" style="94" customWidth="1"/>
    <col min="6916" max="6916" width="26.140625" style="94" customWidth="1"/>
    <col min="6917" max="7166" width="11.42578125" style="94"/>
    <col min="7167" max="7167" width="21.140625" style="94" customWidth="1"/>
    <col min="7168" max="7168" width="14.140625" style="94" customWidth="1"/>
    <col min="7169" max="7169" width="12" style="94" customWidth="1"/>
    <col min="7170" max="7170" width="11.5703125" style="94" customWidth="1"/>
    <col min="7171" max="7171" width="12.28515625" style="94" customWidth="1"/>
    <col min="7172" max="7172" width="26.140625" style="94" customWidth="1"/>
    <col min="7173" max="7422" width="11.42578125" style="94"/>
    <col min="7423" max="7423" width="21.140625" style="94" customWidth="1"/>
    <col min="7424" max="7424" width="14.140625" style="94" customWidth="1"/>
    <col min="7425" max="7425" width="12" style="94" customWidth="1"/>
    <col min="7426" max="7426" width="11.5703125" style="94" customWidth="1"/>
    <col min="7427" max="7427" width="12.28515625" style="94" customWidth="1"/>
    <col min="7428" max="7428" width="26.140625" style="94" customWidth="1"/>
    <col min="7429" max="7678" width="11.42578125" style="94"/>
    <col min="7679" max="7679" width="21.140625" style="94" customWidth="1"/>
    <col min="7680" max="7680" width="14.140625" style="94" customWidth="1"/>
    <col min="7681" max="7681" width="12" style="94" customWidth="1"/>
    <col min="7682" max="7682" width="11.5703125" style="94" customWidth="1"/>
    <col min="7683" max="7683" width="12.28515625" style="94" customWidth="1"/>
    <col min="7684" max="7684" width="26.140625" style="94" customWidth="1"/>
    <col min="7685" max="7934" width="11.42578125" style="94"/>
    <col min="7935" max="7935" width="21.140625" style="94" customWidth="1"/>
    <col min="7936" max="7936" width="14.140625" style="94" customWidth="1"/>
    <col min="7937" max="7937" width="12" style="94" customWidth="1"/>
    <col min="7938" max="7938" width="11.5703125" style="94" customWidth="1"/>
    <col min="7939" max="7939" width="12.28515625" style="94" customWidth="1"/>
    <col min="7940" max="7940" width="26.140625" style="94" customWidth="1"/>
    <col min="7941" max="8190" width="11.42578125" style="94"/>
    <col min="8191" max="8191" width="21.140625" style="94" customWidth="1"/>
    <col min="8192" max="8192" width="14.140625" style="94" customWidth="1"/>
    <col min="8193" max="8193" width="12" style="94" customWidth="1"/>
    <col min="8194" max="8194" width="11.5703125" style="94" customWidth="1"/>
    <col min="8195" max="8195" width="12.28515625" style="94" customWidth="1"/>
    <col min="8196" max="8196" width="26.140625" style="94" customWidth="1"/>
    <col min="8197" max="8446" width="11.42578125" style="94"/>
    <col min="8447" max="8447" width="21.140625" style="94" customWidth="1"/>
    <col min="8448" max="8448" width="14.140625" style="94" customWidth="1"/>
    <col min="8449" max="8449" width="12" style="94" customWidth="1"/>
    <col min="8450" max="8450" width="11.5703125" style="94" customWidth="1"/>
    <col min="8451" max="8451" width="12.28515625" style="94" customWidth="1"/>
    <col min="8452" max="8452" width="26.140625" style="94" customWidth="1"/>
    <col min="8453" max="8702" width="11.42578125" style="94"/>
    <col min="8703" max="8703" width="21.140625" style="94" customWidth="1"/>
    <col min="8704" max="8704" width="14.140625" style="94" customWidth="1"/>
    <col min="8705" max="8705" width="12" style="94" customWidth="1"/>
    <col min="8706" max="8706" width="11.5703125" style="94" customWidth="1"/>
    <col min="8707" max="8707" width="12.28515625" style="94" customWidth="1"/>
    <col min="8708" max="8708" width="26.140625" style="94" customWidth="1"/>
    <col min="8709" max="8958" width="11.42578125" style="94"/>
    <col min="8959" max="8959" width="21.140625" style="94" customWidth="1"/>
    <col min="8960" max="8960" width="14.140625" style="94" customWidth="1"/>
    <col min="8961" max="8961" width="12" style="94" customWidth="1"/>
    <col min="8962" max="8962" width="11.5703125" style="94" customWidth="1"/>
    <col min="8963" max="8963" width="12.28515625" style="94" customWidth="1"/>
    <col min="8964" max="8964" width="26.140625" style="94" customWidth="1"/>
    <col min="8965" max="9214" width="11.42578125" style="94"/>
    <col min="9215" max="9215" width="21.140625" style="94" customWidth="1"/>
    <col min="9216" max="9216" width="14.140625" style="94" customWidth="1"/>
    <col min="9217" max="9217" width="12" style="94" customWidth="1"/>
    <col min="9218" max="9218" width="11.5703125" style="94" customWidth="1"/>
    <col min="9219" max="9219" width="12.28515625" style="94" customWidth="1"/>
    <col min="9220" max="9220" width="26.140625" style="94" customWidth="1"/>
    <col min="9221" max="9470" width="11.42578125" style="94"/>
    <col min="9471" max="9471" width="21.140625" style="94" customWidth="1"/>
    <col min="9472" max="9472" width="14.140625" style="94" customWidth="1"/>
    <col min="9473" max="9473" width="12" style="94" customWidth="1"/>
    <col min="9474" max="9474" width="11.5703125" style="94" customWidth="1"/>
    <col min="9475" max="9475" width="12.28515625" style="94" customWidth="1"/>
    <col min="9476" max="9476" width="26.140625" style="94" customWidth="1"/>
    <col min="9477" max="9726" width="11.42578125" style="94"/>
    <col min="9727" max="9727" width="21.140625" style="94" customWidth="1"/>
    <col min="9728" max="9728" width="14.140625" style="94" customWidth="1"/>
    <col min="9729" max="9729" width="12" style="94" customWidth="1"/>
    <col min="9730" max="9730" width="11.5703125" style="94" customWidth="1"/>
    <col min="9731" max="9731" width="12.28515625" style="94" customWidth="1"/>
    <col min="9732" max="9732" width="26.140625" style="94" customWidth="1"/>
    <col min="9733" max="9982" width="11.42578125" style="94"/>
    <col min="9983" max="9983" width="21.140625" style="94" customWidth="1"/>
    <col min="9984" max="9984" width="14.140625" style="94" customWidth="1"/>
    <col min="9985" max="9985" width="12" style="94" customWidth="1"/>
    <col min="9986" max="9986" width="11.5703125" style="94" customWidth="1"/>
    <col min="9987" max="9987" width="12.28515625" style="94" customWidth="1"/>
    <col min="9988" max="9988" width="26.140625" style="94" customWidth="1"/>
    <col min="9989" max="10238" width="11.42578125" style="94"/>
    <col min="10239" max="10239" width="21.140625" style="94" customWidth="1"/>
    <col min="10240" max="10240" width="14.140625" style="94" customWidth="1"/>
    <col min="10241" max="10241" width="12" style="94" customWidth="1"/>
    <col min="10242" max="10242" width="11.5703125" style="94" customWidth="1"/>
    <col min="10243" max="10243" width="12.28515625" style="94" customWidth="1"/>
    <col min="10244" max="10244" width="26.140625" style="94" customWidth="1"/>
    <col min="10245" max="10494" width="11.42578125" style="94"/>
    <col min="10495" max="10495" width="21.140625" style="94" customWidth="1"/>
    <col min="10496" max="10496" width="14.140625" style="94" customWidth="1"/>
    <col min="10497" max="10497" width="12" style="94" customWidth="1"/>
    <col min="10498" max="10498" width="11.5703125" style="94" customWidth="1"/>
    <col min="10499" max="10499" width="12.28515625" style="94" customWidth="1"/>
    <col min="10500" max="10500" width="26.140625" style="94" customWidth="1"/>
    <col min="10501" max="10750" width="11.42578125" style="94"/>
    <col min="10751" max="10751" width="21.140625" style="94" customWidth="1"/>
    <col min="10752" max="10752" width="14.140625" style="94" customWidth="1"/>
    <col min="10753" max="10753" width="12" style="94" customWidth="1"/>
    <col min="10754" max="10754" width="11.5703125" style="94" customWidth="1"/>
    <col min="10755" max="10755" width="12.28515625" style="94" customWidth="1"/>
    <col min="10756" max="10756" width="26.140625" style="94" customWidth="1"/>
    <col min="10757" max="11006" width="11.42578125" style="94"/>
    <col min="11007" max="11007" width="21.140625" style="94" customWidth="1"/>
    <col min="11008" max="11008" width="14.140625" style="94" customWidth="1"/>
    <col min="11009" max="11009" width="12" style="94" customWidth="1"/>
    <col min="11010" max="11010" width="11.5703125" style="94" customWidth="1"/>
    <col min="11011" max="11011" width="12.28515625" style="94" customWidth="1"/>
    <col min="11012" max="11012" width="26.140625" style="94" customWidth="1"/>
    <col min="11013" max="11262" width="11.42578125" style="94"/>
    <col min="11263" max="11263" width="21.140625" style="94" customWidth="1"/>
    <col min="11264" max="11264" width="14.140625" style="94" customWidth="1"/>
    <col min="11265" max="11265" width="12" style="94" customWidth="1"/>
    <col min="11266" max="11266" width="11.5703125" style="94" customWidth="1"/>
    <col min="11267" max="11267" width="12.28515625" style="94" customWidth="1"/>
    <col min="11268" max="11268" width="26.140625" style="94" customWidth="1"/>
    <col min="11269" max="11518" width="11.42578125" style="94"/>
    <col min="11519" max="11519" width="21.140625" style="94" customWidth="1"/>
    <col min="11520" max="11520" width="14.140625" style="94" customWidth="1"/>
    <col min="11521" max="11521" width="12" style="94" customWidth="1"/>
    <col min="11522" max="11522" width="11.5703125" style="94" customWidth="1"/>
    <col min="11523" max="11523" width="12.28515625" style="94" customWidth="1"/>
    <col min="11524" max="11524" width="26.140625" style="94" customWidth="1"/>
    <col min="11525" max="11774" width="11.42578125" style="94"/>
    <col min="11775" max="11775" width="21.140625" style="94" customWidth="1"/>
    <col min="11776" max="11776" width="14.140625" style="94" customWidth="1"/>
    <col min="11777" max="11777" width="12" style="94" customWidth="1"/>
    <col min="11778" max="11778" width="11.5703125" style="94" customWidth="1"/>
    <col min="11779" max="11779" width="12.28515625" style="94" customWidth="1"/>
    <col min="11780" max="11780" width="26.140625" style="94" customWidth="1"/>
    <col min="11781" max="12030" width="11.42578125" style="94"/>
    <col min="12031" max="12031" width="21.140625" style="94" customWidth="1"/>
    <col min="12032" max="12032" width="14.140625" style="94" customWidth="1"/>
    <col min="12033" max="12033" width="12" style="94" customWidth="1"/>
    <col min="12034" max="12034" width="11.5703125" style="94" customWidth="1"/>
    <col min="12035" max="12035" width="12.28515625" style="94" customWidth="1"/>
    <col min="12036" max="12036" width="26.140625" style="94" customWidth="1"/>
    <col min="12037" max="12286" width="11.42578125" style="94"/>
    <col min="12287" max="12287" width="21.140625" style="94" customWidth="1"/>
    <col min="12288" max="12288" width="14.140625" style="94" customWidth="1"/>
    <col min="12289" max="12289" width="12" style="94" customWidth="1"/>
    <col min="12290" max="12290" width="11.5703125" style="94" customWidth="1"/>
    <col min="12291" max="12291" width="12.28515625" style="94" customWidth="1"/>
    <col min="12292" max="12292" width="26.140625" style="94" customWidth="1"/>
    <col min="12293" max="12542" width="11.42578125" style="94"/>
    <col min="12543" max="12543" width="21.140625" style="94" customWidth="1"/>
    <col min="12544" max="12544" width="14.140625" style="94" customWidth="1"/>
    <col min="12545" max="12545" width="12" style="94" customWidth="1"/>
    <col min="12546" max="12546" width="11.5703125" style="94" customWidth="1"/>
    <col min="12547" max="12547" width="12.28515625" style="94" customWidth="1"/>
    <col min="12548" max="12548" width="26.140625" style="94" customWidth="1"/>
    <col min="12549" max="12798" width="11.42578125" style="94"/>
    <col min="12799" max="12799" width="21.140625" style="94" customWidth="1"/>
    <col min="12800" max="12800" width="14.140625" style="94" customWidth="1"/>
    <col min="12801" max="12801" width="12" style="94" customWidth="1"/>
    <col min="12802" max="12802" width="11.5703125" style="94" customWidth="1"/>
    <col min="12803" max="12803" width="12.28515625" style="94" customWidth="1"/>
    <col min="12804" max="12804" width="26.140625" style="94" customWidth="1"/>
    <col min="12805" max="13054" width="11.42578125" style="94"/>
    <col min="13055" max="13055" width="21.140625" style="94" customWidth="1"/>
    <col min="13056" max="13056" width="14.140625" style="94" customWidth="1"/>
    <col min="13057" max="13057" width="12" style="94" customWidth="1"/>
    <col min="13058" max="13058" width="11.5703125" style="94" customWidth="1"/>
    <col min="13059" max="13059" width="12.28515625" style="94" customWidth="1"/>
    <col min="13060" max="13060" width="26.140625" style="94" customWidth="1"/>
    <col min="13061" max="13310" width="11.42578125" style="94"/>
    <col min="13311" max="13311" width="21.140625" style="94" customWidth="1"/>
    <col min="13312" max="13312" width="14.140625" style="94" customWidth="1"/>
    <col min="13313" max="13313" width="12" style="94" customWidth="1"/>
    <col min="13314" max="13314" width="11.5703125" style="94" customWidth="1"/>
    <col min="13315" max="13315" width="12.28515625" style="94" customWidth="1"/>
    <col min="13316" max="13316" width="26.140625" style="94" customWidth="1"/>
    <col min="13317" max="13566" width="11.42578125" style="94"/>
    <col min="13567" max="13567" width="21.140625" style="94" customWidth="1"/>
    <col min="13568" max="13568" width="14.140625" style="94" customWidth="1"/>
    <col min="13569" max="13569" width="12" style="94" customWidth="1"/>
    <col min="13570" max="13570" width="11.5703125" style="94" customWidth="1"/>
    <col min="13571" max="13571" width="12.28515625" style="94" customWidth="1"/>
    <col min="13572" max="13572" width="26.140625" style="94" customWidth="1"/>
    <col min="13573" max="13822" width="11.42578125" style="94"/>
    <col min="13823" max="13823" width="21.140625" style="94" customWidth="1"/>
    <col min="13824" max="13824" width="14.140625" style="94" customWidth="1"/>
    <col min="13825" max="13825" width="12" style="94" customWidth="1"/>
    <col min="13826" max="13826" width="11.5703125" style="94" customWidth="1"/>
    <col min="13827" max="13827" width="12.28515625" style="94" customWidth="1"/>
    <col min="13828" max="13828" width="26.140625" style="94" customWidth="1"/>
    <col min="13829" max="14078" width="11.42578125" style="94"/>
    <col min="14079" max="14079" width="21.140625" style="94" customWidth="1"/>
    <col min="14080" max="14080" width="14.140625" style="94" customWidth="1"/>
    <col min="14081" max="14081" width="12" style="94" customWidth="1"/>
    <col min="14082" max="14082" width="11.5703125" style="94" customWidth="1"/>
    <col min="14083" max="14083" width="12.28515625" style="94" customWidth="1"/>
    <col min="14084" max="14084" width="26.140625" style="94" customWidth="1"/>
    <col min="14085" max="14334" width="11.42578125" style="94"/>
    <col min="14335" max="14335" width="21.140625" style="94" customWidth="1"/>
    <col min="14336" max="14336" width="14.140625" style="94" customWidth="1"/>
    <col min="14337" max="14337" width="12" style="94" customWidth="1"/>
    <col min="14338" max="14338" width="11.5703125" style="94" customWidth="1"/>
    <col min="14339" max="14339" width="12.28515625" style="94" customWidth="1"/>
    <col min="14340" max="14340" width="26.140625" style="94" customWidth="1"/>
    <col min="14341" max="14590" width="11.42578125" style="94"/>
    <col min="14591" max="14591" width="21.140625" style="94" customWidth="1"/>
    <col min="14592" max="14592" width="14.140625" style="94" customWidth="1"/>
    <col min="14593" max="14593" width="12" style="94" customWidth="1"/>
    <col min="14594" max="14594" width="11.5703125" style="94" customWidth="1"/>
    <col min="14595" max="14595" width="12.28515625" style="94" customWidth="1"/>
    <col min="14596" max="14596" width="26.140625" style="94" customWidth="1"/>
    <col min="14597" max="14846" width="11.42578125" style="94"/>
    <col min="14847" max="14847" width="21.140625" style="94" customWidth="1"/>
    <col min="14848" max="14848" width="14.140625" style="94" customWidth="1"/>
    <col min="14849" max="14849" width="12" style="94" customWidth="1"/>
    <col min="14850" max="14850" width="11.5703125" style="94" customWidth="1"/>
    <col min="14851" max="14851" width="12.28515625" style="94" customWidth="1"/>
    <col min="14852" max="14852" width="26.140625" style="94" customWidth="1"/>
    <col min="14853" max="15102" width="11.42578125" style="94"/>
    <col min="15103" max="15103" width="21.140625" style="94" customWidth="1"/>
    <col min="15104" max="15104" width="14.140625" style="94" customWidth="1"/>
    <col min="15105" max="15105" width="12" style="94" customWidth="1"/>
    <col min="15106" max="15106" width="11.5703125" style="94" customWidth="1"/>
    <col min="15107" max="15107" width="12.28515625" style="94" customWidth="1"/>
    <col min="15108" max="15108" width="26.140625" style="94" customWidth="1"/>
    <col min="15109" max="15358" width="11.42578125" style="94"/>
    <col min="15359" max="15359" width="21.140625" style="94" customWidth="1"/>
    <col min="15360" max="15360" width="14.140625" style="94" customWidth="1"/>
    <col min="15361" max="15361" width="12" style="94" customWidth="1"/>
    <col min="15362" max="15362" width="11.5703125" style="94" customWidth="1"/>
    <col min="15363" max="15363" width="12.28515625" style="94" customWidth="1"/>
    <col min="15364" max="15364" width="26.140625" style="94" customWidth="1"/>
    <col min="15365" max="15614" width="11.42578125" style="94"/>
    <col min="15615" max="15615" width="21.140625" style="94" customWidth="1"/>
    <col min="15616" max="15616" width="14.140625" style="94" customWidth="1"/>
    <col min="15617" max="15617" width="12" style="94" customWidth="1"/>
    <col min="15618" max="15618" width="11.5703125" style="94" customWidth="1"/>
    <col min="15619" max="15619" width="12.28515625" style="94" customWidth="1"/>
    <col min="15620" max="15620" width="26.140625" style="94" customWidth="1"/>
    <col min="15621" max="15870" width="11.42578125" style="94"/>
    <col min="15871" max="15871" width="21.140625" style="94" customWidth="1"/>
    <col min="15872" max="15872" width="14.140625" style="94" customWidth="1"/>
    <col min="15873" max="15873" width="12" style="94" customWidth="1"/>
    <col min="15874" max="15874" width="11.5703125" style="94" customWidth="1"/>
    <col min="15875" max="15875" width="12.28515625" style="94" customWidth="1"/>
    <col min="15876" max="15876" width="26.140625" style="94" customWidth="1"/>
    <col min="15877" max="16126" width="11.42578125" style="94"/>
    <col min="16127" max="16127" width="21.140625" style="94" customWidth="1"/>
    <col min="16128" max="16128" width="14.140625" style="94" customWidth="1"/>
    <col min="16129" max="16129" width="12" style="94" customWidth="1"/>
    <col min="16130" max="16130" width="11.5703125" style="94" customWidth="1"/>
    <col min="16131" max="16131" width="12.28515625" style="94" customWidth="1"/>
    <col min="16132" max="16132" width="26.140625" style="94" customWidth="1"/>
    <col min="16133" max="16384" width="11.42578125" style="94"/>
  </cols>
  <sheetData>
    <row r="1" spans="1:4">
      <c r="A1" s="1"/>
      <c r="B1" s="2"/>
      <c r="C1" s="1"/>
      <c r="D1" s="1"/>
    </row>
    <row r="2" spans="1:4">
      <c r="A2" s="1"/>
      <c r="B2" s="2"/>
      <c r="C2" s="1"/>
      <c r="D2" s="1"/>
    </row>
    <row r="3" spans="1:4">
      <c r="A3" s="1"/>
      <c r="B3" s="4"/>
      <c r="C3" s="5"/>
      <c r="D3" s="5"/>
    </row>
    <row r="4" spans="1:4">
      <c r="A4" s="495"/>
      <c r="B4" s="495"/>
      <c r="C4" s="495"/>
      <c r="D4" s="495"/>
    </row>
    <row r="5" spans="1:4">
      <c r="A5" s="226"/>
      <c r="B5" s="226"/>
      <c r="C5" s="226"/>
      <c r="D5" s="226"/>
    </row>
    <row r="6" spans="1:4" ht="17.25" customHeight="1">
      <c r="A6" s="496" t="s">
        <v>171</v>
      </c>
      <c r="B6" s="496"/>
      <c r="C6" s="496"/>
      <c r="D6" s="496"/>
    </row>
    <row r="7" spans="1:4" ht="8.25" customHeight="1">
      <c r="A7" s="228"/>
      <c r="B7" s="228"/>
      <c r="C7" s="228"/>
      <c r="D7" s="228"/>
    </row>
    <row r="8" spans="1:4" ht="21" customHeight="1">
      <c r="A8" s="95"/>
      <c r="B8" s="95"/>
      <c r="C8" s="98" t="s">
        <v>172</v>
      </c>
      <c r="D8" s="299">
        <v>13</v>
      </c>
    </row>
    <row r="9" spans="1:4" ht="21" customHeight="1">
      <c r="A9" s="95"/>
      <c r="B9" s="95"/>
      <c r="C9" s="98" t="s">
        <v>173</v>
      </c>
      <c r="D9" s="299">
        <f>D16</f>
        <v>11.677455791851679</v>
      </c>
    </row>
    <row r="10" spans="1:4" ht="21" customHeight="1">
      <c r="A10" s="98" t="s">
        <v>238</v>
      </c>
      <c r="B10" s="297">
        <f>D16</f>
        <v>11.677455791851679</v>
      </c>
      <c r="C10" s="98" t="s">
        <v>5</v>
      </c>
      <c r="D10" s="300">
        <f>D9-D8</f>
        <v>-1.3225442081483205</v>
      </c>
    </row>
    <row r="11" spans="1:4" ht="15" customHeight="1">
      <c r="A11" s="95"/>
      <c r="B11" s="95"/>
      <c r="C11" s="101"/>
      <c r="D11" s="101"/>
    </row>
    <row r="12" spans="1:4" ht="24" customHeight="1">
      <c r="A12" s="497" t="s">
        <v>6</v>
      </c>
      <c r="B12" s="499" t="s">
        <v>174</v>
      </c>
      <c r="C12" s="497" t="s">
        <v>8</v>
      </c>
      <c r="D12" s="301" t="s">
        <v>10</v>
      </c>
    </row>
    <row r="13" spans="1:4" ht="24" customHeight="1">
      <c r="A13" s="498"/>
      <c r="B13" s="500"/>
      <c r="C13" s="498"/>
      <c r="D13" s="301" t="s">
        <v>10</v>
      </c>
    </row>
    <row r="14" spans="1:4" ht="10.5" customHeight="1">
      <c r="A14" s="95"/>
      <c r="B14" s="95"/>
      <c r="C14" s="101"/>
      <c r="D14" s="101"/>
    </row>
    <row r="15" spans="1:4" ht="46.5" customHeight="1">
      <c r="A15" s="98" t="s">
        <v>12</v>
      </c>
      <c r="B15" s="165" t="s">
        <v>239</v>
      </c>
      <c r="C15" s="165" t="s">
        <v>175</v>
      </c>
      <c r="D15" s="98" t="s">
        <v>174</v>
      </c>
    </row>
    <row r="16" spans="1:4" ht="15.75" customHeight="1">
      <c r="A16" s="104" t="s">
        <v>15</v>
      </c>
      <c r="B16" s="164">
        <f>SUM(B17:B48)</f>
        <v>299807</v>
      </c>
      <c r="C16" s="164">
        <f>SUM(C17:C48)</f>
        <v>25674</v>
      </c>
      <c r="D16" s="360">
        <f>IF(C16=0,0,(B16/C16))</f>
        <v>11.677455791851679</v>
      </c>
    </row>
    <row r="17" spans="1:6" ht="12" customHeight="1">
      <c r="A17" s="119" t="s">
        <v>16</v>
      </c>
      <c r="B17" s="317">
        <v>4767</v>
      </c>
      <c r="C17" s="317">
        <v>357</v>
      </c>
      <c r="D17" s="361">
        <f t="shared" ref="D17:D48" si="0">IF(C17=0,0,(B17/C17))</f>
        <v>13.352941176470589</v>
      </c>
      <c r="E17" s="94" t="s">
        <v>16</v>
      </c>
      <c r="F17" s="94">
        <v>18.424657534246574</v>
      </c>
    </row>
    <row r="18" spans="1:6" ht="12" customHeight="1">
      <c r="A18" s="119" t="s">
        <v>17</v>
      </c>
      <c r="B18" s="317">
        <v>8361</v>
      </c>
      <c r="C18" s="317">
        <v>573</v>
      </c>
      <c r="D18" s="361">
        <f t="shared" si="0"/>
        <v>14.591623036649215</v>
      </c>
      <c r="E18" s="94" t="s">
        <v>17</v>
      </c>
      <c r="F18" s="94">
        <v>16.956790123456791</v>
      </c>
    </row>
    <row r="19" spans="1:6" ht="12" customHeight="1">
      <c r="A19" s="119" t="s">
        <v>18</v>
      </c>
      <c r="B19" s="317">
        <v>1691</v>
      </c>
      <c r="C19" s="318">
        <v>165</v>
      </c>
      <c r="D19" s="361">
        <f t="shared" si="0"/>
        <v>10.248484848484848</v>
      </c>
      <c r="E19" s="94" t="s">
        <v>18</v>
      </c>
      <c r="F19" s="94">
        <v>13.198529411764707</v>
      </c>
    </row>
    <row r="20" spans="1:6" ht="12" customHeight="1">
      <c r="A20" s="119" t="s">
        <v>19</v>
      </c>
      <c r="B20" s="317">
        <v>1773</v>
      </c>
      <c r="C20" s="317">
        <v>231</v>
      </c>
      <c r="D20" s="361">
        <f t="shared" si="0"/>
        <v>7.6753246753246751</v>
      </c>
      <c r="E20" s="94" t="s">
        <v>19</v>
      </c>
      <c r="F20" s="94">
        <v>13.763157894736842</v>
      </c>
    </row>
    <row r="21" spans="1:6" ht="12" customHeight="1">
      <c r="A21" s="119" t="s">
        <v>20</v>
      </c>
      <c r="B21" s="317">
        <v>7326</v>
      </c>
      <c r="C21" s="317">
        <v>573</v>
      </c>
      <c r="D21" s="361">
        <f t="shared" si="0"/>
        <v>12.785340314136125</v>
      </c>
      <c r="E21" s="94" t="s">
        <v>20</v>
      </c>
      <c r="F21" s="94">
        <v>63.862499999999997</v>
      </c>
    </row>
    <row r="22" spans="1:6" ht="12" customHeight="1">
      <c r="A22" s="119" t="s">
        <v>21</v>
      </c>
      <c r="B22" s="317">
        <v>8606</v>
      </c>
      <c r="C22" s="317">
        <v>849</v>
      </c>
      <c r="D22" s="361">
        <f t="shared" si="0"/>
        <v>10.13663133097762</v>
      </c>
      <c r="E22" s="94" t="s">
        <v>21</v>
      </c>
      <c r="F22" s="94">
        <v>17.124726477024069</v>
      </c>
    </row>
    <row r="23" spans="1:6" ht="12" customHeight="1">
      <c r="A23" s="119" t="s">
        <v>22</v>
      </c>
      <c r="B23" s="317">
        <v>7911</v>
      </c>
      <c r="C23" s="317">
        <v>676</v>
      </c>
      <c r="D23" s="361">
        <f t="shared" si="0"/>
        <v>11.702662721893491</v>
      </c>
      <c r="E23" s="94" t="s">
        <v>22</v>
      </c>
      <c r="F23" s="94">
        <v>15.519736842105264</v>
      </c>
    </row>
    <row r="24" spans="1:6" ht="12" customHeight="1">
      <c r="A24" s="119" t="s">
        <v>23</v>
      </c>
      <c r="B24" s="317">
        <v>1765</v>
      </c>
      <c r="C24" s="317">
        <v>212</v>
      </c>
      <c r="D24" s="361">
        <f t="shared" si="0"/>
        <v>8.3254716981132084</v>
      </c>
      <c r="E24" s="94" t="s">
        <v>23</v>
      </c>
      <c r="F24" s="94">
        <v>9.1162790697674421</v>
      </c>
    </row>
    <row r="25" spans="1:6" ht="12" customHeight="1">
      <c r="A25" s="119" t="s">
        <v>24</v>
      </c>
      <c r="B25" s="317">
        <v>44765</v>
      </c>
      <c r="C25" s="318">
        <v>2950</v>
      </c>
      <c r="D25" s="361">
        <f t="shared" si="0"/>
        <v>15.17457627118644</v>
      </c>
      <c r="E25" s="94" t="s">
        <v>24</v>
      </c>
      <c r="F25" s="94">
        <v>17.428000000000001</v>
      </c>
    </row>
    <row r="26" spans="1:6" ht="12" customHeight="1">
      <c r="A26" s="119" t="s">
        <v>25</v>
      </c>
      <c r="B26" s="317">
        <v>2350</v>
      </c>
      <c r="C26" s="317">
        <v>252</v>
      </c>
      <c r="D26" s="361">
        <f t="shared" si="0"/>
        <v>9.325396825396826</v>
      </c>
      <c r="E26" s="94" t="s">
        <v>25</v>
      </c>
      <c r="F26" s="94">
        <v>13.900621118012422</v>
      </c>
    </row>
    <row r="27" spans="1:6" ht="12" customHeight="1">
      <c r="A27" s="119" t="s">
        <v>26</v>
      </c>
      <c r="B27" s="317">
        <v>15961</v>
      </c>
      <c r="C27" s="317">
        <v>1406</v>
      </c>
      <c r="D27" s="361">
        <f t="shared" si="0"/>
        <v>11.352062588904694</v>
      </c>
      <c r="E27" s="94" t="s">
        <v>26</v>
      </c>
      <c r="F27" s="94">
        <v>10.265932336742722</v>
      </c>
    </row>
    <row r="28" spans="1:6" ht="12" customHeight="1">
      <c r="A28" s="119" t="s">
        <v>27</v>
      </c>
      <c r="B28" s="317">
        <v>7093</v>
      </c>
      <c r="C28" s="317">
        <v>430</v>
      </c>
      <c r="D28" s="361">
        <f t="shared" si="0"/>
        <v>16.495348837209303</v>
      </c>
      <c r="E28" s="94" t="s">
        <v>27</v>
      </c>
      <c r="F28" s="94">
        <v>10.891959798994975</v>
      </c>
    </row>
    <row r="29" spans="1:6" ht="12" customHeight="1">
      <c r="A29" s="119" t="s">
        <v>28</v>
      </c>
      <c r="B29" s="317">
        <v>3694</v>
      </c>
      <c r="C29" s="317">
        <v>353</v>
      </c>
      <c r="D29" s="361">
        <f t="shared" si="0"/>
        <v>10.464589235127479</v>
      </c>
      <c r="E29" s="94" t="s">
        <v>28</v>
      </c>
      <c r="F29" s="94">
        <v>17.283720930232558</v>
      </c>
    </row>
    <row r="30" spans="1:6" ht="12" customHeight="1">
      <c r="A30" s="119" t="s">
        <v>29</v>
      </c>
      <c r="B30" s="317">
        <v>15218</v>
      </c>
      <c r="C30" s="317">
        <v>1395</v>
      </c>
      <c r="D30" s="361">
        <f t="shared" si="0"/>
        <v>10.908960573476703</v>
      </c>
      <c r="E30" s="94" t="s">
        <v>29</v>
      </c>
      <c r="F30" s="94">
        <v>14.396085740913326</v>
      </c>
    </row>
    <row r="31" spans="1:6" ht="12" customHeight="1">
      <c r="A31" s="119" t="s">
        <v>30</v>
      </c>
      <c r="B31" s="317">
        <v>48565</v>
      </c>
      <c r="C31" s="317">
        <v>3715</v>
      </c>
      <c r="D31" s="361">
        <f t="shared" si="0"/>
        <v>13.072678331090176</v>
      </c>
      <c r="E31" s="94" t="s">
        <v>30</v>
      </c>
      <c r="F31" s="94">
        <v>17.79815157116451</v>
      </c>
    </row>
    <row r="32" spans="1:6" ht="12" customHeight="1">
      <c r="A32" s="119" t="s">
        <v>31</v>
      </c>
      <c r="B32" s="317">
        <v>12071</v>
      </c>
      <c r="C32" s="317">
        <v>909</v>
      </c>
      <c r="D32" s="361">
        <f t="shared" si="0"/>
        <v>13.27942794279428</v>
      </c>
      <c r="E32" s="94" t="s">
        <v>31</v>
      </c>
      <c r="F32" s="94">
        <v>21.247357293868923</v>
      </c>
    </row>
    <row r="33" spans="1:6" ht="12" customHeight="1">
      <c r="A33" s="119" t="s">
        <v>32</v>
      </c>
      <c r="B33" s="317">
        <v>5052</v>
      </c>
      <c r="C33" s="317">
        <v>476</v>
      </c>
      <c r="D33" s="361">
        <f t="shared" si="0"/>
        <v>10.61344537815126</v>
      </c>
      <c r="E33" s="94" t="s">
        <v>32</v>
      </c>
      <c r="F33" s="94">
        <v>15.992805755395683</v>
      </c>
    </row>
    <row r="34" spans="1:6" ht="12" customHeight="1">
      <c r="A34" s="119" t="s">
        <v>33</v>
      </c>
      <c r="B34" s="317">
        <v>3029</v>
      </c>
      <c r="C34" s="318">
        <v>321</v>
      </c>
      <c r="D34" s="361">
        <f t="shared" si="0"/>
        <v>9.4361370716510908</v>
      </c>
      <c r="E34" s="94" t="s">
        <v>33</v>
      </c>
      <c r="F34" s="94">
        <v>13.383333333333333</v>
      </c>
    </row>
    <row r="35" spans="1:6" ht="12" customHeight="1">
      <c r="A35" s="119" t="s">
        <v>34</v>
      </c>
      <c r="B35" s="317">
        <v>15337</v>
      </c>
      <c r="C35" s="317">
        <v>1728</v>
      </c>
      <c r="D35" s="361">
        <f t="shared" si="0"/>
        <v>8.8755787037037042</v>
      </c>
      <c r="E35" s="94" t="s">
        <v>34</v>
      </c>
      <c r="F35" s="94">
        <v>16.003886010362695</v>
      </c>
    </row>
    <row r="36" spans="1:6" ht="12" customHeight="1">
      <c r="A36" s="119" t="s">
        <v>35</v>
      </c>
      <c r="B36" s="317">
        <v>6489</v>
      </c>
      <c r="C36" s="317">
        <v>439</v>
      </c>
      <c r="D36" s="361">
        <f t="shared" si="0"/>
        <v>14.781321184510251</v>
      </c>
      <c r="E36" s="94" t="s">
        <v>35</v>
      </c>
      <c r="F36" s="94">
        <v>21.64</v>
      </c>
    </row>
    <row r="37" spans="1:6" ht="12" customHeight="1">
      <c r="A37" s="119" t="s">
        <v>36</v>
      </c>
      <c r="B37" s="317">
        <v>7684</v>
      </c>
      <c r="C37" s="317">
        <v>939</v>
      </c>
      <c r="D37" s="361">
        <f t="shared" si="0"/>
        <v>8.1831735889243884</v>
      </c>
      <c r="E37" s="94" t="s">
        <v>36</v>
      </c>
      <c r="F37" s="94">
        <v>80.554347826086953</v>
      </c>
    </row>
    <row r="38" spans="1:6" ht="12" customHeight="1">
      <c r="A38" s="119" t="s">
        <v>37</v>
      </c>
      <c r="B38" s="317">
        <v>2914</v>
      </c>
      <c r="C38" s="317">
        <v>283</v>
      </c>
      <c r="D38" s="361">
        <f t="shared" si="0"/>
        <v>10.296819787985866</v>
      </c>
      <c r="E38" s="94" t="s">
        <v>37</v>
      </c>
      <c r="F38" s="94">
        <v>10.958333333333334</v>
      </c>
    </row>
    <row r="39" spans="1:6" ht="12" customHeight="1">
      <c r="A39" s="119" t="s">
        <v>38</v>
      </c>
      <c r="B39" s="317">
        <v>8310</v>
      </c>
      <c r="C39" s="318">
        <v>769</v>
      </c>
      <c r="D39" s="361">
        <f t="shared" si="0"/>
        <v>10.806241872561769</v>
      </c>
      <c r="E39" s="94" t="s">
        <v>38</v>
      </c>
      <c r="F39" s="94">
        <v>20.341246290801188</v>
      </c>
    </row>
    <row r="40" spans="1:6" ht="12" customHeight="1">
      <c r="A40" s="119" t="s">
        <v>39</v>
      </c>
      <c r="B40" s="317">
        <v>5457</v>
      </c>
      <c r="C40" s="317">
        <v>363</v>
      </c>
      <c r="D40" s="361">
        <f t="shared" si="0"/>
        <v>15.03305785123967</v>
      </c>
      <c r="E40" s="94" t="s">
        <v>39</v>
      </c>
      <c r="F40" s="94">
        <v>10.084388185654008</v>
      </c>
    </row>
    <row r="41" spans="1:6" ht="12" customHeight="1">
      <c r="A41" s="119" t="s">
        <v>40</v>
      </c>
      <c r="B41" s="317">
        <v>9080</v>
      </c>
      <c r="C41" s="317">
        <v>880</v>
      </c>
      <c r="D41" s="361">
        <f t="shared" si="0"/>
        <v>10.318181818181818</v>
      </c>
      <c r="E41" s="94" t="s">
        <v>40</v>
      </c>
      <c r="F41" s="94">
        <v>11.792144026186579</v>
      </c>
    </row>
    <row r="42" spans="1:6" ht="12" customHeight="1">
      <c r="A42" s="119" t="s">
        <v>41</v>
      </c>
      <c r="B42" s="317">
        <v>13196</v>
      </c>
      <c r="C42" s="317">
        <v>984</v>
      </c>
      <c r="D42" s="361">
        <f t="shared" si="0"/>
        <v>13.410569105691057</v>
      </c>
      <c r="E42" s="94" t="s">
        <v>41</v>
      </c>
      <c r="F42" s="94">
        <v>12.161904761904761</v>
      </c>
    </row>
    <row r="43" spans="1:6" ht="12" customHeight="1">
      <c r="A43" s="119" t="s">
        <v>42</v>
      </c>
      <c r="B43" s="317">
        <v>5040</v>
      </c>
      <c r="C43" s="318">
        <v>348</v>
      </c>
      <c r="D43" s="361">
        <f t="shared" si="0"/>
        <v>14.482758620689655</v>
      </c>
      <c r="E43" s="94" t="s">
        <v>42</v>
      </c>
      <c r="F43" s="94">
        <v>13.542997542997544</v>
      </c>
    </row>
    <row r="44" spans="1:6" ht="12" customHeight="1">
      <c r="A44" s="119" t="s">
        <v>43</v>
      </c>
      <c r="B44" s="317">
        <v>8177</v>
      </c>
      <c r="C44" s="318">
        <v>973</v>
      </c>
      <c r="D44" s="361">
        <f t="shared" si="0"/>
        <v>8.4039054470709154</v>
      </c>
      <c r="E44" s="94" t="s">
        <v>43</v>
      </c>
      <c r="F44" s="94">
        <v>13.01153212520593</v>
      </c>
    </row>
    <row r="45" spans="1:6" ht="12" customHeight="1">
      <c r="A45" s="119" t="s">
        <v>44</v>
      </c>
      <c r="B45" s="317">
        <v>2587</v>
      </c>
      <c r="C45" s="317">
        <v>305</v>
      </c>
      <c r="D45" s="361">
        <f t="shared" si="0"/>
        <v>8.4819672131147534</v>
      </c>
      <c r="E45" s="94" t="s">
        <v>44</v>
      </c>
      <c r="F45" s="94">
        <v>16.22972972972973</v>
      </c>
    </row>
    <row r="46" spans="1:6" ht="12" customHeight="1">
      <c r="A46" s="119" t="s">
        <v>45</v>
      </c>
      <c r="B46" s="317">
        <v>9257</v>
      </c>
      <c r="C46" s="317">
        <v>1331</v>
      </c>
      <c r="D46" s="361">
        <f t="shared" si="0"/>
        <v>6.9549211119459056</v>
      </c>
      <c r="E46" s="94" t="s">
        <v>45</v>
      </c>
      <c r="F46" s="94">
        <v>7.73943661971831</v>
      </c>
    </row>
    <row r="47" spans="1:6" ht="12" customHeight="1">
      <c r="A47" s="119" t="s">
        <v>46</v>
      </c>
      <c r="B47" s="317">
        <v>4693</v>
      </c>
      <c r="C47" s="318">
        <v>364</v>
      </c>
      <c r="D47" s="361">
        <f t="shared" si="0"/>
        <v>12.892857142857142</v>
      </c>
      <c r="E47" s="94" t="s">
        <v>46</v>
      </c>
      <c r="F47" s="94">
        <v>10.878552971576227</v>
      </c>
    </row>
    <row r="48" spans="1:6" ht="12" customHeight="1">
      <c r="A48" s="119" t="s">
        <v>47</v>
      </c>
      <c r="B48" s="317">
        <v>1588</v>
      </c>
      <c r="C48" s="317">
        <v>125</v>
      </c>
      <c r="D48" s="361">
        <f t="shared" si="0"/>
        <v>12.704000000000001</v>
      </c>
      <c r="E48" s="94" t="s">
        <v>47</v>
      </c>
      <c r="F48" s="94">
        <v>9.9172932330827059</v>
      </c>
    </row>
    <row r="49" spans="1:4">
      <c r="A49" s="298" t="s">
        <v>80</v>
      </c>
      <c r="B49" s="227"/>
      <c r="C49" s="227"/>
      <c r="D49" s="97"/>
    </row>
    <row r="50" spans="1:4">
      <c r="A50" s="553"/>
      <c r="B50" s="554"/>
      <c r="C50" s="554"/>
      <c r="D50" s="555"/>
    </row>
    <row r="51" spans="1:4">
      <c r="A51" s="556"/>
      <c r="B51" s="557"/>
      <c r="C51" s="557"/>
      <c r="D51" s="558"/>
    </row>
    <row r="52" spans="1:4">
      <c r="A52" s="556"/>
      <c r="B52" s="557"/>
      <c r="C52" s="557"/>
      <c r="D52" s="558"/>
    </row>
    <row r="53" spans="1:4">
      <c r="A53" s="556"/>
      <c r="B53" s="557"/>
      <c r="C53" s="557"/>
      <c r="D53" s="558"/>
    </row>
    <row r="54" spans="1:4">
      <c r="A54" s="556"/>
      <c r="B54" s="557"/>
      <c r="C54" s="557"/>
      <c r="D54" s="558"/>
    </row>
    <row r="55" spans="1:4">
      <c r="A55" s="556"/>
      <c r="B55" s="557"/>
      <c r="C55" s="557"/>
      <c r="D55" s="558"/>
    </row>
    <row r="56" spans="1:4">
      <c r="A56" s="556"/>
      <c r="B56" s="557"/>
      <c r="C56" s="557"/>
      <c r="D56" s="558"/>
    </row>
    <row r="57" spans="1:4">
      <c r="A57" s="556"/>
      <c r="B57" s="557"/>
      <c r="C57" s="557"/>
      <c r="D57" s="558"/>
    </row>
    <row r="58" spans="1:4">
      <c r="A58" s="559"/>
      <c r="B58" s="560"/>
      <c r="C58" s="560"/>
      <c r="D58" s="561"/>
    </row>
  </sheetData>
  <sheetProtection selectLockedCells="1"/>
  <sortState ref="A17:D48">
    <sortCondition ref="A17:A48"/>
  </sortState>
  <mergeCells count="6">
    <mergeCell ref="A50:D58"/>
    <mergeCell ref="A4:D4"/>
    <mergeCell ref="A6:D6"/>
    <mergeCell ref="A12:A13"/>
    <mergeCell ref="B12:B13"/>
    <mergeCell ref="C12:C13"/>
  </mergeCells>
  <printOptions horizontalCentered="1" verticalCentered="1"/>
  <pageMargins left="0.23622047244094491" right="0.23622047244094491" top="0.19685039370078741" bottom="0.19685039370078741" header="0.31496062992125984" footer="0.31496062992125984"/>
  <pageSetup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51"/>
  <sheetViews>
    <sheetView topLeftCell="A28" zoomScaleNormal="100" zoomScaleSheetLayoutView="95" workbookViewId="0">
      <selection activeCell="R46" sqref="R46"/>
    </sheetView>
  </sheetViews>
  <sheetFormatPr baseColWidth="10" defaultRowHeight="15"/>
  <cols>
    <col min="1" max="2" width="13.140625" customWidth="1"/>
    <col min="3" max="8" width="7.42578125" customWidth="1"/>
    <col min="9" max="11" width="16.5703125" customWidth="1"/>
    <col min="256" max="256" width="6.85546875" customWidth="1"/>
    <col min="257" max="257" width="11.7109375" customWidth="1"/>
    <col min="258" max="263" width="7.7109375" customWidth="1"/>
    <col min="264" max="264" width="8.7109375" customWidth="1"/>
    <col min="265" max="267" width="13.7109375" customWidth="1"/>
    <col min="512" max="512" width="6.85546875" customWidth="1"/>
    <col min="513" max="513" width="11.7109375" customWidth="1"/>
    <col min="514" max="519" width="7.7109375" customWidth="1"/>
    <col min="520" max="520" width="8.7109375" customWidth="1"/>
    <col min="521" max="523" width="13.7109375" customWidth="1"/>
    <col min="768" max="768" width="6.85546875" customWidth="1"/>
    <col min="769" max="769" width="11.7109375" customWidth="1"/>
    <col min="770" max="775" width="7.7109375" customWidth="1"/>
    <col min="776" max="776" width="8.7109375" customWidth="1"/>
    <col min="777" max="779" width="13.7109375" customWidth="1"/>
    <col min="1024" max="1024" width="6.85546875" customWidth="1"/>
    <col min="1025" max="1025" width="11.7109375" customWidth="1"/>
    <col min="1026" max="1031" width="7.7109375" customWidth="1"/>
    <col min="1032" max="1032" width="8.7109375" customWidth="1"/>
    <col min="1033" max="1035" width="13.7109375" customWidth="1"/>
    <col min="1280" max="1280" width="6.85546875" customWidth="1"/>
    <col min="1281" max="1281" width="11.7109375" customWidth="1"/>
    <col min="1282" max="1287" width="7.7109375" customWidth="1"/>
    <col min="1288" max="1288" width="8.7109375" customWidth="1"/>
    <col min="1289" max="1291" width="13.7109375" customWidth="1"/>
    <col min="1536" max="1536" width="6.85546875" customWidth="1"/>
    <col min="1537" max="1537" width="11.7109375" customWidth="1"/>
    <col min="1538" max="1543" width="7.7109375" customWidth="1"/>
    <col min="1544" max="1544" width="8.7109375" customWidth="1"/>
    <col min="1545" max="1547" width="13.7109375" customWidth="1"/>
    <col min="1792" max="1792" width="6.85546875" customWidth="1"/>
    <col min="1793" max="1793" width="11.7109375" customWidth="1"/>
    <col min="1794" max="1799" width="7.7109375" customWidth="1"/>
    <col min="1800" max="1800" width="8.7109375" customWidth="1"/>
    <col min="1801" max="1803" width="13.7109375" customWidth="1"/>
    <col min="2048" max="2048" width="6.85546875" customWidth="1"/>
    <col min="2049" max="2049" width="11.7109375" customWidth="1"/>
    <col min="2050" max="2055" width="7.7109375" customWidth="1"/>
    <col min="2056" max="2056" width="8.7109375" customWidth="1"/>
    <col min="2057" max="2059" width="13.7109375" customWidth="1"/>
    <col min="2304" max="2304" width="6.85546875" customWidth="1"/>
    <col min="2305" max="2305" width="11.7109375" customWidth="1"/>
    <col min="2306" max="2311" width="7.7109375" customWidth="1"/>
    <col min="2312" max="2312" width="8.7109375" customWidth="1"/>
    <col min="2313" max="2315" width="13.7109375" customWidth="1"/>
    <col min="2560" max="2560" width="6.85546875" customWidth="1"/>
    <col min="2561" max="2561" width="11.7109375" customWidth="1"/>
    <col min="2562" max="2567" width="7.7109375" customWidth="1"/>
    <col min="2568" max="2568" width="8.7109375" customWidth="1"/>
    <col min="2569" max="2571" width="13.7109375" customWidth="1"/>
    <col min="2816" max="2816" width="6.85546875" customWidth="1"/>
    <col min="2817" max="2817" width="11.7109375" customWidth="1"/>
    <col min="2818" max="2823" width="7.7109375" customWidth="1"/>
    <col min="2824" max="2824" width="8.7109375" customWidth="1"/>
    <col min="2825" max="2827" width="13.7109375" customWidth="1"/>
    <col min="3072" max="3072" width="6.85546875" customWidth="1"/>
    <col min="3073" max="3073" width="11.7109375" customWidth="1"/>
    <col min="3074" max="3079" width="7.7109375" customWidth="1"/>
    <col min="3080" max="3080" width="8.7109375" customWidth="1"/>
    <col min="3081" max="3083" width="13.7109375" customWidth="1"/>
    <col min="3328" max="3328" width="6.85546875" customWidth="1"/>
    <col min="3329" max="3329" width="11.7109375" customWidth="1"/>
    <col min="3330" max="3335" width="7.7109375" customWidth="1"/>
    <col min="3336" max="3336" width="8.7109375" customWidth="1"/>
    <col min="3337" max="3339" width="13.7109375" customWidth="1"/>
    <col min="3584" max="3584" width="6.85546875" customWidth="1"/>
    <col min="3585" max="3585" width="11.7109375" customWidth="1"/>
    <col min="3586" max="3591" width="7.7109375" customWidth="1"/>
    <col min="3592" max="3592" width="8.7109375" customWidth="1"/>
    <col min="3593" max="3595" width="13.7109375" customWidth="1"/>
    <col min="3840" max="3840" width="6.85546875" customWidth="1"/>
    <col min="3841" max="3841" width="11.7109375" customWidth="1"/>
    <col min="3842" max="3847" width="7.7109375" customWidth="1"/>
    <col min="3848" max="3848" width="8.7109375" customWidth="1"/>
    <col min="3849" max="3851" width="13.7109375" customWidth="1"/>
    <col min="4096" max="4096" width="6.85546875" customWidth="1"/>
    <col min="4097" max="4097" width="11.7109375" customWidth="1"/>
    <col min="4098" max="4103" width="7.7109375" customWidth="1"/>
    <col min="4104" max="4104" width="8.7109375" customWidth="1"/>
    <col min="4105" max="4107" width="13.7109375" customWidth="1"/>
    <col min="4352" max="4352" width="6.85546875" customWidth="1"/>
    <col min="4353" max="4353" width="11.7109375" customWidth="1"/>
    <col min="4354" max="4359" width="7.7109375" customWidth="1"/>
    <col min="4360" max="4360" width="8.7109375" customWidth="1"/>
    <col min="4361" max="4363" width="13.7109375" customWidth="1"/>
    <col min="4608" max="4608" width="6.85546875" customWidth="1"/>
    <col min="4609" max="4609" width="11.7109375" customWidth="1"/>
    <col min="4610" max="4615" width="7.7109375" customWidth="1"/>
    <col min="4616" max="4616" width="8.7109375" customWidth="1"/>
    <col min="4617" max="4619" width="13.7109375" customWidth="1"/>
    <col min="4864" max="4864" width="6.85546875" customWidth="1"/>
    <col min="4865" max="4865" width="11.7109375" customWidth="1"/>
    <col min="4866" max="4871" width="7.7109375" customWidth="1"/>
    <col min="4872" max="4872" width="8.7109375" customWidth="1"/>
    <col min="4873" max="4875" width="13.7109375" customWidth="1"/>
    <col min="5120" max="5120" width="6.85546875" customWidth="1"/>
    <col min="5121" max="5121" width="11.7109375" customWidth="1"/>
    <col min="5122" max="5127" width="7.7109375" customWidth="1"/>
    <col min="5128" max="5128" width="8.7109375" customWidth="1"/>
    <col min="5129" max="5131" width="13.7109375" customWidth="1"/>
    <col min="5376" max="5376" width="6.85546875" customWidth="1"/>
    <col min="5377" max="5377" width="11.7109375" customWidth="1"/>
    <col min="5378" max="5383" width="7.7109375" customWidth="1"/>
    <col min="5384" max="5384" width="8.7109375" customWidth="1"/>
    <col min="5385" max="5387" width="13.7109375" customWidth="1"/>
    <col min="5632" max="5632" width="6.85546875" customWidth="1"/>
    <col min="5633" max="5633" width="11.7109375" customWidth="1"/>
    <col min="5634" max="5639" width="7.7109375" customWidth="1"/>
    <col min="5640" max="5640" width="8.7109375" customWidth="1"/>
    <col min="5641" max="5643" width="13.7109375" customWidth="1"/>
    <col min="5888" max="5888" width="6.85546875" customWidth="1"/>
    <col min="5889" max="5889" width="11.7109375" customWidth="1"/>
    <col min="5890" max="5895" width="7.7109375" customWidth="1"/>
    <col min="5896" max="5896" width="8.7109375" customWidth="1"/>
    <col min="5897" max="5899" width="13.7109375" customWidth="1"/>
    <col min="6144" max="6144" width="6.85546875" customWidth="1"/>
    <col min="6145" max="6145" width="11.7109375" customWidth="1"/>
    <col min="6146" max="6151" width="7.7109375" customWidth="1"/>
    <col min="6152" max="6152" width="8.7109375" customWidth="1"/>
    <col min="6153" max="6155" width="13.7109375" customWidth="1"/>
    <col min="6400" max="6400" width="6.85546875" customWidth="1"/>
    <col min="6401" max="6401" width="11.7109375" customWidth="1"/>
    <col min="6402" max="6407" width="7.7109375" customWidth="1"/>
    <col min="6408" max="6408" width="8.7109375" customWidth="1"/>
    <col min="6409" max="6411" width="13.7109375" customWidth="1"/>
    <col min="6656" max="6656" width="6.85546875" customWidth="1"/>
    <col min="6657" max="6657" width="11.7109375" customWidth="1"/>
    <col min="6658" max="6663" width="7.7109375" customWidth="1"/>
    <col min="6664" max="6664" width="8.7109375" customWidth="1"/>
    <col min="6665" max="6667" width="13.7109375" customWidth="1"/>
    <col min="6912" max="6912" width="6.85546875" customWidth="1"/>
    <col min="6913" max="6913" width="11.7109375" customWidth="1"/>
    <col min="6914" max="6919" width="7.7109375" customWidth="1"/>
    <col min="6920" max="6920" width="8.7109375" customWidth="1"/>
    <col min="6921" max="6923" width="13.7109375" customWidth="1"/>
    <col min="7168" max="7168" width="6.85546875" customWidth="1"/>
    <col min="7169" max="7169" width="11.7109375" customWidth="1"/>
    <col min="7170" max="7175" width="7.7109375" customWidth="1"/>
    <col min="7176" max="7176" width="8.7109375" customWidth="1"/>
    <col min="7177" max="7179" width="13.7109375" customWidth="1"/>
    <col min="7424" max="7424" width="6.85546875" customWidth="1"/>
    <col min="7425" max="7425" width="11.7109375" customWidth="1"/>
    <col min="7426" max="7431" width="7.7109375" customWidth="1"/>
    <col min="7432" max="7432" width="8.7109375" customWidth="1"/>
    <col min="7433" max="7435" width="13.7109375" customWidth="1"/>
    <col min="7680" max="7680" width="6.85546875" customWidth="1"/>
    <col min="7681" max="7681" width="11.7109375" customWidth="1"/>
    <col min="7682" max="7687" width="7.7109375" customWidth="1"/>
    <col min="7688" max="7688" width="8.7109375" customWidth="1"/>
    <col min="7689" max="7691" width="13.7109375" customWidth="1"/>
    <col min="7936" max="7936" width="6.85546875" customWidth="1"/>
    <col min="7937" max="7937" width="11.7109375" customWidth="1"/>
    <col min="7938" max="7943" width="7.7109375" customWidth="1"/>
    <col min="7944" max="7944" width="8.7109375" customWidth="1"/>
    <col min="7945" max="7947" width="13.7109375" customWidth="1"/>
    <col min="8192" max="8192" width="6.85546875" customWidth="1"/>
    <col min="8193" max="8193" width="11.7109375" customWidth="1"/>
    <col min="8194" max="8199" width="7.7109375" customWidth="1"/>
    <col min="8200" max="8200" width="8.7109375" customWidth="1"/>
    <col min="8201" max="8203" width="13.7109375" customWidth="1"/>
    <col min="8448" max="8448" width="6.85546875" customWidth="1"/>
    <col min="8449" max="8449" width="11.7109375" customWidth="1"/>
    <col min="8450" max="8455" width="7.7109375" customWidth="1"/>
    <col min="8456" max="8456" width="8.7109375" customWidth="1"/>
    <col min="8457" max="8459" width="13.7109375" customWidth="1"/>
    <col min="8704" max="8704" width="6.85546875" customWidth="1"/>
    <col min="8705" max="8705" width="11.7109375" customWidth="1"/>
    <col min="8706" max="8711" width="7.7109375" customWidth="1"/>
    <col min="8712" max="8712" width="8.7109375" customWidth="1"/>
    <col min="8713" max="8715" width="13.7109375" customWidth="1"/>
    <col min="8960" max="8960" width="6.85546875" customWidth="1"/>
    <col min="8961" max="8961" width="11.7109375" customWidth="1"/>
    <col min="8962" max="8967" width="7.7109375" customWidth="1"/>
    <col min="8968" max="8968" width="8.7109375" customWidth="1"/>
    <col min="8969" max="8971" width="13.7109375" customWidth="1"/>
    <col min="9216" max="9216" width="6.85546875" customWidth="1"/>
    <col min="9217" max="9217" width="11.7109375" customWidth="1"/>
    <col min="9218" max="9223" width="7.7109375" customWidth="1"/>
    <col min="9224" max="9224" width="8.7109375" customWidth="1"/>
    <col min="9225" max="9227" width="13.7109375" customWidth="1"/>
    <col min="9472" max="9472" width="6.85546875" customWidth="1"/>
    <col min="9473" max="9473" width="11.7109375" customWidth="1"/>
    <col min="9474" max="9479" width="7.7109375" customWidth="1"/>
    <col min="9480" max="9480" width="8.7109375" customWidth="1"/>
    <col min="9481" max="9483" width="13.7109375" customWidth="1"/>
    <col min="9728" max="9728" width="6.85546875" customWidth="1"/>
    <col min="9729" max="9729" width="11.7109375" customWidth="1"/>
    <col min="9730" max="9735" width="7.7109375" customWidth="1"/>
    <col min="9736" max="9736" width="8.7109375" customWidth="1"/>
    <col min="9737" max="9739" width="13.7109375" customWidth="1"/>
    <col min="9984" max="9984" width="6.85546875" customWidth="1"/>
    <col min="9985" max="9985" width="11.7109375" customWidth="1"/>
    <col min="9986" max="9991" width="7.7109375" customWidth="1"/>
    <col min="9992" max="9992" width="8.7109375" customWidth="1"/>
    <col min="9993" max="9995" width="13.7109375" customWidth="1"/>
    <col min="10240" max="10240" width="6.85546875" customWidth="1"/>
    <col min="10241" max="10241" width="11.7109375" customWidth="1"/>
    <col min="10242" max="10247" width="7.7109375" customWidth="1"/>
    <col min="10248" max="10248" width="8.7109375" customWidth="1"/>
    <col min="10249" max="10251" width="13.7109375" customWidth="1"/>
    <col min="10496" max="10496" width="6.85546875" customWidth="1"/>
    <col min="10497" max="10497" width="11.7109375" customWidth="1"/>
    <col min="10498" max="10503" width="7.7109375" customWidth="1"/>
    <col min="10504" max="10504" width="8.7109375" customWidth="1"/>
    <col min="10505" max="10507" width="13.7109375" customWidth="1"/>
    <col min="10752" max="10752" width="6.85546875" customWidth="1"/>
    <col min="10753" max="10753" width="11.7109375" customWidth="1"/>
    <col min="10754" max="10759" width="7.7109375" customWidth="1"/>
    <col min="10760" max="10760" width="8.7109375" customWidth="1"/>
    <col min="10761" max="10763" width="13.7109375" customWidth="1"/>
    <col min="11008" max="11008" width="6.85546875" customWidth="1"/>
    <col min="11009" max="11009" width="11.7109375" customWidth="1"/>
    <col min="11010" max="11015" width="7.7109375" customWidth="1"/>
    <col min="11016" max="11016" width="8.7109375" customWidth="1"/>
    <col min="11017" max="11019" width="13.7109375" customWidth="1"/>
    <col min="11264" max="11264" width="6.85546875" customWidth="1"/>
    <col min="11265" max="11265" width="11.7109375" customWidth="1"/>
    <col min="11266" max="11271" width="7.7109375" customWidth="1"/>
    <col min="11272" max="11272" width="8.7109375" customWidth="1"/>
    <col min="11273" max="11275" width="13.7109375" customWidth="1"/>
    <col min="11520" max="11520" width="6.85546875" customWidth="1"/>
    <col min="11521" max="11521" width="11.7109375" customWidth="1"/>
    <col min="11522" max="11527" width="7.7109375" customWidth="1"/>
    <col min="11528" max="11528" width="8.7109375" customWidth="1"/>
    <col min="11529" max="11531" width="13.7109375" customWidth="1"/>
    <col min="11776" max="11776" width="6.85546875" customWidth="1"/>
    <col min="11777" max="11777" width="11.7109375" customWidth="1"/>
    <col min="11778" max="11783" width="7.7109375" customWidth="1"/>
    <col min="11784" max="11784" width="8.7109375" customWidth="1"/>
    <col min="11785" max="11787" width="13.7109375" customWidth="1"/>
    <col min="12032" max="12032" width="6.85546875" customWidth="1"/>
    <col min="12033" max="12033" width="11.7109375" customWidth="1"/>
    <col min="12034" max="12039" width="7.7109375" customWidth="1"/>
    <col min="12040" max="12040" width="8.7109375" customWidth="1"/>
    <col min="12041" max="12043" width="13.7109375" customWidth="1"/>
    <col min="12288" max="12288" width="6.85546875" customWidth="1"/>
    <col min="12289" max="12289" width="11.7109375" customWidth="1"/>
    <col min="12290" max="12295" width="7.7109375" customWidth="1"/>
    <col min="12296" max="12296" width="8.7109375" customWidth="1"/>
    <col min="12297" max="12299" width="13.7109375" customWidth="1"/>
    <col min="12544" max="12544" width="6.85546875" customWidth="1"/>
    <col min="12545" max="12545" width="11.7109375" customWidth="1"/>
    <col min="12546" max="12551" width="7.7109375" customWidth="1"/>
    <col min="12552" max="12552" width="8.7109375" customWidth="1"/>
    <col min="12553" max="12555" width="13.7109375" customWidth="1"/>
    <col min="12800" max="12800" width="6.85546875" customWidth="1"/>
    <col min="12801" max="12801" width="11.7109375" customWidth="1"/>
    <col min="12802" max="12807" width="7.7109375" customWidth="1"/>
    <col min="12808" max="12808" width="8.7109375" customWidth="1"/>
    <col min="12809" max="12811" width="13.7109375" customWidth="1"/>
    <col min="13056" max="13056" width="6.85546875" customWidth="1"/>
    <col min="13057" max="13057" width="11.7109375" customWidth="1"/>
    <col min="13058" max="13063" width="7.7109375" customWidth="1"/>
    <col min="13064" max="13064" width="8.7109375" customWidth="1"/>
    <col min="13065" max="13067" width="13.7109375" customWidth="1"/>
    <col min="13312" max="13312" width="6.85546875" customWidth="1"/>
    <col min="13313" max="13313" width="11.7109375" customWidth="1"/>
    <col min="13314" max="13319" width="7.7109375" customWidth="1"/>
    <col min="13320" max="13320" width="8.7109375" customWidth="1"/>
    <col min="13321" max="13323" width="13.7109375" customWidth="1"/>
    <col min="13568" max="13568" width="6.85546875" customWidth="1"/>
    <col min="13569" max="13569" width="11.7109375" customWidth="1"/>
    <col min="13570" max="13575" width="7.7109375" customWidth="1"/>
    <col min="13576" max="13576" width="8.7109375" customWidth="1"/>
    <col min="13577" max="13579" width="13.7109375" customWidth="1"/>
    <col min="13824" max="13824" width="6.85546875" customWidth="1"/>
    <col min="13825" max="13825" width="11.7109375" customWidth="1"/>
    <col min="13826" max="13831" width="7.7109375" customWidth="1"/>
    <col min="13832" max="13832" width="8.7109375" customWidth="1"/>
    <col min="13833" max="13835" width="13.7109375" customWidth="1"/>
    <col min="14080" max="14080" width="6.85546875" customWidth="1"/>
    <col min="14081" max="14081" width="11.7109375" customWidth="1"/>
    <col min="14082" max="14087" width="7.7109375" customWidth="1"/>
    <col min="14088" max="14088" width="8.7109375" customWidth="1"/>
    <col min="14089" max="14091" width="13.7109375" customWidth="1"/>
    <col min="14336" max="14336" width="6.85546875" customWidth="1"/>
    <col min="14337" max="14337" width="11.7109375" customWidth="1"/>
    <col min="14338" max="14343" width="7.7109375" customWidth="1"/>
    <col min="14344" max="14344" width="8.7109375" customWidth="1"/>
    <col min="14345" max="14347" width="13.7109375" customWidth="1"/>
    <col min="14592" max="14592" width="6.85546875" customWidth="1"/>
    <col min="14593" max="14593" width="11.7109375" customWidth="1"/>
    <col min="14594" max="14599" width="7.7109375" customWidth="1"/>
    <col min="14600" max="14600" width="8.7109375" customWidth="1"/>
    <col min="14601" max="14603" width="13.7109375" customWidth="1"/>
    <col min="14848" max="14848" width="6.85546875" customWidth="1"/>
    <col min="14849" max="14849" width="11.7109375" customWidth="1"/>
    <col min="14850" max="14855" width="7.7109375" customWidth="1"/>
    <col min="14856" max="14856" width="8.7109375" customWidth="1"/>
    <col min="14857" max="14859" width="13.7109375" customWidth="1"/>
    <col min="15104" max="15104" width="6.85546875" customWidth="1"/>
    <col min="15105" max="15105" width="11.7109375" customWidth="1"/>
    <col min="15106" max="15111" width="7.7109375" customWidth="1"/>
    <col min="15112" max="15112" width="8.7109375" customWidth="1"/>
    <col min="15113" max="15115" width="13.7109375" customWidth="1"/>
    <col min="15360" max="15360" width="6.85546875" customWidth="1"/>
    <col min="15361" max="15361" width="11.7109375" customWidth="1"/>
    <col min="15362" max="15367" width="7.7109375" customWidth="1"/>
    <col min="15368" max="15368" width="8.7109375" customWidth="1"/>
    <col min="15369" max="15371" width="13.7109375" customWidth="1"/>
    <col min="15616" max="15616" width="6.85546875" customWidth="1"/>
    <col min="15617" max="15617" width="11.7109375" customWidth="1"/>
    <col min="15618" max="15623" width="7.7109375" customWidth="1"/>
    <col min="15624" max="15624" width="8.7109375" customWidth="1"/>
    <col min="15625" max="15627" width="13.7109375" customWidth="1"/>
    <col min="15872" max="15872" width="6.85546875" customWidth="1"/>
    <col min="15873" max="15873" width="11.7109375" customWidth="1"/>
    <col min="15874" max="15879" width="7.7109375" customWidth="1"/>
    <col min="15880" max="15880" width="8.7109375" customWidth="1"/>
    <col min="15881" max="15883" width="13.7109375" customWidth="1"/>
    <col min="16128" max="16128" width="6.85546875" customWidth="1"/>
    <col min="16129" max="16129" width="11.7109375" customWidth="1"/>
    <col min="16130" max="16135" width="7.7109375" customWidth="1"/>
    <col min="16136" max="16136" width="8.7109375" customWidth="1"/>
    <col min="16137" max="16139" width="13.7109375" customWidth="1"/>
  </cols>
  <sheetData>
    <row r="7" spans="1:13" ht="11.25" customHeight="1">
      <c r="A7" s="124"/>
      <c r="B7" s="39"/>
      <c r="C7" s="39"/>
      <c r="D7" s="39"/>
      <c r="E7" s="39"/>
      <c r="F7" s="39"/>
      <c r="G7" s="39"/>
      <c r="H7" s="39"/>
      <c r="I7" s="39"/>
      <c r="J7" s="39"/>
      <c r="K7" s="39"/>
      <c r="L7" s="125"/>
    </row>
    <row r="8" spans="1:13" ht="21.95" customHeight="1">
      <c r="A8" s="485" t="s">
        <v>81</v>
      </c>
      <c r="B8" s="485"/>
      <c r="C8" s="485"/>
      <c r="D8" s="485"/>
      <c r="E8" s="485"/>
      <c r="F8" s="485"/>
      <c r="G8" s="485"/>
      <c r="H8" s="485"/>
      <c r="I8" s="485"/>
      <c r="J8" s="485"/>
      <c r="K8" s="485"/>
      <c r="L8" s="126"/>
    </row>
    <row r="11" spans="1:13" ht="34.5" customHeight="1" thickBot="1">
      <c r="A11" s="127" t="s">
        <v>50</v>
      </c>
      <c r="B11" s="128" t="s">
        <v>82</v>
      </c>
    </row>
    <row r="12" spans="1:13" ht="12" customHeight="1" thickTop="1">
      <c r="A12" s="132" t="s">
        <v>84</v>
      </c>
      <c r="B12" s="354">
        <v>6.8439834005362101</v>
      </c>
    </row>
    <row r="13" spans="1:13" ht="12" customHeight="1">
      <c r="A13" s="130" t="s">
        <v>85</v>
      </c>
      <c r="B13" s="353">
        <v>7.1845851473085709</v>
      </c>
      <c r="D13" s="134"/>
      <c r="L13" s="134"/>
    </row>
    <row r="14" spans="1:13" ht="12" customHeight="1">
      <c r="A14" s="132" t="s">
        <v>97</v>
      </c>
      <c r="B14" s="354">
        <v>7.2390581873486166</v>
      </c>
      <c r="L14" s="134"/>
    </row>
    <row r="15" spans="1:13" ht="12" customHeight="1">
      <c r="A15" s="130" t="s">
        <v>215</v>
      </c>
      <c r="B15" s="353">
        <v>7.3</v>
      </c>
      <c r="M15" s="134"/>
    </row>
    <row r="16" spans="1:13" ht="12" customHeight="1">
      <c r="A16" s="132" t="s">
        <v>258</v>
      </c>
      <c r="B16" s="354">
        <f>Absorcion_Egresados!D16</f>
        <v>7.1191992123771257</v>
      </c>
    </row>
    <row r="17" spans="1:13" ht="25.5" customHeight="1">
      <c r="A17" s="402" t="s">
        <v>245</v>
      </c>
      <c r="B17" s="405">
        <f>B16-B15</f>
        <v>-0.1808007876228741</v>
      </c>
    </row>
    <row r="19" spans="1:13" ht="30" customHeight="1">
      <c r="A19" s="175" t="s">
        <v>52</v>
      </c>
      <c r="B19" s="175" t="s">
        <v>53</v>
      </c>
      <c r="C19" s="175" t="s">
        <v>84</v>
      </c>
      <c r="D19" s="175" t="s">
        <v>85</v>
      </c>
      <c r="E19" s="175" t="s">
        <v>97</v>
      </c>
      <c r="F19" s="175" t="s">
        <v>215</v>
      </c>
      <c r="G19" s="175" t="s">
        <v>258</v>
      </c>
      <c r="H19" s="175" t="s">
        <v>271</v>
      </c>
    </row>
    <row r="20" spans="1:13" ht="9.75" customHeight="1">
      <c r="A20" s="170">
        <v>1</v>
      </c>
      <c r="B20" s="138" t="s">
        <v>16</v>
      </c>
      <c r="C20" s="139">
        <v>9.4578880336674231</v>
      </c>
      <c r="D20" s="139">
        <v>9.3330480825800937</v>
      </c>
      <c r="E20" s="139">
        <v>8.8030969931590395</v>
      </c>
      <c r="F20" s="139">
        <v>8.9117778772951191</v>
      </c>
      <c r="G20" s="139">
        <f>Absorcion_Egresados!D17</f>
        <v>10.387017507934884</v>
      </c>
      <c r="H20" s="171">
        <f t="shared" ref="H20:H51" si="0">G20-F20</f>
        <v>1.4752396306397646</v>
      </c>
      <c r="I20" s="137"/>
    </row>
    <row r="21" spans="1:13" ht="9.75" customHeight="1">
      <c r="A21" s="170">
        <v>2</v>
      </c>
      <c r="B21" s="138" t="s">
        <v>23</v>
      </c>
      <c r="C21" s="139">
        <v>5.2031509121061355</v>
      </c>
      <c r="D21" s="139">
        <v>5.2258176155044129</v>
      </c>
      <c r="E21" s="139">
        <v>6.3667232597623098</v>
      </c>
      <c r="F21" s="139">
        <v>7.2907881173273363</v>
      </c>
      <c r="G21" s="139">
        <f>Absorcion_Egresados!D24</f>
        <v>8.3152790673682038</v>
      </c>
      <c r="H21" s="171">
        <f t="shared" si="0"/>
        <v>1.0244909500408674</v>
      </c>
      <c r="M21" s="137"/>
    </row>
    <row r="22" spans="1:13" ht="9.75" customHeight="1">
      <c r="A22" s="170">
        <v>3</v>
      </c>
      <c r="B22" s="138" t="s">
        <v>43</v>
      </c>
      <c r="C22" s="139">
        <v>5.4695235454869495</v>
      </c>
      <c r="D22" s="139">
        <v>7.5203370983788851</v>
      </c>
      <c r="E22" s="139">
        <v>7.0479582053339067</v>
      </c>
      <c r="F22" s="139">
        <v>6.0488464137465003</v>
      </c>
      <c r="G22" s="139">
        <f>Absorcion_Egresados!D44</f>
        <v>6.8905021173623711</v>
      </c>
      <c r="H22" s="171">
        <f t="shared" si="0"/>
        <v>0.84165570361587072</v>
      </c>
      <c r="M22" s="137"/>
    </row>
    <row r="23" spans="1:13" ht="9.75" customHeight="1">
      <c r="A23" s="170">
        <v>4</v>
      </c>
      <c r="B23" s="138" t="s">
        <v>40</v>
      </c>
      <c r="C23" s="139">
        <v>7.5606787427507687</v>
      </c>
      <c r="D23" s="139">
        <v>7.0428087751031958</v>
      </c>
      <c r="E23" s="139">
        <v>6.6373144817892431</v>
      </c>
      <c r="F23" s="139">
        <v>7.3575065193095739</v>
      </c>
      <c r="G23" s="139">
        <f>Absorcion_Egresados!D41</f>
        <v>8.1869167068308286</v>
      </c>
      <c r="H23" s="171">
        <f t="shared" si="0"/>
        <v>0.82941018752125473</v>
      </c>
      <c r="M23" s="134"/>
    </row>
    <row r="24" spans="1:13" ht="9.75" customHeight="1">
      <c r="A24" s="170">
        <v>5</v>
      </c>
      <c r="B24" s="138" t="s">
        <v>37</v>
      </c>
      <c r="C24" s="139">
        <v>4.0840406500970579</v>
      </c>
      <c r="D24" s="139">
        <v>4.3325484513675061</v>
      </c>
      <c r="E24" s="139">
        <v>3.8967896367220498</v>
      </c>
      <c r="F24" s="139">
        <v>3.6008796041781199</v>
      </c>
      <c r="G24" s="139">
        <f>Absorcion_Egresados!D38</f>
        <v>4.3111992071357781</v>
      </c>
      <c r="H24" s="171">
        <f t="shared" si="0"/>
        <v>0.71031960295765817</v>
      </c>
    </row>
    <row r="25" spans="1:13" ht="9.75" customHeight="1">
      <c r="A25" s="170">
        <v>6</v>
      </c>
      <c r="B25" s="138" t="s">
        <v>28</v>
      </c>
      <c r="C25" s="139">
        <v>4.1745653193094023</v>
      </c>
      <c r="D25" s="139">
        <v>3.6239612049017045</v>
      </c>
      <c r="E25" s="139">
        <v>3.5627076578199435</v>
      </c>
      <c r="F25" s="139">
        <v>2.8494241994005365</v>
      </c>
      <c r="G25" s="139">
        <f>Absorcion_Egresados!D29</f>
        <v>3.4617555448711248</v>
      </c>
      <c r="H25" s="171">
        <f t="shared" si="0"/>
        <v>0.61233134547058832</v>
      </c>
    </row>
    <row r="26" spans="1:13" ht="9.75" customHeight="1">
      <c r="A26" s="170">
        <v>7</v>
      </c>
      <c r="B26" s="138" t="s">
        <v>34</v>
      </c>
      <c r="C26" s="139">
        <v>8.2910371565131182</v>
      </c>
      <c r="D26" s="139">
        <v>9.4920321795148404</v>
      </c>
      <c r="E26" s="139">
        <v>9.7333952894026083</v>
      </c>
      <c r="F26" s="139">
        <v>9.4522916422459264</v>
      </c>
      <c r="G26" s="139">
        <f>Absorcion_Egresados!D35</f>
        <v>10.040758513036943</v>
      </c>
      <c r="H26" s="171">
        <f t="shared" si="0"/>
        <v>0.58846687079101656</v>
      </c>
    </row>
    <row r="27" spans="1:13" ht="9.75" customHeight="1">
      <c r="A27" s="170">
        <v>8</v>
      </c>
      <c r="B27" s="138" t="s">
        <v>41</v>
      </c>
      <c r="C27" s="139">
        <v>13.685086897700071</v>
      </c>
      <c r="D27" s="139">
        <v>13.930160645599216</v>
      </c>
      <c r="E27" s="139">
        <v>13.466428337655145</v>
      </c>
      <c r="F27" s="139">
        <v>13.807062036675772</v>
      </c>
      <c r="G27" s="139">
        <f>Absorcion_Egresados!D42</f>
        <v>14.329157917601911</v>
      </c>
      <c r="H27" s="171">
        <f t="shared" si="0"/>
        <v>0.52209588092613934</v>
      </c>
    </row>
    <row r="28" spans="1:13" ht="9.75" customHeight="1">
      <c r="A28" s="170">
        <v>9</v>
      </c>
      <c r="B28" s="138" t="s">
        <v>21</v>
      </c>
      <c r="C28" s="139">
        <v>6.945102970582778</v>
      </c>
      <c r="D28" s="139">
        <v>6.7422718885410404</v>
      </c>
      <c r="E28" s="139">
        <v>7.0070466580494513</v>
      </c>
      <c r="F28" s="139">
        <v>7.6937598321971681</v>
      </c>
      <c r="G28" s="139">
        <f>Absorcion_Egresados!D22</f>
        <v>8.123110061720725</v>
      </c>
      <c r="H28" s="171">
        <f t="shared" si="0"/>
        <v>0.42935022952355695</v>
      </c>
    </row>
    <row r="29" spans="1:13" ht="9.75" customHeight="1">
      <c r="A29" s="170">
        <v>10</v>
      </c>
      <c r="B29" s="138" t="s">
        <v>35</v>
      </c>
      <c r="C29" s="139">
        <v>3.3280482004122405</v>
      </c>
      <c r="D29" s="139">
        <v>4.2288861689106483</v>
      </c>
      <c r="E29" s="139">
        <v>3.9335548172757475</v>
      </c>
      <c r="F29" s="139">
        <v>3.8091710268401475</v>
      </c>
      <c r="G29" s="139">
        <f>Absorcion_Egresados!D36</f>
        <v>4.0723783972938294</v>
      </c>
      <c r="H29" s="171">
        <f t="shared" si="0"/>
        <v>0.26320737045368192</v>
      </c>
    </row>
    <row r="30" spans="1:13" ht="9.75" customHeight="1">
      <c r="A30" s="170">
        <v>11</v>
      </c>
      <c r="B30" s="138" t="s">
        <v>22</v>
      </c>
      <c r="C30" s="139">
        <v>6.9406434698617847</v>
      </c>
      <c r="D30" s="139">
        <v>7.3195805633609767</v>
      </c>
      <c r="E30" s="139">
        <v>7.2015769549537438</v>
      </c>
      <c r="F30" s="139">
        <v>7.2785375882721022</v>
      </c>
      <c r="G30" s="139">
        <f>Absorcion_Egresados!D23</f>
        <v>7.4732546597551561</v>
      </c>
      <c r="H30" s="171">
        <f t="shared" si="0"/>
        <v>0.19471707148305395</v>
      </c>
    </row>
    <row r="31" spans="1:13" ht="9.75" customHeight="1">
      <c r="A31" s="170">
        <v>12</v>
      </c>
      <c r="B31" s="138" t="s">
        <v>45</v>
      </c>
      <c r="C31" s="139">
        <v>3.4710898219866828</v>
      </c>
      <c r="D31" s="139">
        <v>3.6484721859493341</v>
      </c>
      <c r="E31" s="139">
        <v>3.1581931266778938</v>
      </c>
      <c r="F31" s="139">
        <v>2.9658447857720294</v>
      </c>
      <c r="G31" s="139">
        <f>Absorcion_Egresados!D46</f>
        <v>3.0436772590558387</v>
      </c>
      <c r="H31" s="171">
        <f t="shared" si="0"/>
        <v>7.7832473283809378E-2</v>
      </c>
    </row>
    <row r="32" spans="1:13" ht="9.75" customHeight="1">
      <c r="A32" s="170">
        <v>13</v>
      </c>
      <c r="B32" s="138" t="s">
        <v>46</v>
      </c>
      <c r="C32" s="139">
        <v>5.7951482479784362</v>
      </c>
      <c r="D32" s="139">
        <v>6.494973043858371</v>
      </c>
      <c r="E32" s="139">
        <v>6.3387860525182953</v>
      </c>
      <c r="F32" s="139">
        <v>6.9869614512471658</v>
      </c>
      <c r="G32" s="139">
        <f>Absorcion_Egresados!D47</f>
        <v>7.0576756287944491</v>
      </c>
      <c r="H32" s="171">
        <f t="shared" si="0"/>
        <v>7.0714177547283263E-2</v>
      </c>
    </row>
    <row r="33" spans="1:9" ht="9.75" customHeight="1">
      <c r="A33" s="170">
        <v>14</v>
      </c>
      <c r="B33" s="138" t="s">
        <v>39</v>
      </c>
      <c r="C33" s="139">
        <v>4.1209472095171575</v>
      </c>
      <c r="D33" s="139">
        <v>4.708754021968268</v>
      </c>
      <c r="E33" s="139">
        <v>5.1109350237717903</v>
      </c>
      <c r="F33" s="139">
        <v>5.0860369241799601</v>
      </c>
      <c r="G33" s="139">
        <f>Absorcion_Egresados!D40</f>
        <v>5.145682972467255</v>
      </c>
      <c r="H33" s="171">
        <f t="shared" si="0"/>
        <v>5.9646048287294917E-2</v>
      </c>
    </row>
    <row r="34" spans="1:9" ht="9.75" customHeight="1">
      <c r="A34" s="170">
        <v>15</v>
      </c>
      <c r="B34" s="138" t="s">
        <v>27</v>
      </c>
      <c r="C34" s="139">
        <v>3.4056258576002438</v>
      </c>
      <c r="D34" s="139">
        <v>3.4398527079497603</v>
      </c>
      <c r="E34" s="139">
        <v>5.1953275277165742</v>
      </c>
      <c r="F34" s="139">
        <v>5.3812838631621398</v>
      </c>
      <c r="G34" s="139">
        <f>Absorcion_Egresados!D28</f>
        <v>5.4136484940907357</v>
      </c>
      <c r="H34" s="171">
        <f t="shared" si="0"/>
        <v>3.2364630928595872E-2</v>
      </c>
    </row>
    <row r="35" spans="1:9" ht="9.75" customHeight="1">
      <c r="A35" s="170">
        <v>16</v>
      </c>
      <c r="B35" s="138" t="s">
        <v>36</v>
      </c>
      <c r="C35" s="139">
        <v>3.3780676449684357</v>
      </c>
      <c r="D35" s="139">
        <v>3.2536292878594213</v>
      </c>
      <c r="E35" s="139">
        <v>3.1362843348074811</v>
      </c>
      <c r="F35" s="139">
        <v>3.2342392270450575</v>
      </c>
      <c r="G35" s="139">
        <f>Absorcion_Egresados!D37</f>
        <v>3.2533300595420784</v>
      </c>
      <c r="H35" s="171">
        <f t="shared" si="0"/>
        <v>1.9090832497020926E-2</v>
      </c>
    </row>
    <row r="36" spans="1:9" ht="9.75" customHeight="1">
      <c r="A36" s="170">
        <v>17</v>
      </c>
      <c r="B36" s="138" t="s">
        <v>29</v>
      </c>
      <c r="C36" s="139">
        <v>7.2589176996626552</v>
      </c>
      <c r="D36" s="139">
        <v>6.5714313612529658</v>
      </c>
      <c r="E36" s="139">
        <v>5.9507201477818299</v>
      </c>
      <c r="F36" s="139">
        <v>5.8684693609953671</v>
      </c>
      <c r="G36" s="139">
        <f>Absorcion_Egresados!D30</f>
        <v>5.8433954658015468</v>
      </c>
      <c r="H36" s="171">
        <f t="shared" si="0"/>
        <v>-2.5073895193820306E-2</v>
      </c>
    </row>
    <row r="37" spans="1:9" ht="9.75" customHeight="1">
      <c r="A37" s="170">
        <v>18</v>
      </c>
      <c r="B37" s="138" t="s">
        <v>17</v>
      </c>
      <c r="C37" s="139">
        <v>8.092059736143046</v>
      </c>
      <c r="D37" s="139">
        <v>7.5792224763149303</v>
      </c>
      <c r="E37" s="139">
        <v>7.0110626614987082</v>
      </c>
      <c r="F37" s="139">
        <v>7.3747982307192412</v>
      </c>
      <c r="G37" s="139">
        <f>Absorcion_Egresados!D18</f>
        <v>7.3148033254746254</v>
      </c>
      <c r="H37" s="171">
        <f t="shared" si="0"/>
        <v>-5.9994905244615815E-2</v>
      </c>
    </row>
    <row r="38" spans="1:9" ht="9.75" customHeight="1">
      <c r="A38" s="170">
        <v>19</v>
      </c>
      <c r="B38" s="138" t="s">
        <v>47</v>
      </c>
      <c r="C38" s="139">
        <v>3.0202425416147922</v>
      </c>
      <c r="D38" s="139">
        <v>2.8497983424190045</v>
      </c>
      <c r="E38" s="139">
        <v>3.325406416903824</v>
      </c>
      <c r="F38" s="139">
        <v>3.1192732093422233</v>
      </c>
      <c r="G38" s="139">
        <f>Absorcion_Egresados!D48</f>
        <v>3.0523759972251128</v>
      </c>
      <c r="H38" s="171">
        <f t="shared" si="0"/>
        <v>-6.6897212117110527E-2</v>
      </c>
    </row>
    <row r="39" spans="1:9" ht="9.75" customHeight="1">
      <c r="A39" s="170">
        <v>20</v>
      </c>
      <c r="B39" s="138" t="s">
        <v>25</v>
      </c>
      <c r="C39" s="139">
        <v>3.4964518036664693</v>
      </c>
      <c r="D39" s="139">
        <v>4.0494092373791624</v>
      </c>
      <c r="E39" s="139">
        <v>3.8758052592670822</v>
      </c>
      <c r="F39" s="139">
        <v>3.8036300516961621</v>
      </c>
      <c r="G39" s="139">
        <f>Absorcion_Egresados!D26</f>
        <v>3.7363500107058738</v>
      </c>
      <c r="H39" s="171">
        <f t="shared" si="0"/>
        <v>-6.7280040990288281E-2</v>
      </c>
    </row>
    <row r="40" spans="1:9" ht="9.75" customHeight="1">
      <c r="A40" s="170">
        <v>21</v>
      </c>
      <c r="B40" s="138" t="s">
        <v>33</v>
      </c>
      <c r="C40" s="139">
        <v>6.7792086474944941</v>
      </c>
      <c r="D40" s="139">
        <v>5.8863963006936197</v>
      </c>
      <c r="E40" s="139">
        <v>7.6968690702087281</v>
      </c>
      <c r="F40" s="139">
        <v>6.9724382373168279</v>
      </c>
      <c r="G40" s="139">
        <f>Absorcion_Egresados!D34</f>
        <v>6.8805499856774563</v>
      </c>
      <c r="H40" s="171">
        <f t="shared" si="0"/>
        <v>-9.1888251639371532E-2</v>
      </c>
    </row>
    <row r="41" spans="1:9" ht="9.75" customHeight="1">
      <c r="A41" s="170">
        <v>22</v>
      </c>
      <c r="B41" s="138" t="s">
        <v>20</v>
      </c>
      <c r="C41" s="139">
        <v>3.1531022001018041</v>
      </c>
      <c r="D41" s="139">
        <v>3.0623435786395206</v>
      </c>
      <c r="E41" s="139">
        <v>3.1501079071218698</v>
      </c>
      <c r="F41" s="139">
        <v>3.9228723404255317</v>
      </c>
      <c r="G41" s="139">
        <f>Absorcion_Egresados!D21</f>
        <v>3.7275472897790491</v>
      </c>
      <c r="H41" s="171">
        <f t="shared" si="0"/>
        <v>-0.19532505064648253</v>
      </c>
    </row>
    <row r="42" spans="1:9" ht="9.75" customHeight="1">
      <c r="A42" s="170">
        <v>23</v>
      </c>
      <c r="B42" s="138" t="s">
        <v>44</v>
      </c>
      <c r="C42" s="139">
        <v>4.8465829846582986</v>
      </c>
      <c r="D42" s="139">
        <v>4.909474087556279</v>
      </c>
      <c r="E42" s="139">
        <v>4.7139609335127366</v>
      </c>
      <c r="F42" s="139">
        <v>5.2416674579811984</v>
      </c>
      <c r="G42" s="139">
        <f>Absorcion_Egresados!D45</f>
        <v>5.0349848714069587</v>
      </c>
      <c r="H42" s="171">
        <f t="shared" si="0"/>
        <v>-0.20668258657423966</v>
      </c>
    </row>
    <row r="43" spans="1:9" ht="9.75" customHeight="1">
      <c r="A43" s="170">
        <v>24</v>
      </c>
      <c r="B43" s="138" t="s">
        <v>19</v>
      </c>
      <c r="C43" s="139">
        <v>5.8306300153662285</v>
      </c>
      <c r="D43" s="139">
        <v>6.5078145016653863</v>
      </c>
      <c r="E43" s="139">
        <v>6.4262128524257038</v>
      </c>
      <c r="F43" s="139">
        <v>6.590928800624404</v>
      </c>
      <c r="G43" s="139">
        <f>Absorcion_Egresados!D20</f>
        <v>6.3043121823249715</v>
      </c>
      <c r="H43" s="171">
        <f t="shared" si="0"/>
        <v>-0.28661661829943252</v>
      </c>
    </row>
    <row r="44" spans="1:9" ht="9.75" customHeight="1">
      <c r="A44" s="170">
        <v>25</v>
      </c>
      <c r="B44" s="138" t="s">
        <v>38</v>
      </c>
      <c r="C44" s="139">
        <v>15.157260762882</v>
      </c>
      <c r="D44" s="139">
        <v>16.971320516861017</v>
      </c>
      <c r="E44" s="139">
        <v>18.86944682567697</v>
      </c>
      <c r="F44" s="139">
        <v>16.223652532796148</v>
      </c>
      <c r="G44" s="139">
        <f>Absorcion_Egresados!D39</f>
        <v>15.757876457454726</v>
      </c>
      <c r="H44" s="171">
        <f t="shared" si="0"/>
        <v>-0.46577607534142196</v>
      </c>
    </row>
    <row r="45" spans="1:9" ht="9.75" customHeight="1">
      <c r="A45" s="170">
        <v>26</v>
      </c>
      <c r="B45" s="138" t="s">
        <v>42</v>
      </c>
      <c r="C45" s="139">
        <v>5.9598208298688409</v>
      </c>
      <c r="D45" s="139">
        <v>6.2254727078130578</v>
      </c>
      <c r="E45" s="139">
        <v>5.9928513658065699</v>
      </c>
      <c r="F45" s="139">
        <v>5.8140459715262871</v>
      </c>
      <c r="G45" s="139">
        <f>Absorcion_Egresados!D43</f>
        <v>5.2824337690806535</v>
      </c>
      <c r="H45" s="171">
        <f t="shared" si="0"/>
        <v>-0.53161220244563356</v>
      </c>
    </row>
    <row r="46" spans="1:9" ht="9.75" customHeight="1">
      <c r="A46" s="170">
        <v>27</v>
      </c>
      <c r="B46" s="138" t="s">
        <v>31</v>
      </c>
      <c r="C46" s="139">
        <v>7.0897009966777409</v>
      </c>
      <c r="D46" s="139">
        <v>7.7011131940872977</v>
      </c>
      <c r="E46" s="139">
        <v>8.295004985365539</v>
      </c>
      <c r="F46" s="139">
        <v>9.2599248488809014</v>
      </c>
      <c r="G46" s="139">
        <f>Absorcion_Egresados!D32</f>
        <v>8.7190287837537035</v>
      </c>
      <c r="H46" s="171">
        <f t="shared" si="0"/>
        <v>-0.5408960651271979</v>
      </c>
    </row>
    <row r="47" spans="1:9" ht="9.75" customHeight="1">
      <c r="A47" s="170">
        <v>28</v>
      </c>
      <c r="B47" s="138" t="s">
        <v>26</v>
      </c>
      <c r="C47" s="139">
        <v>6.0785188489850546</v>
      </c>
      <c r="D47" s="139">
        <v>6.9258233751092986</v>
      </c>
      <c r="E47" s="139">
        <v>7.157113344304773</v>
      </c>
      <c r="F47" s="139">
        <v>7.6481720326418436</v>
      </c>
      <c r="G47" s="139">
        <f>Absorcion_Egresados!D27</f>
        <v>7.0866230037681683</v>
      </c>
      <c r="H47" s="171">
        <f t="shared" si="0"/>
        <v>-0.5615490288736753</v>
      </c>
    </row>
    <row r="48" spans="1:9" ht="9.75" customHeight="1">
      <c r="A48" s="170">
        <v>29</v>
      </c>
      <c r="B48" s="138" t="s">
        <v>30</v>
      </c>
      <c r="C48" s="139">
        <v>8.8837630146937006</v>
      </c>
      <c r="D48" s="139">
        <v>9.4611416652441989</v>
      </c>
      <c r="E48" s="139">
        <v>9.5521113810993619</v>
      </c>
      <c r="F48" s="139">
        <v>9.2979675400795809</v>
      </c>
      <c r="G48" s="139">
        <f>Absorcion_Egresados!D31</f>
        <v>8.5446386995724506</v>
      </c>
      <c r="H48" s="171">
        <f t="shared" si="0"/>
        <v>-0.75332884050713034</v>
      </c>
      <c r="I48" s="137"/>
    </row>
    <row r="49" spans="1:8" ht="9.75" customHeight="1">
      <c r="A49" s="170">
        <v>30</v>
      </c>
      <c r="B49" s="138" t="s">
        <v>32</v>
      </c>
      <c r="C49" s="139">
        <v>7.2157677888719798</v>
      </c>
      <c r="D49" s="139">
        <v>7.1971706454465076</v>
      </c>
      <c r="E49" s="139">
        <v>7.3440185178690429</v>
      </c>
      <c r="F49" s="139">
        <v>8.5214468507696406</v>
      </c>
      <c r="G49" s="139">
        <f>Absorcion_Egresados!D33</f>
        <v>7.12991357680513</v>
      </c>
      <c r="H49" s="171">
        <f t="shared" si="0"/>
        <v>-1.3915332739645105</v>
      </c>
    </row>
    <row r="50" spans="1:8" ht="9.75" customHeight="1">
      <c r="A50" s="170">
        <v>31</v>
      </c>
      <c r="B50" s="138" t="s">
        <v>18</v>
      </c>
      <c r="C50" s="139">
        <v>9.0598679717732757</v>
      </c>
      <c r="D50" s="139">
        <v>7.613889773813316</v>
      </c>
      <c r="E50" s="139">
        <v>8.4971398855954234</v>
      </c>
      <c r="F50" s="139">
        <v>7.6154412538129792</v>
      </c>
      <c r="G50" s="139">
        <f>Absorcion_Egresados!D19</f>
        <v>6.1637340638499634</v>
      </c>
      <c r="H50" s="171">
        <f t="shared" si="0"/>
        <v>-1.4517071899630158</v>
      </c>
    </row>
    <row r="51" spans="1:8" ht="9.75" customHeight="1">
      <c r="A51" s="170">
        <v>32</v>
      </c>
      <c r="B51" s="172" t="s">
        <v>24</v>
      </c>
      <c r="C51" s="173">
        <v>14.216096674828213</v>
      </c>
      <c r="D51" s="173">
        <v>15.112547634108337</v>
      </c>
      <c r="E51" s="173">
        <v>16.168044832856527</v>
      </c>
      <c r="F51" s="173">
        <v>16.792295492078026</v>
      </c>
      <c r="G51" s="173">
        <f>Absorcion_Egresados!D25</f>
        <v>15.034308674223363</v>
      </c>
      <c r="H51" s="174">
        <f t="shared" si="0"/>
        <v>-1.7579868178546629</v>
      </c>
    </row>
  </sheetData>
  <dataConsolidate/>
  <mergeCells count="1">
    <mergeCell ref="A8:K8"/>
  </mergeCells>
  <conditionalFormatting sqref="I37">
    <cfRule type="cellIs" dxfId="21" priority="7" stopIfTrue="1" operator="lessThan">
      <formula>0</formula>
    </cfRule>
  </conditionalFormatting>
  <conditionalFormatting sqref="H20:H51">
    <cfRule type="colorScale" priority="4">
      <colorScale>
        <cfvo type="min"/>
        <cfvo type="percentile" val="50"/>
        <cfvo type="max"/>
        <color rgb="FFF8696B"/>
        <color rgb="FFFFEB84"/>
        <color rgb="FF63BE7B"/>
      </colorScale>
    </cfRule>
    <cfRule type="top10" priority="5" stopIfTrue="1" rank="10"/>
    <cfRule type="cellIs" dxfId="20" priority="6" stopIfTrue="1" operator="lessThan">
      <formula>0</formula>
    </cfRule>
  </conditionalFormatting>
  <printOptions horizontalCentered="1"/>
  <pageMargins left="0.59055118110236227" right="0.59055118110236227" top="0.78740157480314965" bottom="0.78740157480314965" header="0" footer="0"/>
  <pageSetup paperSize="9" scale="74" orientation="portrait" r:id="rId1"/>
  <headerFooter alignWithMargins="0"/>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51"/>
  <sheetViews>
    <sheetView view="pageBreakPreview" topLeftCell="A40" zoomScaleNormal="100" zoomScaleSheetLayoutView="100" workbookViewId="0">
      <selection activeCell="R46" sqref="R46"/>
    </sheetView>
  </sheetViews>
  <sheetFormatPr baseColWidth="10" defaultRowHeight="15"/>
  <cols>
    <col min="1" max="1" width="9.140625" customWidth="1"/>
    <col min="2" max="2" width="12.28515625" customWidth="1"/>
    <col min="3" max="7" width="8.42578125" customWidth="1"/>
    <col min="255" max="255" width="9.140625" customWidth="1"/>
    <col min="256" max="256" width="12.28515625" customWidth="1"/>
    <col min="257" max="262" width="7.85546875" customWidth="1"/>
    <col min="263" max="263" width="7.5703125" customWidth="1"/>
    <col min="511" max="511" width="9.140625" customWidth="1"/>
    <col min="512" max="512" width="12.28515625" customWidth="1"/>
    <col min="513" max="518" width="7.85546875" customWidth="1"/>
    <col min="519" max="519" width="7.5703125" customWidth="1"/>
    <col min="767" max="767" width="9.140625" customWidth="1"/>
    <col min="768" max="768" width="12.28515625" customWidth="1"/>
    <col min="769" max="774" width="7.85546875" customWidth="1"/>
    <col min="775" max="775" width="7.5703125" customWidth="1"/>
    <col min="1023" max="1023" width="9.140625" customWidth="1"/>
    <col min="1024" max="1024" width="12.28515625" customWidth="1"/>
    <col min="1025" max="1030" width="7.85546875" customWidth="1"/>
    <col min="1031" max="1031" width="7.5703125" customWidth="1"/>
    <col min="1279" max="1279" width="9.140625" customWidth="1"/>
    <col min="1280" max="1280" width="12.28515625" customWidth="1"/>
    <col min="1281" max="1286" width="7.85546875" customWidth="1"/>
    <col min="1287" max="1287" width="7.5703125" customWidth="1"/>
    <col min="1535" max="1535" width="9.140625" customWidth="1"/>
    <col min="1536" max="1536" width="12.28515625" customWidth="1"/>
    <col min="1537" max="1542" width="7.85546875" customWidth="1"/>
    <col min="1543" max="1543" width="7.5703125" customWidth="1"/>
    <col min="1791" max="1791" width="9.140625" customWidth="1"/>
    <col min="1792" max="1792" width="12.28515625" customWidth="1"/>
    <col min="1793" max="1798" width="7.85546875" customWidth="1"/>
    <col min="1799" max="1799" width="7.5703125" customWidth="1"/>
    <col min="2047" max="2047" width="9.140625" customWidth="1"/>
    <col min="2048" max="2048" width="12.28515625" customWidth="1"/>
    <col min="2049" max="2054" width="7.85546875" customWidth="1"/>
    <col min="2055" max="2055" width="7.5703125" customWidth="1"/>
    <col min="2303" max="2303" width="9.140625" customWidth="1"/>
    <col min="2304" max="2304" width="12.28515625" customWidth="1"/>
    <col min="2305" max="2310" width="7.85546875" customWidth="1"/>
    <col min="2311" max="2311" width="7.5703125" customWidth="1"/>
    <col min="2559" max="2559" width="9.140625" customWidth="1"/>
    <col min="2560" max="2560" width="12.28515625" customWidth="1"/>
    <col min="2561" max="2566" width="7.85546875" customWidth="1"/>
    <col min="2567" max="2567" width="7.5703125" customWidth="1"/>
    <col min="2815" max="2815" width="9.140625" customWidth="1"/>
    <col min="2816" max="2816" width="12.28515625" customWidth="1"/>
    <col min="2817" max="2822" width="7.85546875" customWidth="1"/>
    <col min="2823" max="2823" width="7.5703125" customWidth="1"/>
    <col min="3071" max="3071" width="9.140625" customWidth="1"/>
    <col min="3072" max="3072" width="12.28515625" customWidth="1"/>
    <col min="3073" max="3078" width="7.85546875" customWidth="1"/>
    <col min="3079" max="3079" width="7.5703125" customWidth="1"/>
    <col min="3327" max="3327" width="9.140625" customWidth="1"/>
    <col min="3328" max="3328" width="12.28515625" customWidth="1"/>
    <col min="3329" max="3334" width="7.85546875" customWidth="1"/>
    <col min="3335" max="3335" width="7.5703125" customWidth="1"/>
    <col min="3583" max="3583" width="9.140625" customWidth="1"/>
    <col min="3584" max="3584" width="12.28515625" customWidth="1"/>
    <col min="3585" max="3590" width="7.85546875" customWidth="1"/>
    <col min="3591" max="3591" width="7.5703125" customWidth="1"/>
    <col min="3839" max="3839" width="9.140625" customWidth="1"/>
    <col min="3840" max="3840" width="12.28515625" customWidth="1"/>
    <col min="3841" max="3846" width="7.85546875" customWidth="1"/>
    <col min="3847" max="3847" width="7.5703125" customWidth="1"/>
    <col min="4095" max="4095" width="9.140625" customWidth="1"/>
    <col min="4096" max="4096" width="12.28515625" customWidth="1"/>
    <col min="4097" max="4102" width="7.85546875" customWidth="1"/>
    <col min="4103" max="4103" width="7.5703125" customWidth="1"/>
    <col min="4351" max="4351" width="9.140625" customWidth="1"/>
    <col min="4352" max="4352" width="12.28515625" customWidth="1"/>
    <col min="4353" max="4358" width="7.85546875" customWidth="1"/>
    <col min="4359" max="4359" width="7.5703125" customWidth="1"/>
    <col min="4607" max="4607" width="9.140625" customWidth="1"/>
    <col min="4608" max="4608" width="12.28515625" customWidth="1"/>
    <col min="4609" max="4614" width="7.85546875" customWidth="1"/>
    <col min="4615" max="4615" width="7.5703125" customWidth="1"/>
    <col min="4863" max="4863" width="9.140625" customWidth="1"/>
    <col min="4864" max="4864" width="12.28515625" customWidth="1"/>
    <col min="4865" max="4870" width="7.85546875" customWidth="1"/>
    <col min="4871" max="4871" width="7.5703125" customWidth="1"/>
    <col min="5119" max="5119" width="9.140625" customWidth="1"/>
    <col min="5120" max="5120" width="12.28515625" customWidth="1"/>
    <col min="5121" max="5126" width="7.85546875" customWidth="1"/>
    <col min="5127" max="5127" width="7.5703125" customWidth="1"/>
    <col min="5375" max="5375" width="9.140625" customWidth="1"/>
    <col min="5376" max="5376" width="12.28515625" customWidth="1"/>
    <col min="5377" max="5382" width="7.85546875" customWidth="1"/>
    <col min="5383" max="5383" width="7.5703125" customWidth="1"/>
    <col min="5631" max="5631" width="9.140625" customWidth="1"/>
    <col min="5632" max="5632" width="12.28515625" customWidth="1"/>
    <col min="5633" max="5638" width="7.85546875" customWidth="1"/>
    <col min="5639" max="5639" width="7.5703125" customWidth="1"/>
    <col min="5887" max="5887" width="9.140625" customWidth="1"/>
    <col min="5888" max="5888" width="12.28515625" customWidth="1"/>
    <col min="5889" max="5894" width="7.85546875" customWidth="1"/>
    <col min="5895" max="5895" width="7.5703125" customWidth="1"/>
    <col min="6143" max="6143" width="9.140625" customWidth="1"/>
    <col min="6144" max="6144" width="12.28515625" customWidth="1"/>
    <col min="6145" max="6150" width="7.85546875" customWidth="1"/>
    <col min="6151" max="6151" width="7.5703125" customWidth="1"/>
    <col min="6399" max="6399" width="9.140625" customWidth="1"/>
    <col min="6400" max="6400" width="12.28515625" customWidth="1"/>
    <col min="6401" max="6406" width="7.85546875" customWidth="1"/>
    <col min="6407" max="6407" width="7.5703125" customWidth="1"/>
    <col min="6655" max="6655" width="9.140625" customWidth="1"/>
    <col min="6656" max="6656" width="12.28515625" customWidth="1"/>
    <col min="6657" max="6662" width="7.85546875" customWidth="1"/>
    <col min="6663" max="6663" width="7.5703125" customWidth="1"/>
    <col min="6911" max="6911" width="9.140625" customWidth="1"/>
    <col min="6912" max="6912" width="12.28515625" customWidth="1"/>
    <col min="6913" max="6918" width="7.85546875" customWidth="1"/>
    <col min="6919" max="6919" width="7.5703125" customWidth="1"/>
    <col min="7167" max="7167" width="9.140625" customWidth="1"/>
    <col min="7168" max="7168" width="12.28515625" customWidth="1"/>
    <col min="7169" max="7174" width="7.85546875" customWidth="1"/>
    <col min="7175" max="7175" width="7.5703125" customWidth="1"/>
    <col min="7423" max="7423" width="9.140625" customWidth="1"/>
    <col min="7424" max="7424" width="12.28515625" customWidth="1"/>
    <col min="7425" max="7430" width="7.85546875" customWidth="1"/>
    <col min="7431" max="7431" width="7.5703125" customWidth="1"/>
    <col min="7679" max="7679" width="9.140625" customWidth="1"/>
    <col min="7680" max="7680" width="12.28515625" customWidth="1"/>
    <col min="7681" max="7686" width="7.85546875" customWidth="1"/>
    <col min="7687" max="7687" width="7.5703125" customWidth="1"/>
    <col min="7935" max="7935" width="9.140625" customWidth="1"/>
    <col min="7936" max="7936" width="12.28515625" customWidth="1"/>
    <col min="7937" max="7942" width="7.85546875" customWidth="1"/>
    <col min="7943" max="7943" width="7.5703125" customWidth="1"/>
    <col min="8191" max="8191" width="9.140625" customWidth="1"/>
    <col min="8192" max="8192" width="12.28515625" customWidth="1"/>
    <col min="8193" max="8198" width="7.85546875" customWidth="1"/>
    <col min="8199" max="8199" width="7.5703125" customWidth="1"/>
    <col min="8447" max="8447" width="9.140625" customWidth="1"/>
    <col min="8448" max="8448" width="12.28515625" customWidth="1"/>
    <col min="8449" max="8454" width="7.85546875" customWidth="1"/>
    <col min="8455" max="8455" width="7.5703125" customWidth="1"/>
    <col min="8703" max="8703" width="9.140625" customWidth="1"/>
    <col min="8704" max="8704" width="12.28515625" customWidth="1"/>
    <col min="8705" max="8710" width="7.85546875" customWidth="1"/>
    <col min="8711" max="8711" width="7.5703125" customWidth="1"/>
    <col min="8959" max="8959" width="9.140625" customWidth="1"/>
    <col min="8960" max="8960" width="12.28515625" customWidth="1"/>
    <col min="8961" max="8966" width="7.85546875" customWidth="1"/>
    <col min="8967" max="8967" width="7.5703125" customWidth="1"/>
    <col min="9215" max="9215" width="9.140625" customWidth="1"/>
    <col min="9216" max="9216" width="12.28515625" customWidth="1"/>
    <col min="9217" max="9222" width="7.85546875" customWidth="1"/>
    <col min="9223" max="9223" width="7.5703125" customWidth="1"/>
    <col min="9471" max="9471" width="9.140625" customWidth="1"/>
    <col min="9472" max="9472" width="12.28515625" customWidth="1"/>
    <col min="9473" max="9478" width="7.85546875" customWidth="1"/>
    <col min="9479" max="9479" width="7.5703125" customWidth="1"/>
    <col min="9727" max="9727" width="9.140625" customWidth="1"/>
    <col min="9728" max="9728" width="12.28515625" customWidth="1"/>
    <col min="9729" max="9734" width="7.85546875" customWidth="1"/>
    <col min="9735" max="9735" width="7.5703125" customWidth="1"/>
    <col min="9983" max="9983" width="9.140625" customWidth="1"/>
    <col min="9984" max="9984" width="12.28515625" customWidth="1"/>
    <col min="9985" max="9990" width="7.85546875" customWidth="1"/>
    <col min="9991" max="9991" width="7.5703125" customWidth="1"/>
    <col min="10239" max="10239" width="9.140625" customWidth="1"/>
    <col min="10240" max="10240" width="12.28515625" customWidth="1"/>
    <col min="10241" max="10246" width="7.85546875" customWidth="1"/>
    <col min="10247" max="10247" width="7.5703125" customWidth="1"/>
    <col min="10495" max="10495" width="9.140625" customWidth="1"/>
    <col min="10496" max="10496" width="12.28515625" customWidth="1"/>
    <col min="10497" max="10502" width="7.85546875" customWidth="1"/>
    <col min="10503" max="10503" width="7.5703125" customWidth="1"/>
    <col min="10751" max="10751" width="9.140625" customWidth="1"/>
    <col min="10752" max="10752" width="12.28515625" customWidth="1"/>
    <col min="10753" max="10758" width="7.85546875" customWidth="1"/>
    <col min="10759" max="10759" width="7.5703125" customWidth="1"/>
    <col min="11007" max="11007" width="9.140625" customWidth="1"/>
    <col min="11008" max="11008" width="12.28515625" customWidth="1"/>
    <col min="11009" max="11014" width="7.85546875" customWidth="1"/>
    <col min="11015" max="11015" width="7.5703125" customWidth="1"/>
    <col min="11263" max="11263" width="9.140625" customWidth="1"/>
    <col min="11264" max="11264" width="12.28515625" customWidth="1"/>
    <col min="11265" max="11270" width="7.85546875" customWidth="1"/>
    <col min="11271" max="11271" width="7.5703125" customWidth="1"/>
    <col min="11519" max="11519" width="9.140625" customWidth="1"/>
    <col min="11520" max="11520" width="12.28515625" customWidth="1"/>
    <col min="11521" max="11526" width="7.85546875" customWidth="1"/>
    <col min="11527" max="11527" width="7.5703125" customWidth="1"/>
    <col min="11775" max="11775" width="9.140625" customWidth="1"/>
    <col min="11776" max="11776" width="12.28515625" customWidth="1"/>
    <col min="11777" max="11782" width="7.85546875" customWidth="1"/>
    <col min="11783" max="11783" width="7.5703125" customWidth="1"/>
    <col min="12031" max="12031" width="9.140625" customWidth="1"/>
    <col min="12032" max="12032" width="12.28515625" customWidth="1"/>
    <col min="12033" max="12038" width="7.85546875" customWidth="1"/>
    <col min="12039" max="12039" width="7.5703125" customWidth="1"/>
    <col min="12287" max="12287" width="9.140625" customWidth="1"/>
    <col min="12288" max="12288" width="12.28515625" customWidth="1"/>
    <col min="12289" max="12294" width="7.85546875" customWidth="1"/>
    <col min="12295" max="12295" width="7.5703125" customWidth="1"/>
    <col min="12543" max="12543" width="9.140625" customWidth="1"/>
    <col min="12544" max="12544" width="12.28515625" customWidth="1"/>
    <col min="12545" max="12550" width="7.85546875" customWidth="1"/>
    <col min="12551" max="12551" width="7.5703125" customWidth="1"/>
    <col min="12799" max="12799" width="9.140625" customWidth="1"/>
    <col min="12800" max="12800" width="12.28515625" customWidth="1"/>
    <col min="12801" max="12806" width="7.85546875" customWidth="1"/>
    <col min="12807" max="12807" width="7.5703125" customWidth="1"/>
    <col min="13055" max="13055" width="9.140625" customWidth="1"/>
    <col min="13056" max="13056" width="12.28515625" customWidth="1"/>
    <col min="13057" max="13062" width="7.85546875" customWidth="1"/>
    <col min="13063" max="13063" width="7.5703125" customWidth="1"/>
    <col min="13311" max="13311" width="9.140625" customWidth="1"/>
    <col min="13312" max="13312" width="12.28515625" customWidth="1"/>
    <col min="13313" max="13318" width="7.85546875" customWidth="1"/>
    <col min="13319" max="13319" width="7.5703125" customWidth="1"/>
    <col min="13567" max="13567" width="9.140625" customWidth="1"/>
    <col min="13568" max="13568" width="12.28515625" customWidth="1"/>
    <col min="13569" max="13574" width="7.85546875" customWidth="1"/>
    <col min="13575" max="13575" width="7.5703125" customWidth="1"/>
    <col min="13823" max="13823" width="9.140625" customWidth="1"/>
    <col min="13824" max="13824" width="12.28515625" customWidth="1"/>
    <col min="13825" max="13830" width="7.85546875" customWidth="1"/>
    <col min="13831" max="13831" width="7.5703125" customWidth="1"/>
    <col min="14079" max="14079" width="9.140625" customWidth="1"/>
    <col min="14080" max="14080" width="12.28515625" customWidth="1"/>
    <col min="14081" max="14086" width="7.85546875" customWidth="1"/>
    <col min="14087" max="14087" width="7.5703125" customWidth="1"/>
    <col min="14335" max="14335" width="9.140625" customWidth="1"/>
    <col min="14336" max="14336" width="12.28515625" customWidth="1"/>
    <col min="14337" max="14342" width="7.85546875" customWidth="1"/>
    <col min="14343" max="14343" width="7.5703125" customWidth="1"/>
    <col min="14591" max="14591" width="9.140625" customWidth="1"/>
    <col min="14592" max="14592" width="12.28515625" customWidth="1"/>
    <col min="14593" max="14598" width="7.85546875" customWidth="1"/>
    <col min="14599" max="14599" width="7.5703125" customWidth="1"/>
    <col min="14847" max="14847" width="9.140625" customWidth="1"/>
    <col min="14848" max="14848" width="12.28515625" customWidth="1"/>
    <col min="14849" max="14854" width="7.85546875" customWidth="1"/>
    <col min="14855" max="14855" width="7.5703125" customWidth="1"/>
    <col min="15103" max="15103" width="9.140625" customWidth="1"/>
    <col min="15104" max="15104" width="12.28515625" customWidth="1"/>
    <col min="15105" max="15110" width="7.85546875" customWidth="1"/>
    <col min="15111" max="15111" width="7.5703125" customWidth="1"/>
    <col min="15359" max="15359" width="9.140625" customWidth="1"/>
    <col min="15360" max="15360" width="12.28515625" customWidth="1"/>
    <col min="15361" max="15366" width="7.85546875" customWidth="1"/>
    <col min="15367" max="15367" width="7.5703125" customWidth="1"/>
    <col min="15615" max="15615" width="9.140625" customWidth="1"/>
    <col min="15616" max="15616" width="12.28515625" customWidth="1"/>
    <col min="15617" max="15622" width="7.85546875" customWidth="1"/>
    <col min="15623" max="15623" width="7.5703125" customWidth="1"/>
    <col min="15871" max="15871" width="9.140625" customWidth="1"/>
    <col min="15872" max="15872" width="12.28515625" customWidth="1"/>
    <col min="15873" max="15878" width="7.85546875" customWidth="1"/>
    <col min="15879" max="15879" width="7.5703125" customWidth="1"/>
    <col min="16127" max="16127" width="9.140625" customWidth="1"/>
    <col min="16128" max="16128" width="12.28515625" customWidth="1"/>
    <col min="16129" max="16134" width="7.85546875" customWidth="1"/>
    <col min="16135" max="16135" width="7.5703125" customWidth="1"/>
  </cols>
  <sheetData>
    <row r="7" spans="1:11" ht="11.25" customHeight="1">
      <c r="A7" s="124"/>
      <c r="B7" s="39"/>
      <c r="C7" s="39"/>
      <c r="D7" s="39"/>
      <c r="E7" s="39"/>
      <c r="F7" s="39"/>
      <c r="G7" s="39"/>
      <c r="H7" s="39"/>
      <c r="I7" s="39"/>
      <c r="J7" s="39"/>
      <c r="K7" s="125"/>
    </row>
    <row r="8" spans="1:11" ht="21.95" customHeight="1">
      <c r="A8" s="530" t="s">
        <v>252</v>
      </c>
      <c r="B8" s="530"/>
      <c r="C8" s="530"/>
      <c r="D8" s="530"/>
      <c r="E8" s="530"/>
      <c r="F8" s="530"/>
      <c r="G8" s="530"/>
      <c r="H8" s="530"/>
      <c r="I8" s="530"/>
      <c r="J8" s="530"/>
      <c r="K8" s="442"/>
    </row>
    <row r="11" spans="1:11" ht="29.25" customHeight="1" thickBot="1">
      <c r="B11" s="127" t="s">
        <v>50</v>
      </c>
      <c r="C11" s="128" t="s">
        <v>51</v>
      </c>
    </row>
    <row r="12" spans="1:11" ht="12" customHeight="1" thickTop="1">
      <c r="B12" s="132" t="s">
        <v>83</v>
      </c>
      <c r="C12" s="354">
        <v>1.718115353371243</v>
      </c>
    </row>
    <row r="13" spans="1:11" ht="12" customHeight="1">
      <c r="B13" s="130" t="s">
        <v>84</v>
      </c>
      <c r="C13" s="353">
        <v>1.6</v>
      </c>
    </row>
    <row r="14" spans="1:11" ht="12" customHeight="1">
      <c r="B14" s="158" t="s">
        <v>85</v>
      </c>
      <c r="C14" s="355">
        <v>1.5</v>
      </c>
    </row>
    <row r="15" spans="1:11" ht="12" customHeight="1">
      <c r="B15" s="130" t="s">
        <v>97</v>
      </c>
      <c r="C15" s="353">
        <v>1.5</v>
      </c>
    </row>
    <row r="16" spans="1:11" ht="12" customHeight="1">
      <c r="B16" s="130" t="s">
        <v>215</v>
      </c>
      <c r="C16" s="353">
        <v>1.5</v>
      </c>
    </row>
    <row r="17" spans="1:12" ht="12" customHeight="1">
      <c r="B17" s="350"/>
    </row>
    <row r="19" spans="1:12" ht="30" customHeight="1">
      <c r="A19" s="143" t="s">
        <v>52</v>
      </c>
      <c r="B19" s="143" t="s">
        <v>53</v>
      </c>
      <c r="C19" s="143" t="s">
        <v>84</v>
      </c>
      <c r="D19" s="143" t="s">
        <v>85</v>
      </c>
      <c r="E19" s="143" t="s">
        <v>97</v>
      </c>
      <c r="F19" s="143" t="s">
        <v>215</v>
      </c>
      <c r="G19" s="143" t="s">
        <v>300</v>
      </c>
    </row>
    <row r="20" spans="1:12" ht="9.75" customHeight="1">
      <c r="A20" s="154">
        <v>1</v>
      </c>
      <c r="B20" s="155" t="s">
        <v>36</v>
      </c>
      <c r="C20" s="156">
        <v>0.97560975609756095</v>
      </c>
      <c r="D20" s="156">
        <v>0.97560975609756095</v>
      </c>
      <c r="E20" s="156">
        <v>1.0770164963060418</v>
      </c>
      <c r="F20" s="156">
        <v>1.0770164963060418</v>
      </c>
      <c r="G20" s="156">
        <v>1.0770164963060418</v>
      </c>
      <c r="H20" s="137"/>
      <c r="L20" s="40"/>
    </row>
    <row r="21" spans="1:12" ht="9.75" customHeight="1">
      <c r="A21" s="154">
        <v>2</v>
      </c>
      <c r="B21" s="155" t="s">
        <v>34</v>
      </c>
      <c r="C21" s="156">
        <v>1.3004926108374384</v>
      </c>
      <c r="D21" s="156">
        <v>1.1838565022421526</v>
      </c>
      <c r="E21" s="156">
        <v>1.1206028723535184</v>
      </c>
      <c r="F21" s="156">
        <v>1.1206028723535184</v>
      </c>
      <c r="G21" s="156">
        <v>1.1206028723535184</v>
      </c>
      <c r="L21" s="40"/>
    </row>
    <row r="22" spans="1:12" ht="9.75" customHeight="1">
      <c r="A22" s="154">
        <v>3</v>
      </c>
      <c r="B22" s="155" t="s">
        <v>37</v>
      </c>
      <c r="C22" s="156">
        <v>1.607843137254902</v>
      </c>
      <c r="D22" s="156">
        <v>1.3225806451612903</v>
      </c>
      <c r="E22" s="156">
        <v>1.2441826979939627</v>
      </c>
      <c r="F22" s="156">
        <v>1.2441826979939627</v>
      </c>
      <c r="G22" s="156">
        <v>1.2441826979939627</v>
      </c>
      <c r="L22" s="40"/>
    </row>
    <row r="23" spans="1:12" ht="9.75" customHeight="1">
      <c r="A23" s="154">
        <v>4</v>
      </c>
      <c r="B23" s="155" t="s">
        <v>44</v>
      </c>
      <c r="C23" s="156">
        <v>1.3673469387755102</v>
      </c>
      <c r="D23" s="156">
        <v>1.3673469387755102</v>
      </c>
      <c r="E23" s="156">
        <v>1.3046412113232388</v>
      </c>
      <c r="F23" s="156">
        <v>1.3046412113232388</v>
      </c>
      <c r="G23" s="156">
        <v>1.3046412113232388</v>
      </c>
      <c r="L23" s="40"/>
    </row>
    <row r="24" spans="1:12" ht="9.75" customHeight="1">
      <c r="A24" s="154">
        <v>5</v>
      </c>
      <c r="B24" s="155" t="s">
        <v>18</v>
      </c>
      <c r="C24" s="156">
        <v>1.7428571428571429</v>
      </c>
      <c r="D24" s="156">
        <v>1.6944444444444444</v>
      </c>
      <c r="E24" s="156">
        <v>1.3190740740740741</v>
      </c>
      <c r="F24" s="156">
        <v>1.3190740740740741</v>
      </c>
      <c r="G24" s="156">
        <v>1.3190740740740741</v>
      </c>
      <c r="L24" s="40"/>
    </row>
    <row r="25" spans="1:12" ht="9.75" customHeight="1">
      <c r="A25" s="154">
        <v>6</v>
      </c>
      <c r="B25" s="155" t="s">
        <v>32</v>
      </c>
      <c r="C25" s="156">
        <v>1.5142857142857142</v>
      </c>
      <c r="D25" s="156">
        <v>1.3766233766233766</v>
      </c>
      <c r="E25" s="156">
        <v>1.3297047521766623</v>
      </c>
      <c r="F25" s="156">
        <v>1.3297047521766623</v>
      </c>
      <c r="G25" s="156">
        <v>1.3297047521766623</v>
      </c>
      <c r="L25" s="40"/>
    </row>
    <row r="26" spans="1:12" ht="9.75" customHeight="1">
      <c r="A26" s="154">
        <v>7</v>
      </c>
      <c r="B26" s="155" t="s">
        <v>16</v>
      </c>
      <c r="C26" s="156">
        <v>1.4675324675324675</v>
      </c>
      <c r="D26" s="156">
        <v>1.8225806451612903</v>
      </c>
      <c r="E26" s="156">
        <v>1.3346075967043707</v>
      </c>
      <c r="F26" s="156">
        <v>1.3346075967043707</v>
      </c>
      <c r="G26" s="156">
        <v>1.3346075967043707</v>
      </c>
      <c r="L26" s="40"/>
    </row>
    <row r="27" spans="1:12" ht="9.75" customHeight="1">
      <c r="A27" s="154">
        <v>8</v>
      </c>
      <c r="B27" s="155" t="s">
        <v>47</v>
      </c>
      <c r="C27" s="156">
        <v>1.5405405405405406</v>
      </c>
      <c r="D27" s="156">
        <v>1.3571428571428572</v>
      </c>
      <c r="E27" s="156">
        <v>1.3508151008151008</v>
      </c>
      <c r="F27" s="156">
        <v>1.3508151008151008</v>
      </c>
      <c r="G27" s="156">
        <v>1.3508151008151008</v>
      </c>
      <c r="L27" s="40"/>
    </row>
    <row r="28" spans="1:12" ht="9.75" customHeight="1">
      <c r="A28" s="154">
        <v>9</v>
      </c>
      <c r="B28" s="155" t="s">
        <v>23</v>
      </c>
      <c r="C28" s="156">
        <v>1.4863013698630136</v>
      </c>
      <c r="D28" s="156">
        <v>1.3409090909090908</v>
      </c>
      <c r="E28" s="156">
        <v>1.3976895881598572</v>
      </c>
      <c r="F28" s="156">
        <v>1.3976895881598572</v>
      </c>
      <c r="G28" s="156">
        <v>1.3976895881598572</v>
      </c>
      <c r="L28" s="40"/>
    </row>
    <row r="29" spans="1:12" ht="9.75" customHeight="1">
      <c r="A29" s="154">
        <v>10</v>
      </c>
      <c r="B29" s="155" t="s">
        <v>25</v>
      </c>
      <c r="C29" s="156">
        <v>1.631578947368421</v>
      </c>
      <c r="D29" s="156">
        <v>1.631578947368421</v>
      </c>
      <c r="E29" s="156">
        <v>1.4206281833616299</v>
      </c>
      <c r="F29" s="156">
        <v>1.4206281833616299</v>
      </c>
      <c r="G29" s="156">
        <v>1.4206281833616299</v>
      </c>
      <c r="L29" s="40"/>
    </row>
    <row r="30" spans="1:12" ht="9.75" customHeight="1">
      <c r="A30" s="154">
        <v>11</v>
      </c>
      <c r="B30" s="155" t="s">
        <v>39</v>
      </c>
      <c r="C30" s="156">
        <v>1.3243243243243243</v>
      </c>
      <c r="D30" s="156">
        <v>0.86982248520710059</v>
      </c>
      <c r="E30" s="156">
        <v>1.457379597578109</v>
      </c>
      <c r="F30" s="156">
        <v>1.457379597578109</v>
      </c>
      <c r="G30" s="156">
        <v>1.457379597578109</v>
      </c>
      <c r="L30" s="40"/>
    </row>
    <row r="31" spans="1:12" ht="9.75" customHeight="1">
      <c r="A31" s="154">
        <v>12</v>
      </c>
      <c r="B31" s="155" t="s">
        <v>41</v>
      </c>
      <c r="C31" s="156">
        <v>1.5186567164179106</v>
      </c>
      <c r="D31" s="156">
        <v>1.6544715447154472</v>
      </c>
      <c r="E31" s="156">
        <v>1.4667099256370759</v>
      </c>
      <c r="F31" s="156">
        <v>1.4667099256370759</v>
      </c>
      <c r="G31" s="156">
        <v>1.4667099256370759</v>
      </c>
      <c r="L31" s="40"/>
    </row>
    <row r="32" spans="1:12" ht="9.75" customHeight="1">
      <c r="A32" s="154">
        <v>13</v>
      </c>
      <c r="B32" s="155" t="s">
        <v>29</v>
      </c>
      <c r="C32" s="156">
        <v>1.6775362318840579</v>
      </c>
      <c r="D32" s="156">
        <v>1.7022058823529411</v>
      </c>
      <c r="E32" s="156">
        <v>1.4758584477577648</v>
      </c>
      <c r="F32" s="156">
        <v>1.4758584477577648</v>
      </c>
      <c r="G32" s="156">
        <v>1.4758584477577648</v>
      </c>
      <c r="L32" s="40"/>
    </row>
    <row r="33" spans="1:12" ht="9.75" customHeight="1">
      <c r="A33" s="154">
        <v>14</v>
      </c>
      <c r="B33" s="155" t="s">
        <v>38</v>
      </c>
      <c r="C33" s="156">
        <v>1.5949367088607596</v>
      </c>
      <c r="D33" s="156">
        <v>1.6578947368421053</v>
      </c>
      <c r="E33" s="156">
        <v>1.498750832778148</v>
      </c>
      <c r="F33" s="156">
        <v>1.498750832778148</v>
      </c>
      <c r="G33" s="156">
        <v>1.498750832778148</v>
      </c>
      <c r="L33" s="40"/>
    </row>
    <row r="34" spans="1:12" ht="9.75" customHeight="1">
      <c r="A34" s="154">
        <v>15</v>
      </c>
      <c r="B34" s="155" t="s">
        <v>26</v>
      </c>
      <c r="C34" s="156">
        <v>1.669603524229075</v>
      </c>
      <c r="D34" s="156">
        <v>1.669603524229075</v>
      </c>
      <c r="E34" s="156">
        <v>1.5024940698068452</v>
      </c>
      <c r="F34" s="156">
        <v>1.5024940698068452</v>
      </c>
      <c r="G34" s="156">
        <v>1.5024940698068452</v>
      </c>
      <c r="L34" s="40"/>
    </row>
    <row r="35" spans="1:12" ht="9.75" customHeight="1">
      <c r="A35" s="154">
        <v>16</v>
      </c>
      <c r="B35" s="155" t="s">
        <v>30</v>
      </c>
      <c r="C35" s="156">
        <v>1.6607818411097099</v>
      </c>
      <c r="D35" s="156">
        <v>1.4488448844884489</v>
      </c>
      <c r="E35" s="156">
        <v>1.5652251625141389</v>
      </c>
      <c r="F35" s="156">
        <v>1.5652251625141389</v>
      </c>
      <c r="G35" s="156">
        <v>1.5652251625141389</v>
      </c>
      <c r="L35" s="40"/>
    </row>
    <row r="36" spans="1:12" ht="9.75" customHeight="1">
      <c r="A36" s="154">
        <v>17</v>
      </c>
      <c r="B36" s="155" t="s">
        <v>46</v>
      </c>
      <c r="C36" s="156">
        <v>1.5568181818181819</v>
      </c>
      <c r="D36" s="156">
        <v>1.691358024691358</v>
      </c>
      <c r="E36" s="156">
        <v>1.5808323980546202</v>
      </c>
      <c r="F36" s="156">
        <v>1.5808323980546202</v>
      </c>
      <c r="G36" s="156">
        <v>1.5808323980546202</v>
      </c>
      <c r="L36" s="40"/>
    </row>
    <row r="37" spans="1:12" ht="9.75" customHeight="1">
      <c r="A37" s="154">
        <v>18</v>
      </c>
      <c r="B37" s="155" t="s">
        <v>24</v>
      </c>
      <c r="C37" s="156">
        <v>1.6724137931034482</v>
      </c>
      <c r="D37" s="156">
        <v>1.756267409470752</v>
      </c>
      <c r="E37" s="156">
        <v>1.6047802004290335</v>
      </c>
      <c r="F37" s="156">
        <v>1.6047802004290335</v>
      </c>
      <c r="G37" s="156">
        <v>1.6047802004290335</v>
      </c>
      <c r="L37" s="40"/>
    </row>
    <row r="38" spans="1:12" ht="9.75" customHeight="1">
      <c r="A38" s="154">
        <v>19</v>
      </c>
      <c r="B38" s="155" t="s">
        <v>17</v>
      </c>
      <c r="C38" s="156">
        <v>1.6178861788617886</v>
      </c>
      <c r="D38" s="156">
        <v>1.4962406015037595</v>
      </c>
      <c r="E38" s="156">
        <v>1.672597397966461</v>
      </c>
      <c r="F38" s="156">
        <v>1.672597397966461</v>
      </c>
      <c r="G38" s="156">
        <v>1.672597397966461</v>
      </c>
      <c r="L38" s="40"/>
    </row>
    <row r="39" spans="1:12" ht="9.75" customHeight="1">
      <c r="A39" s="154">
        <v>20</v>
      </c>
      <c r="B39" s="155" t="s">
        <v>27</v>
      </c>
      <c r="C39" s="156">
        <v>2.2135922330097086</v>
      </c>
      <c r="D39" s="156">
        <v>1.6402877697841727</v>
      </c>
      <c r="E39" s="156">
        <v>1.6761389896552084</v>
      </c>
      <c r="F39" s="156">
        <v>1.6761389896552084</v>
      </c>
      <c r="G39" s="156">
        <v>1.6761389896552084</v>
      </c>
      <c r="L39" s="40"/>
    </row>
    <row r="40" spans="1:12" ht="9.75" customHeight="1">
      <c r="A40" s="154">
        <v>21</v>
      </c>
      <c r="B40" s="155" t="s">
        <v>42</v>
      </c>
      <c r="C40" s="156">
        <v>1.9540229885057472</v>
      </c>
      <c r="D40" s="156">
        <v>2</v>
      </c>
      <c r="E40" s="156">
        <v>1.6787041802481844</v>
      </c>
      <c r="F40" s="156">
        <v>1.6787041802481844</v>
      </c>
      <c r="G40" s="156">
        <v>1.6787041802481844</v>
      </c>
      <c r="L40" s="40"/>
    </row>
    <row r="41" spans="1:12" ht="9.75" customHeight="1">
      <c r="A41" s="154">
        <v>22</v>
      </c>
      <c r="B41" s="155" t="s">
        <v>20</v>
      </c>
      <c r="C41" s="156">
        <v>1.8429752066115703</v>
      </c>
      <c r="D41" s="156">
        <v>2.2395833333333335</v>
      </c>
      <c r="E41" s="156">
        <v>1.6936329138033683</v>
      </c>
      <c r="F41" s="156">
        <v>1.6936329138033683</v>
      </c>
      <c r="G41" s="156">
        <v>1.6936329138033683</v>
      </c>
      <c r="L41" s="40"/>
    </row>
    <row r="42" spans="1:12" ht="9.75" customHeight="1">
      <c r="A42" s="154">
        <v>23</v>
      </c>
      <c r="B42" s="155" t="s">
        <v>21</v>
      </c>
      <c r="C42" s="156">
        <v>1.7352941176470589</v>
      </c>
      <c r="D42" s="156">
        <v>1.4276315789473684</v>
      </c>
      <c r="E42" s="156">
        <v>1.7997033023735811</v>
      </c>
      <c r="F42" s="156">
        <v>1.7997033023735811</v>
      </c>
      <c r="G42" s="156">
        <v>1.7997033023735811</v>
      </c>
      <c r="L42" s="40"/>
    </row>
    <row r="43" spans="1:12" ht="9.75" customHeight="1">
      <c r="A43" s="154">
        <v>24</v>
      </c>
      <c r="B43" s="155" t="s">
        <v>43</v>
      </c>
      <c r="C43" s="156">
        <v>2.0518518518518518</v>
      </c>
      <c r="D43" s="156">
        <v>2.1640625</v>
      </c>
      <c r="E43" s="156">
        <v>1.831392406499637</v>
      </c>
      <c r="F43" s="156">
        <v>1.831392406499637</v>
      </c>
      <c r="G43" s="156">
        <v>1.831392406499637</v>
      </c>
      <c r="L43" s="40"/>
    </row>
    <row r="44" spans="1:12" ht="9.75" customHeight="1">
      <c r="A44" s="154">
        <v>25</v>
      </c>
      <c r="B44" s="155" t="s">
        <v>22</v>
      </c>
      <c r="C44" s="156">
        <v>2.2395833333333335</v>
      </c>
      <c r="D44" s="156">
        <v>1.8429752066115703</v>
      </c>
      <c r="E44" s="156">
        <v>1.8778282432475224</v>
      </c>
      <c r="F44" s="156">
        <v>1.8778282432475224</v>
      </c>
      <c r="G44" s="156">
        <v>1.8778282432475224</v>
      </c>
      <c r="L44" s="40"/>
    </row>
    <row r="45" spans="1:12" ht="9.75" customHeight="1">
      <c r="A45" s="154">
        <v>26</v>
      </c>
      <c r="B45" s="155" t="s">
        <v>45</v>
      </c>
      <c r="C45" s="156">
        <v>1.9533678756476685</v>
      </c>
      <c r="D45" s="156">
        <v>1.7214611872146119</v>
      </c>
      <c r="E45" s="156">
        <v>1.9062146412668095</v>
      </c>
      <c r="F45" s="156">
        <v>1.9062146412668095</v>
      </c>
      <c r="G45" s="156">
        <v>1.9062146412668095</v>
      </c>
      <c r="L45" s="40"/>
    </row>
    <row r="46" spans="1:12" ht="9.75" customHeight="1">
      <c r="A46" s="154">
        <v>27</v>
      </c>
      <c r="B46" s="155" t="s">
        <v>31</v>
      </c>
      <c r="C46" s="156">
        <v>1.8214285714285714</v>
      </c>
      <c r="D46" s="156">
        <v>1.8214285714285714</v>
      </c>
      <c r="E46" s="156">
        <v>1.9643866020984664</v>
      </c>
      <c r="F46" s="156">
        <v>1.9643866020984664</v>
      </c>
      <c r="G46" s="156">
        <v>1.9643866020984664</v>
      </c>
      <c r="L46" s="40"/>
    </row>
    <row r="47" spans="1:12" ht="9.75" customHeight="1">
      <c r="A47" s="154">
        <v>28</v>
      </c>
      <c r="B47" s="155" t="s">
        <v>35</v>
      </c>
      <c r="C47" s="156">
        <v>2.5569620253164556</v>
      </c>
      <c r="D47" s="156">
        <v>2.5569620253164556</v>
      </c>
      <c r="E47" s="156">
        <v>2.0113577249869947</v>
      </c>
      <c r="F47" s="156">
        <v>2.0113577249869947</v>
      </c>
      <c r="G47" s="156">
        <v>2.0113577249869947</v>
      </c>
      <c r="L47" s="40"/>
    </row>
    <row r="48" spans="1:12" ht="9.75" customHeight="1">
      <c r="A48" s="154">
        <v>29</v>
      </c>
      <c r="B48" s="155" t="s">
        <v>33</v>
      </c>
      <c r="C48" s="156">
        <v>2.2058823529411766</v>
      </c>
      <c r="D48" s="156">
        <v>2.2058823529411766</v>
      </c>
      <c r="E48" s="156">
        <v>2.3696078431372549</v>
      </c>
      <c r="F48" s="156">
        <v>2.3696078431372549</v>
      </c>
      <c r="G48" s="156">
        <v>2.3696078431372549</v>
      </c>
      <c r="H48" s="137"/>
      <c r="L48" s="40"/>
    </row>
    <row r="49" spans="1:12" ht="9.75" customHeight="1">
      <c r="A49" s="154">
        <v>30</v>
      </c>
      <c r="B49" s="155" t="s">
        <v>28</v>
      </c>
      <c r="C49" s="156">
        <v>3.6052631578947367</v>
      </c>
      <c r="D49" s="156">
        <v>3.6052631578947367</v>
      </c>
      <c r="E49" s="156">
        <v>2.6069794050343247</v>
      </c>
      <c r="F49" s="156">
        <v>2.6069794050343247</v>
      </c>
      <c r="G49" s="156">
        <v>2.6069794050343247</v>
      </c>
      <c r="L49" s="40"/>
    </row>
    <row r="50" spans="1:12" ht="9.75" customHeight="1">
      <c r="A50" s="154">
        <v>31</v>
      </c>
      <c r="B50" s="155" t="s">
        <v>40</v>
      </c>
      <c r="C50" s="156">
        <v>2.5632911392405062</v>
      </c>
      <c r="D50" s="156">
        <v>2.0558375634517767</v>
      </c>
      <c r="E50" s="156">
        <v>2.7006160729462452</v>
      </c>
      <c r="F50" s="156">
        <v>2.7006160729462452</v>
      </c>
      <c r="G50" s="156">
        <v>2.7006160729462452</v>
      </c>
      <c r="L50" s="40"/>
    </row>
    <row r="51" spans="1:12" ht="9.75" customHeight="1">
      <c r="A51" s="154">
        <v>32</v>
      </c>
      <c r="B51" s="155" t="s">
        <v>19</v>
      </c>
      <c r="C51" s="156">
        <v>3.5</v>
      </c>
      <c r="D51" s="156">
        <v>2.4137931034482758</v>
      </c>
      <c r="E51" s="156">
        <v>3.0037481259370313</v>
      </c>
      <c r="F51" s="156">
        <v>3.0037481259370313</v>
      </c>
      <c r="G51" s="156">
        <v>3.0037481259370313</v>
      </c>
      <c r="L51" s="40"/>
    </row>
  </sheetData>
  <dataConsolidate/>
  <mergeCells count="1">
    <mergeCell ref="A8:J8"/>
  </mergeCells>
  <conditionalFormatting sqref="H37">
    <cfRule type="cellIs" dxfId="12" priority="2" stopIfTrue="1" operator="lessThan">
      <formula>0</formula>
    </cfRule>
  </conditionalFormatting>
  <printOptions horizontalCentered="1"/>
  <pageMargins left="0.59055118110236227" right="0.59055118110236227" top="0.78740157480314965" bottom="0.78740157480314965" header="0" footer="0"/>
  <pageSetup scale="80" orientation="portrait" r:id="rId1"/>
  <headerFooter alignWithMargins="0"/>
  <drawing r:id="rId2"/>
  <tableParts count="1">
    <tablePart r:id="rId3"/>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7"/>
  <sheetViews>
    <sheetView view="pageLayout" topLeftCell="A13" workbookViewId="0">
      <selection activeCell="A10" sqref="A10"/>
    </sheetView>
  </sheetViews>
  <sheetFormatPr baseColWidth="10" defaultRowHeight="14.25"/>
  <cols>
    <col min="1" max="1" width="21.140625" style="108" customWidth="1"/>
    <col min="2" max="2" width="14.140625" style="108" customWidth="1"/>
    <col min="3" max="3" width="16.140625" style="94" customWidth="1"/>
    <col min="4" max="4" width="26.140625" style="94" customWidth="1"/>
    <col min="5" max="254" width="11.42578125" style="94"/>
    <col min="255" max="255" width="21.140625" style="94" customWidth="1"/>
    <col min="256" max="256" width="14.140625" style="94" customWidth="1"/>
    <col min="257" max="257" width="12" style="94" customWidth="1"/>
    <col min="258" max="258" width="11.5703125" style="94" customWidth="1"/>
    <col min="259" max="259" width="12.28515625" style="94" customWidth="1"/>
    <col min="260" max="260" width="26.140625" style="94" customWidth="1"/>
    <col min="261" max="510" width="11.42578125" style="94"/>
    <col min="511" max="511" width="21.140625" style="94" customWidth="1"/>
    <col min="512" max="512" width="14.140625" style="94" customWidth="1"/>
    <col min="513" max="513" width="12" style="94" customWidth="1"/>
    <col min="514" max="514" width="11.5703125" style="94" customWidth="1"/>
    <col min="515" max="515" width="12.28515625" style="94" customWidth="1"/>
    <col min="516" max="516" width="26.140625" style="94" customWidth="1"/>
    <col min="517" max="766" width="11.42578125" style="94"/>
    <col min="767" max="767" width="21.140625" style="94" customWidth="1"/>
    <col min="768" max="768" width="14.140625" style="94" customWidth="1"/>
    <col min="769" max="769" width="12" style="94" customWidth="1"/>
    <col min="770" max="770" width="11.5703125" style="94" customWidth="1"/>
    <col min="771" max="771" width="12.28515625" style="94" customWidth="1"/>
    <col min="772" max="772" width="26.140625" style="94" customWidth="1"/>
    <col min="773" max="1022" width="11.42578125" style="94"/>
    <col min="1023" max="1023" width="21.140625" style="94" customWidth="1"/>
    <col min="1024" max="1024" width="14.140625" style="94" customWidth="1"/>
    <col min="1025" max="1025" width="12" style="94" customWidth="1"/>
    <col min="1026" max="1026" width="11.5703125" style="94" customWidth="1"/>
    <col min="1027" max="1027" width="12.28515625" style="94" customWidth="1"/>
    <col min="1028" max="1028" width="26.140625" style="94" customWidth="1"/>
    <col min="1029" max="1278" width="11.42578125" style="94"/>
    <col min="1279" max="1279" width="21.140625" style="94" customWidth="1"/>
    <col min="1280" max="1280" width="14.140625" style="94" customWidth="1"/>
    <col min="1281" max="1281" width="12" style="94" customWidth="1"/>
    <col min="1282" max="1282" width="11.5703125" style="94" customWidth="1"/>
    <col min="1283" max="1283" width="12.28515625" style="94" customWidth="1"/>
    <col min="1284" max="1284" width="26.140625" style="94" customWidth="1"/>
    <col min="1285" max="1534" width="11.42578125" style="94"/>
    <col min="1535" max="1535" width="21.140625" style="94" customWidth="1"/>
    <col min="1536" max="1536" width="14.140625" style="94" customWidth="1"/>
    <col min="1537" max="1537" width="12" style="94" customWidth="1"/>
    <col min="1538" max="1538" width="11.5703125" style="94" customWidth="1"/>
    <col min="1539" max="1539" width="12.28515625" style="94" customWidth="1"/>
    <col min="1540" max="1540" width="26.140625" style="94" customWidth="1"/>
    <col min="1541" max="1790" width="11.42578125" style="94"/>
    <col min="1791" max="1791" width="21.140625" style="94" customWidth="1"/>
    <col min="1792" max="1792" width="14.140625" style="94" customWidth="1"/>
    <col min="1793" max="1793" width="12" style="94" customWidth="1"/>
    <col min="1794" max="1794" width="11.5703125" style="94" customWidth="1"/>
    <col min="1795" max="1795" width="12.28515625" style="94" customWidth="1"/>
    <col min="1796" max="1796" width="26.140625" style="94" customWidth="1"/>
    <col min="1797" max="2046" width="11.42578125" style="94"/>
    <col min="2047" max="2047" width="21.140625" style="94" customWidth="1"/>
    <col min="2048" max="2048" width="14.140625" style="94" customWidth="1"/>
    <col min="2049" max="2049" width="12" style="94" customWidth="1"/>
    <col min="2050" max="2050" width="11.5703125" style="94" customWidth="1"/>
    <col min="2051" max="2051" width="12.28515625" style="94" customWidth="1"/>
    <col min="2052" max="2052" width="26.140625" style="94" customWidth="1"/>
    <col min="2053" max="2302" width="11.42578125" style="94"/>
    <col min="2303" max="2303" width="21.140625" style="94" customWidth="1"/>
    <col min="2304" max="2304" width="14.140625" style="94" customWidth="1"/>
    <col min="2305" max="2305" width="12" style="94" customWidth="1"/>
    <col min="2306" max="2306" width="11.5703125" style="94" customWidth="1"/>
    <col min="2307" max="2307" width="12.28515625" style="94" customWidth="1"/>
    <col min="2308" max="2308" width="26.140625" style="94" customWidth="1"/>
    <col min="2309" max="2558" width="11.42578125" style="94"/>
    <col min="2559" max="2559" width="21.140625" style="94" customWidth="1"/>
    <col min="2560" max="2560" width="14.140625" style="94" customWidth="1"/>
    <col min="2561" max="2561" width="12" style="94" customWidth="1"/>
    <col min="2562" max="2562" width="11.5703125" style="94" customWidth="1"/>
    <col min="2563" max="2563" width="12.28515625" style="94" customWidth="1"/>
    <col min="2564" max="2564" width="26.140625" style="94" customWidth="1"/>
    <col min="2565" max="2814" width="11.42578125" style="94"/>
    <col min="2815" max="2815" width="21.140625" style="94" customWidth="1"/>
    <col min="2816" max="2816" width="14.140625" style="94" customWidth="1"/>
    <col min="2817" max="2817" width="12" style="94" customWidth="1"/>
    <col min="2818" max="2818" width="11.5703125" style="94" customWidth="1"/>
    <col min="2819" max="2819" width="12.28515625" style="94" customWidth="1"/>
    <col min="2820" max="2820" width="26.140625" style="94" customWidth="1"/>
    <col min="2821" max="3070" width="11.42578125" style="94"/>
    <col min="3071" max="3071" width="21.140625" style="94" customWidth="1"/>
    <col min="3072" max="3072" width="14.140625" style="94" customWidth="1"/>
    <col min="3073" max="3073" width="12" style="94" customWidth="1"/>
    <col min="3074" max="3074" width="11.5703125" style="94" customWidth="1"/>
    <col min="3075" max="3075" width="12.28515625" style="94" customWidth="1"/>
    <col min="3076" max="3076" width="26.140625" style="94" customWidth="1"/>
    <col min="3077" max="3326" width="11.42578125" style="94"/>
    <col min="3327" max="3327" width="21.140625" style="94" customWidth="1"/>
    <col min="3328" max="3328" width="14.140625" style="94" customWidth="1"/>
    <col min="3329" max="3329" width="12" style="94" customWidth="1"/>
    <col min="3330" max="3330" width="11.5703125" style="94" customWidth="1"/>
    <col min="3331" max="3331" width="12.28515625" style="94" customWidth="1"/>
    <col min="3332" max="3332" width="26.140625" style="94" customWidth="1"/>
    <col min="3333" max="3582" width="11.42578125" style="94"/>
    <col min="3583" max="3583" width="21.140625" style="94" customWidth="1"/>
    <col min="3584" max="3584" width="14.140625" style="94" customWidth="1"/>
    <col min="3585" max="3585" width="12" style="94" customWidth="1"/>
    <col min="3586" max="3586" width="11.5703125" style="94" customWidth="1"/>
    <col min="3587" max="3587" width="12.28515625" style="94" customWidth="1"/>
    <col min="3588" max="3588" width="26.140625" style="94" customWidth="1"/>
    <col min="3589" max="3838" width="11.42578125" style="94"/>
    <col min="3839" max="3839" width="21.140625" style="94" customWidth="1"/>
    <col min="3840" max="3840" width="14.140625" style="94" customWidth="1"/>
    <col min="3841" max="3841" width="12" style="94" customWidth="1"/>
    <col min="3842" max="3842" width="11.5703125" style="94" customWidth="1"/>
    <col min="3843" max="3843" width="12.28515625" style="94" customWidth="1"/>
    <col min="3844" max="3844" width="26.140625" style="94" customWidth="1"/>
    <col min="3845" max="4094" width="11.42578125" style="94"/>
    <col min="4095" max="4095" width="21.140625" style="94" customWidth="1"/>
    <col min="4096" max="4096" width="14.140625" style="94" customWidth="1"/>
    <col min="4097" max="4097" width="12" style="94" customWidth="1"/>
    <col min="4098" max="4098" width="11.5703125" style="94" customWidth="1"/>
    <col min="4099" max="4099" width="12.28515625" style="94" customWidth="1"/>
    <col min="4100" max="4100" width="26.140625" style="94" customWidth="1"/>
    <col min="4101" max="4350" width="11.42578125" style="94"/>
    <col min="4351" max="4351" width="21.140625" style="94" customWidth="1"/>
    <col min="4352" max="4352" width="14.140625" style="94" customWidth="1"/>
    <col min="4353" max="4353" width="12" style="94" customWidth="1"/>
    <col min="4354" max="4354" width="11.5703125" style="94" customWidth="1"/>
    <col min="4355" max="4355" width="12.28515625" style="94" customWidth="1"/>
    <col min="4356" max="4356" width="26.140625" style="94" customWidth="1"/>
    <col min="4357" max="4606" width="11.42578125" style="94"/>
    <col min="4607" max="4607" width="21.140625" style="94" customWidth="1"/>
    <col min="4608" max="4608" width="14.140625" style="94" customWidth="1"/>
    <col min="4609" max="4609" width="12" style="94" customWidth="1"/>
    <col min="4610" max="4610" width="11.5703125" style="94" customWidth="1"/>
    <col min="4611" max="4611" width="12.28515625" style="94" customWidth="1"/>
    <col min="4612" max="4612" width="26.140625" style="94" customWidth="1"/>
    <col min="4613" max="4862" width="11.42578125" style="94"/>
    <col min="4863" max="4863" width="21.140625" style="94" customWidth="1"/>
    <col min="4864" max="4864" width="14.140625" style="94" customWidth="1"/>
    <col min="4865" max="4865" width="12" style="94" customWidth="1"/>
    <col min="4866" max="4866" width="11.5703125" style="94" customWidth="1"/>
    <col min="4867" max="4867" width="12.28515625" style="94" customWidth="1"/>
    <col min="4868" max="4868" width="26.140625" style="94" customWidth="1"/>
    <col min="4869" max="5118" width="11.42578125" style="94"/>
    <col min="5119" max="5119" width="21.140625" style="94" customWidth="1"/>
    <col min="5120" max="5120" width="14.140625" style="94" customWidth="1"/>
    <col min="5121" max="5121" width="12" style="94" customWidth="1"/>
    <col min="5122" max="5122" width="11.5703125" style="94" customWidth="1"/>
    <col min="5123" max="5123" width="12.28515625" style="94" customWidth="1"/>
    <col min="5124" max="5124" width="26.140625" style="94" customWidth="1"/>
    <col min="5125" max="5374" width="11.42578125" style="94"/>
    <col min="5375" max="5375" width="21.140625" style="94" customWidth="1"/>
    <col min="5376" max="5376" width="14.140625" style="94" customWidth="1"/>
    <col min="5377" max="5377" width="12" style="94" customWidth="1"/>
    <col min="5378" max="5378" width="11.5703125" style="94" customWidth="1"/>
    <col min="5379" max="5379" width="12.28515625" style="94" customWidth="1"/>
    <col min="5380" max="5380" width="26.140625" style="94" customWidth="1"/>
    <col min="5381" max="5630" width="11.42578125" style="94"/>
    <col min="5631" max="5631" width="21.140625" style="94" customWidth="1"/>
    <col min="5632" max="5632" width="14.140625" style="94" customWidth="1"/>
    <col min="5633" max="5633" width="12" style="94" customWidth="1"/>
    <col min="5634" max="5634" width="11.5703125" style="94" customWidth="1"/>
    <col min="5635" max="5635" width="12.28515625" style="94" customWidth="1"/>
    <col min="5636" max="5636" width="26.140625" style="94" customWidth="1"/>
    <col min="5637" max="5886" width="11.42578125" style="94"/>
    <col min="5887" max="5887" width="21.140625" style="94" customWidth="1"/>
    <col min="5888" max="5888" width="14.140625" style="94" customWidth="1"/>
    <col min="5889" max="5889" width="12" style="94" customWidth="1"/>
    <col min="5890" max="5890" width="11.5703125" style="94" customWidth="1"/>
    <col min="5891" max="5891" width="12.28515625" style="94" customWidth="1"/>
    <col min="5892" max="5892" width="26.140625" style="94" customWidth="1"/>
    <col min="5893" max="6142" width="11.42578125" style="94"/>
    <col min="6143" max="6143" width="21.140625" style="94" customWidth="1"/>
    <col min="6144" max="6144" width="14.140625" style="94" customWidth="1"/>
    <col min="6145" max="6145" width="12" style="94" customWidth="1"/>
    <col min="6146" max="6146" width="11.5703125" style="94" customWidth="1"/>
    <col min="6147" max="6147" width="12.28515625" style="94" customWidth="1"/>
    <col min="6148" max="6148" width="26.140625" style="94" customWidth="1"/>
    <col min="6149" max="6398" width="11.42578125" style="94"/>
    <col min="6399" max="6399" width="21.140625" style="94" customWidth="1"/>
    <col min="6400" max="6400" width="14.140625" style="94" customWidth="1"/>
    <col min="6401" max="6401" width="12" style="94" customWidth="1"/>
    <col min="6402" max="6402" width="11.5703125" style="94" customWidth="1"/>
    <col min="6403" max="6403" width="12.28515625" style="94" customWidth="1"/>
    <col min="6404" max="6404" width="26.140625" style="94" customWidth="1"/>
    <col min="6405" max="6654" width="11.42578125" style="94"/>
    <col min="6655" max="6655" width="21.140625" style="94" customWidth="1"/>
    <col min="6656" max="6656" width="14.140625" style="94" customWidth="1"/>
    <col min="6657" max="6657" width="12" style="94" customWidth="1"/>
    <col min="6658" max="6658" width="11.5703125" style="94" customWidth="1"/>
    <col min="6659" max="6659" width="12.28515625" style="94" customWidth="1"/>
    <col min="6660" max="6660" width="26.140625" style="94" customWidth="1"/>
    <col min="6661" max="6910" width="11.42578125" style="94"/>
    <col min="6911" max="6911" width="21.140625" style="94" customWidth="1"/>
    <col min="6912" max="6912" width="14.140625" style="94" customWidth="1"/>
    <col min="6913" max="6913" width="12" style="94" customWidth="1"/>
    <col min="6914" max="6914" width="11.5703125" style="94" customWidth="1"/>
    <col min="6915" max="6915" width="12.28515625" style="94" customWidth="1"/>
    <col min="6916" max="6916" width="26.140625" style="94" customWidth="1"/>
    <col min="6917" max="7166" width="11.42578125" style="94"/>
    <col min="7167" max="7167" width="21.140625" style="94" customWidth="1"/>
    <col min="7168" max="7168" width="14.140625" style="94" customWidth="1"/>
    <col min="7169" max="7169" width="12" style="94" customWidth="1"/>
    <col min="7170" max="7170" width="11.5703125" style="94" customWidth="1"/>
    <col min="7171" max="7171" width="12.28515625" style="94" customWidth="1"/>
    <col min="7172" max="7172" width="26.140625" style="94" customWidth="1"/>
    <col min="7173" max="7422" width="11.42578125" style="94"/>
    <col min="7423" max="7423" width="21.140625" style="94" customWidth="1"/>
    <col min="7424" max="7424" width="14.140625" style="94" customWidth="1"/>
    <col min="7425" max="7425" width="12" style="94" customWidth="1"/>
    <col min="7426" max="7426" width="11.5703125" style="94" customWidth="1"/>
    <col min="7427" max="7427" width="12.28515625" style="94" customWidth="1"/>
    <col min="7428" max="7428" width="26.140625" style="94" customWidth="1"/>
    <col min="7429" max="7678" width="11.42578125" style="94"/>
    <col min="7679" max="7679" width="21.140625" style="94" customWidth="1"/>
    <col min="7680" max="7680" width="14.140625" style="94" customWidth="1"/>
    <col min="7681" max="7681" width="12" style="94" customWidth="1"/>
    <col min="7682" max="7682" width="11.5703125" style="94" customWidth="1"/>
    <col min="7683" max="7683" width="12.28515625" style="94" customWidth="1"/>
    <col min="7684" max="7684" width="26.140625" style="94" customWidth="1"/>
    <col min="7685" max="7934" width="11.42578125" style="94"/>
    <col min="7935" max="7935" width="21.140625" style="94" customWidth="1"/>
    <col min="7936" max="7936" width="14.140625" style="94" customWidth="1"/>
    <col min="7937" max="7937" width="12" style="94" customWidth="1"/>
    <col min="7938" max="7938" width="11.5703125" style="94" customWidth="1"/>
    <col min="7939" max="7939" width="12.28515625" style="94" customWidth="1"/>
    <col min="7940" max="7940" width="26.140625" style="94" customWidth="1"/>
    <col min="7941" max="8190" width="11.42578125" style="94"/>
    <col min="8191" max="8191" width="21.140625" style="94" customWidth="1"/>
    <col min="8192" max="8192" width="14.140625" style="94" customWidth="1"/>
    <col min="8193" max="8193" width="12" style="94" customWidth="1"/>
    <col min="8194" max="8194" width="11.5703125" style="94" customWidth="1"/>
    <col min="8195" max="8195" width="12.28515625" style="94" customWidth="1"/>
    <col min="8196" max="8196" width="26.140625" style="94" customWidth="1"/>
    <col min="8197" max="8446" width="11.42578125" style="94"/>
    <col min="8447" max="8447" width="21.140625" style="94" customWidth="1"/>
    <col min="8448" max="8448" width="14.140625" style="94" customWidth="1"/>
    <col min="8449" max="8449" width="12" style="94" customWidth="1"/>
    <col min="8450" max="8450" width="11.5703125" style="94" customWidth="1"/>
    <col min="8451" max="8451" width="12.28515625" style="94" customWidth="1"/>
    <col min="8452" max="8452" width="26.140625" style="94" customWidth="1"/>
    <col min="8453" max="8702" width="11.42578125" style="94"/>
    <col min="8703" max="8703" width="21.140625" style="94" customWidth="1"/>
    <col min="8704" max="8704" width="14.140625" style="94" customWidth="1"/>
    <col min="8705" max="8705" width="12" style="94" customWidth="1"/>
    <col min="8706" max="8706" width="11.5703125" style="94" customWidth="1"/>
    <col min="8707" max="8707" width="12.28515625" style="94" customWidth="1"/>
    <col min="8708" max="8708" width="26.140625" style="94" customWidth="1"/>
    <col min="8709" max="8958" width="11.42578125" style="94"/>
    <col min="8959" max="8959" width="21.140625" style="94" customWidth="1"/>
    <col min="8960" max="8960" width="14.140625" style="94" customWidth="1"/>
    <col min="8961" max="8961" width="12" style="94" customWidth="1"/>
    <col min="8962" max="8962" width="11.5703125" style="94" customWidth="1"/>
    <col min="8963" max="8963" width="12.28515625" style="94" customWidth="1"/>
    <col min="8964" max="8964" width="26.140625" style="94" customWidth="1"/>
    <col min="8965" max="9214" width="11.42578125" style="94"/>
    <col min="9215" max="9215" width="21.140625" style="94" customWidth="1"/>
    <col min="9216" max="9216" width="14.140625" style="94" customWidth="1"/>
    <col min="9217" max="9217" width="12" style="94" customWidth="1"/>
    <col min="9218" max="9218" width="11.5703125" style="94" customWidth="1"/>
    <col min="9219" max="9219" width="12.28515625" style="94" customWidth="1"/>
    <col min="9220" max="9220" width="26.140625" style="94" customWidth="1"/>
    <col min="9221" max="9470" width="11.42578125" style="94"/>
    <col min="9471" max="9471" width="21.140625" style="94" customWidth="1"/>
    <col min="9472" max="9472" width="14.140625" style="94" customWidth="1"/>
    <col min="9473" max="9473" width="12" style="94" customWidth="1"/>
    <col min="9474" max="9474" width="11.5703125" style="94" customWidth="1"/>
    <col min="9475" max="9475" width="12.28515625" style="94" customWidth="1"/>
    <col min="9476" max="9476" width="26.140625" style="94" customWidth="1"/>
    <col min="9477" max="9726" width="11.42578125" style="94"/>
    <col min="9727" max="9727" width="21.140625" style="94" customWidth="1"/>
    <col min="9728" max="9728" width="14.140625" style="94" customWidth="1"/>
    <col min="9729" max="9729" width="12" style="94" customWidth="1"/>
    <col min="9730" max="9730" width="11.5703125" style="94" customWidth="1"/>
    <col min="9731" max="9731" width="12.28515625" style="94" customWidth="1"/>
    <col min="9732" max="9732" width="26.140625" style="94" customWidth="1"/>
    <col min="9733" max="9982" width="11.42578125" style="94"/>
    <col min="9983" max="9983" width="21.140625" style="94" customWidth="1"/>
    <col min="9984" max="9984" width="14.140625" style="94" customWidth="1"/>
    <col min="9985" max="9985" width="12" style="94" customWidth="1"/>
    <col min="9986" max="9986" width="11.5703125" style="94" customWidth="1"/>
    <col min="9987" max="9987" width="12.28515625" style="94" customWidth="1"/>
    <col min="9988" max="9988" width="26.140625" style="94" customWidth="1"/>
    <col min="9989" max="10238" width="11.42578125" style="94"/>
    <col min="10239" max="10239" width="21.140625" style="94" customWidth="1"/>
    <col min="10240" max="10240" width="14.140625" style="94" customWidth="1"/>
    <col min="10241" max="10241" width="12" style="94" customWidth="1"/>
    <col min="10242" max="10242" width="11.5703125" style="94" customWidth="1"/>
    <col min="10243" max="10243" width="12.28515625" style="94" customWidth="1"/>
    <col min="10244" max="10244" width="26.140625" style="94" customWidth="1"/>
    <col min="10245" max="10494" width="11.42578125" style="94"/>
    <col min="10495" max="10495" width="21.140625" style="94" customWidth="1"/>
    <col min="10496" max="10496" width="14.140625" style="94" customWidth="1"/>
    <col min="10497" max="10497" width="12" style="94" customWidth="1"/>
    <col min="10498" max="10498" width="11.5703125" style="94" customWidth="1"/>
    <col min="10499" max="10499" width="12.28515625" style="94" customWidth="1"/>
    <col min="10500" max="10500" width="26.140625" style="94" customWidth="1"/>
    <col min="10501" max="10750" width="11.42578125" style="94"/>
    <col min="10751" max="10751" width="21.140625" style="94" customWidth="1"/>
    <col min="10752" max="10752" width="14.140625" style="94" customWidth="1"/>
    <col min="10753" max="10753" width="12" style="94" customWidth="1"/>
    <col min="10754" max="10754" width="11.5703125" style="94" customWidth="1"/>
    <col min="10755" max="10755" width="12.28515625" style="94" customWidth="1"/>
    <col min="10756" max="10756" width="26.140625" style="94" customWidth="1"/>
    <col min="10757" max="11006" width="11.42578125" style="94"/>
    <col min="11007" max="11007" width="21.140625" style="94" customWidth="1"/>
    <col min="11008" max="11008" width="14.140625" style="94" customWidth="1"/>
    <col min="11009" max="11009" width="12" style="94" customWidth="1"/>
    <col min="11010" max="11010" width="11.5703125" style="94" customWidth="1"/>
    <col min="11011" max="11011" width="12.28515625" style="94" customWidth="1"/>
    <col min="11012" max="11012" width="26.140625" style="94" customWidth="1"/>
    <col min="11013" max="11262" width="11.42578125" style="94"/>
    <col min="11263" max="11263" width="21.140625" style="94" customWidth="1"/>
    <col min="11264" max="11264" width="14.140625" style="94" customWidth="1"/>
    <col min="11265" max="11265" width="12" style="94" customWidth="1"/>
    <col min="11266" max="11266" width="11.5703125" style="94" customWidth="1"/>
    <col min="11267" max="11267" width="12.28515625" style="94" customWidth="1"/>
    <col min="11268" max="11268" width="26.140625" style="94" customWidth="1"/>
    <col min="11269" max="11518" width="11.42578125" style="94"/>
    <col min="11519" max="11519" width="21.140625" style="94" customWidth="1"/>
    <col min="11520" max="11520" width="14.140625" style="94" customWidth="1"/>
    <col min="11521" max="11521" width="12" style="94" customWidth="1"/>
    <col min="11522" max="11522" width="11.5703125" style="94" customWidth="1"/>
    <col min="11523" max="11523" width="12.28515625" style="94" customWidth="1"/>
    <col min="11524" max="11524" width="26.140625" style="94" customWidth="1"/>
    <col min="11525" max="11774" width="11.42578125" style="94"/>
    <col min="11775" max="11775" width="21.140625" style="94" customWidth="1"/>
    <col min="11776" max="11776" width="14.140625" style="94" customWidth="1"/>
    <col min="11777" max="11777" width="12" style="94" customWidth="1"/>
    <col min="11778" max="11778" width="11.5703125" style="94" customWidth="1"/>
    <col min="11779" max="11779" width="12.28515625" style="94" customWidth="1"/>
    <col min="11780" max="11780" width="26.140625" style="94" customWidth="1"/>
    <col min="11781" max="12030" width="11.42578125" style="94"/>
    <col min="12031" max="12031" width="21.140625" style="94" customWidth="1"/>
    <col min="12032" max="12032" width="14.140625" style="94" customWidth="1"/>
    <col min="12033" max="12033" width="12" style="94" customWidth="1"/>
    <col min="12034" max="12034" width="11.5703125" style="94" customWidth="1"/>
    <col min="12035" max="12035" width="12.28515625" style="94" customWidth="1"/>
    <col min="12036" max="12036" width="26.140625" style="94" customWidth="1"/>
    <col min="12037" max="12286" width="11.42578125" style="94"/>
    <col min="12287" max="12287" width="21.140625" style="94" customWidth="1"/>
    <col min="12288" max="12288" width="14.140625" style="94" customWidth="1"/>
    <col min="12289" max="12289" width="12" style="94" customWidth="1"/>
    <col min="12290" max="12290" width="11.5703125" style="94" customWidth="1"/>
    <col min="12291" max="12291" width="12.28515625" style="94" customWidth="1"/>
    <col min="12292" max="12292" width="26.140625" style="94" customWidth="1"/>
    <col min="12293" max="12542" width="11.42578125" style="94"/>
    <col min="12543" max="12543" width="21.140625" style="94" customWidth="1"/>
    <col min="12544" max="12544" width="14.140625" style="94" customWidth="1"/>
    <col min="12545" max="12545" width="12" style="94" customWidth="1"/>
    <col min="12546" max="12546" width="11.5703125" style="94" customWidth="1"/>
    <col min="12547" max="12547" width="12.28515625" style="94" customWidth="1"/>
    <col min="12548" max="12548" width="26.140625" style="94" customWidth="1"/>
    <col min="12549" max="12798" width="11.42578125" style="94"/>
    <col min="12799" max="12799" width="21.140625" style="94" customWidth="1"/>
    <col min="12800" max="12800" width="14.140625" style="94" customWidth="1"/>
    <col min="12801" max="12801" width="12" style="94" customWidth="1"/>
    <col min="12802" max="12802" width="11.5703125" style="94" customWidth="1"/>
    <col min="12803" max="12803" width="12.28515625" style="94" customWidth="1"/>
    <col min="12804" max="12804" width="26.140625" style="94" customWidth="1"/>
    <col min="12805" max="13054" width="11.42578125" style="94"/>
    <col min="13055" max="13055" width="21.140625" style="94" customWidth="1"/>
    <col min="13056" max="13056" width="14.140625" style="94" customWidth="1"/>
    <col min="13057" max="13057" width="12" style="94" customWidth="1"/>
    <col min="13058" max="13058" width="11.5703125" style="94" customWidth="1"/>
    <col min="13059" max="13059" width="12.28515625" style="94" customWidth="1"/>
    <col min="13060" max="13060" width="26.140625" style="94" customWidth="1"/>
    <col min="13061" max="13310" width="11.42578125" style="94"/>
    <col min="13311" max="13311" width="21.140625" style="94" customWidth="1"/>
    <col min="13312" max="13312" width="14.140625" style="94" customWidth="1"/>
    <col min="13313" max="13313" width="12" style="94" customWidth="1"/>
    <col min="13314" max="13314" width="11.5703125" style="94" customWidth="1"/>
    <col min="13315" max="13315" width="12.28515625" style="94" customWidth="1"/>
    <col min="13316" max="13316" width="26.140625" style="94" customWidth="1"/>
    <col min="13317" max="13566" width="11.42578125" style="94"/>
    <col min="13567" max="13567" width="21.140625" style="94" customWidth="1"/>
    <col min="13568" max="13568" width="14.140625" style="94" customWidth="1"/>
    <col min="13569" max="13569" width="12" style="94" customWidth="1"/>
    <col min="13570" max="13570" width="11.5703125" style="94" customWidth="1"/>
    <col min="13571" max="13571" width="12.28515625" style="94" customWidth="1"/>
    <col min="13572" max="13572" width="26.140625" style="94" customWidth="1"/>
    <col min="13573" max="13822" width="11.42578125" style="94"/>
    <col min="13823" max="13823" width="21.140625" style="94" customWidth="1"/>
    <col min="13824" max="13824" width="14.140625" style="94" customWidth="1"/>
    <col min="13825" max="13825" width="12" style="94" customWidth="1"/>
    <col min="13826" max="13826" width="11.5703125" style="94" customWidth="1"/>
    <col min="13827" max="13827" width="12.28515625" style="94" customWidth="1"/>
    <col min="13828" max="13828" width="26.140625" style="94" customWidth="1"/>
    <col min="13829" max="14078" width="11.42578125" style="94"/>
    <col min="14079" max="14079" width="21.140625" style="94" customWidth="1"/>
    <col min="14080" max="14080" width="14.140625" style="94" customWidth="1"/>
    <col min="14081" max="14081" width="12" style="94" customWidth="1"/>
    <col min="14082" max="14082" width="11.5703125" style="94" customWidth="1"/>
    <col min="14083" max="14083" width="12.28515625" style="94" customWidth="1"/>
    <col min="14084" max="14084" width="26.140625" style="94" customWidth="1"/>
    <col min="14085" max="14334" width="11.42578125" style="94"/>
    <col min="14335" max="14335" width="21.140625" style="94" customWidth="1"/>
    <col min="14336" max="14336" width="14.140625" style="94" customWidth="1"/>
    <col min="14337" max="14337" width="12" style="94" customWidth="1"/>
    <col min="14338" max="14338" width="11.5703125" style="94" customWidth="1"/>
    <col min="14339" max="14339" width="12.28515625" style="94" customWidth="1"/>
    <col min="14340" max="14340" width="26.140625" style="94" customWidth="1"/>
    <col min="14341" max="14590" width="11.42578125" style="94"/>
    <col min="14591" max="14591" width="21.140625" style="94" customWidth="1"/>
    <col min="14592" max="14592" width="14.140625" style="94" customWidth="1"/>
    <col min="14593" max="14593" width="12" style="94" customWidth="1"/>
    <col min="14594" max="14594" width="11.5703125" style="94" customWidth="1"/>
    <col min="14595" max="14595" width="12.28515625" style="94" customWidth="1"/>
    <col min="14596" max="14596" width="26.140625" style="94" customWidth="1"/>
    <col min="14597" max="14846" width="11.42578125" style="94"/>
    <col min="14847" max="14847" width="21.140625" style="94" customWidth="1"/>
    <col min="14848" max="14848" width="14.140625" style="94" customWidth="1"/>
    <col min="14849" max="14849" width="12" style="94" customWidth="1"/>
    <col min="14850" max="14850" width="11.5703125" style="94" customWidth="1"/>
    <col min="14851" max="14851" width="12.28515625" style="94" customWidth="1"/>
    <col min="14852" max="14852" width="26.140625" style="94" customWidth="1"/>
    <col min="14853" max="15102" width="11.42578125" style="94"/>
    <col min="15103" max="15103" width="21.140625" style="94" customWidth="1"/>
    <col min="15104" max="15104" width="14.140625" style="94" customWidth="1"/>
    <col min="15105" max="15105" width="12" style="94" customWidth="1"/>
    <col min="15106" max="15106" width="11.5703125" style="94" customWidth="1"/>
    <col min="15107" max="15107" width="12.28515625" style="94" customWidth="1"/>
    <col min="15108" max="15108" width="26.140625" style="94" customWidth="1"/>
    <col min="15109" max="15358" width="11.42578125" style="94"/>
    <col min="15359" max="15359" width="21.140625" style="94" customWidth="1"/>
    <col min="15360" max="15360" width="14.140625" style="94" customWidth="1"/>
    <col min="15361" max="15361" width="12" style="94" customWidth="1"/>
    <col min="15362" max="15362" width="11.5703125" style="94" customWidth="1"/>
    <col min="15363" max="15363" width="12.28515625" style="94" customWidth="1"/>
    <col min="15364" max="15364" width="26.140625" style="94" customWidth="1"/>
    <col min="15365" max="15614" width="11.42578125" style="94"/>
    <col min="15615" max="15615" width="21.140625" style="94" customWidth="1"/>
    <col min="15616" max="15616" width="14.140625" style="94" customWidth="1"/>
    <col min="15617" max="15617" width="12" style="94" customWidth="1"/>
    <col min="15618" max="15618" width="11.5703125" style="94" customWidth="1"/>
    <col min="15619" max="15619" width="12.28515625" style="94" customWidth="1"/>
    <col min="15620" max="15620" width="26.140625" style="94" customWidth="1"/>
    <col min="15621" max="15870" width="11.42578125" style="94"/>
    <col min="15871" max="15871" width="21.140625" style="94" customWidth="1"/>
    <col min="15872" max="15872" width="14.140625" style="94" customWidth="1"/>
    <col min="15873" max="15873" width="12" style="94" customWidth="1"/>
    <col min="15874" max="15874" width="11.5703125" style="94" customWidth="1"/>
    <col min="15875" max="15875" width="12.28515625" style="94" customWidth="1"/>
    <col min="15876" max="15876" width="26.140625" style="94" customWidth="1"/>
    <col min="15877" max="16126" width="11.42578125" style="94"/>
    <col min="16127" max="16127" width="21.140625" style="94" customWidth="1"/>
    <col min="16128" max="16128" width="14.140625" style="94" customWidth="1"/>
    <col min="16129" max="16129" width="12" style="94" customWidth="1"/>
    <col min="16130" max="16130" width="11.5703125" style="94" customWidth="1"/>
    <col min="16131" max="16131" width="12.28515625" style="94" customWidth="1"/>
    <col min="16132" max="16132" width="26.140625" style="94" customWidth="1"/>
    <col min="16133" max="16384" width="11.42578125" style="94"/>
  </cols>
  <sheetData>
    <row r="1" spans="1:8">
      <c r="A1" s="1"/>
      <c r="B1" s="2"/>
      <c r="C1" s="1"/>
      <c r="D1" s="1"/>
    </row>
    <row r="2" spans="1:8">
      <c r="A2" s="1"/>
      <c r="B2" s="2"/>
      <c r="C2" s="1"/>
      <c r="D2" s="1"/>
    </row>
    <row r="3" spans="1:8">
      <c r="A3" s="1"/>
      <c r="B3" s="4"/>
      <c r="C3" s="5"/>
      <c r="D3" s="5"/>
    </row>
    <row r="4" spans="1:8">
      <c r="A4" s="495"/>
      <c r="B4" s="495"/>
      <c r="C4" s="495"/>
      <c r="D4" s="495"/>
    </row>
    <row r="5" spans="1:8">
      <c r="A5" s="226"/>
      <c r="B5" s="226"/>
      <c r="C5" s="226"/>
      <c r="D5" s="226"/>
    </row>
    <row r="6" spans="1:8" ht="17.25" customHeight="1">
      <c r="A6" s="496" t="s">
        <v>171</v>
      </c>
      <c r="B6" s="496"/>
      <c r="C6" s="496"/>
      <c r="D6" s="496"/>
    </row>
    <row r="7" spans="1:8" ht="8.25" customHeight="1">
      <c r="A7" s="228"/>
      <c r="B7" s="228"/>
      <c r="C7" s="228"/>
      <c r="D7" s="228"/>
    </row>
    <row r="8" spans="1:8" ht="21" customHeight="1">
      <c r="A8" s="103"/>
      <c r="B8" s="103"/>
      <c r="C8" s="103"/>
      <c r="D8" s="103"/>
    </row>
    <row r="9" spans="1:8" ht="21" customHeight="1">
      <c r="A9" s="296" t="s">
        <v>297</v>
      </c>
      <c r="B9" s="297">
        <f>D15</f>
        <v>1.6325742956387495</v>
      </c>
      <c r="C9" s="103"/>
      <c r="D9" s="103"/>
    </row>
    <row r="10" spans="1:8" ht="15" customHeight="1">
      <c r="A10" s="103"/>
      <c r="B10" s="103"/>
      <c r="C10" s="97"/>
      <c r="D10" s="97"/>
    </row>
    <row r="11" spans="1:8" ht="24" customHeight="1">
      <c r="A11" s="562" t="s">
        <v>6</v>
      </c>
      <c r="B11" s="520" t="s">
        <v>176</v>
      </c>
      <c r="C11" s="562" t="s">
        <v>8</v>
      </c>
      <c r="D11" s="312"/>
    </row>
    <row r="12" spans="1:8" ht="24" customHeight="1">
      <c r="A12" s="563"/>
      <c r="B12" s="522"/>
      <c r="C12" s="563"/>
      <c r="D12" s="312" t="s">
        <v>10</v>
      </c>
    </row>
    <row r="13" spans="1:8" ht="10.5" customHeight="1">
      <c r="A13" s="103"/>
      <c r="B13" s="103"/>
      <c r="C13" s="97"/>
      <c r="D13" s="97"/>
    </row>
    <row r="14" spans="1:8" ht="46.5" customHeight="1">
      <c r="A14" s="98" t="s">
        <v>12</v>
      </c>
      <c r="B14" s="165" t="s">
        <v>177</v>
      </c>
      <c r="C14" s="165" t="s">
        <v>178</v>
      </c>
      <c r="D14" s="98" t="s">
        <v>179</v>
      </c>
    </row>
    <row r="15" spans="1:8" ht="15.75" customHeight="1">
      <c r="A15" s="104" t="s">
        <v>15</v>
      </c>
      <c r="B15" s="164">
        <f>SUM(B16:B47)</f>
        <v>8460</v>
      </c>
      <c r="C15" s="164">
        <f>SUM(C16:C47)</f>
        <v>5182</v>
      </c>
      <c r="D15" s="302">
        <f t="shared" ref="D15:D47" si="0">IF(C15=0,0,(B15/C15))</f>
        <v>1.6325742956387495</v>
      </c>
      <c r="G15" s="94">
        <f>SUM(G16:G47)</f>
        <v>0</v>
      </c>
    </row>
    <row r="16" spans="1:8" ht="12" customHeight="1">
      <c r="A16" s="119" t="s">
        <v>16</v>
      </c>
      <c r="B16" s="315">
        <v>113</v>
      </c>
      <c r="C16" s="316">
        <v>62</v>
      </c>
      <c r="D16" s="303">
        <f t="shared" si="0"/>
        <v>1.8225806451612903</v>
      </c>
      <c r="F16" s="313">
        <v>62</v>
      </c>
      <c r="G16" s="313"/>
      <c r="H16" s="94">
        <v>1.8225806451612903</v>
      </c>
    </row>
    <row r="17" spans="1:8" ht="12" customHeight="1">
      <c r="A17" s="119" t="s">
        <v>17</v>
      </c>
      <c r="B17" s="315">
        <v>199</v>
      </c>
      <c r="C17" s="316">
        <v>133</v>
      </c>
      <c r="D17" s="303">
        <f t="shared" si="0"/>
        <v>1.4962406015037595</v>
      </c>
      <c r="F17" s="313">
        <v>133</v>
      </c>
      <c r="G17" s="313"/>
      <c r="H17" s="94">
        <v>1.4962406015037595</v>
      </c>
    </row>
    <row r="18" spans="1:8" ht="12" customHeight="1">
      <c r="A18" s="119" t="s">
        <v>18</v>
      </c>
      <c r="B18" s="315">
        <v>61</v>
      </c>
      <c r="C18" s="316">
        <v>36</v>
      </c>
      <c r="D18" s="303">
        <f t="shared" si="0"/>
        <v>1.6944444444444444</v>
      </c>
      <c r="F18" s="313">
        <v>36</v>
      </c>
      <c r="G18" s="313"/>
      <c r="H18" s="94">
        <v>1.6944444444444444</v>
      </c>
    </row>
    <row r="19" spans="1:8" ht="12" customHeight="1">
      <c r="A19" s="119" t="s">
        <v>19</v>
      </c>
      <c r="B19" s="315">
        <v>70</v>
      </c>
      <c r="C19" s="316">
        <v>29</v>
      </c>
      <c r="D19" s="303">
        <f t="shared" si="0"/>
        <v>2.4137931034482758</v>
      </c>
      <c r="F19" s="313">
        <v>29</v>
      </c>
      <c r="G19" s="313"/>
      <c r="H19" s="94">
        <v>2.4137931034482758</v>
      </c>
    </row>
    <row r="20" spans="1:8" ht="12" customHeight="1">
      <c r="A20" s="119" t="s">
        <v>20</v>
      </c>
      <c r="B20" s="315">
        <v>215</v>
      </c>
      <c r="C20" s="316">
        <v>96</v>
      </c>
      <c r="D20" s="303">
        <f t="shared" si="0"/>
        <v>2.2395833333333335</v>
      </c>
      <c r="F20" s="313">
        <v>96</v>
      </c>
      <c r="G20" s="313"/>
      <c r="H20" s="94">
        <v>2.2395833333333335</v>
      </c>
    </row>
    <row r="21" spans="1:8" ht="12" customHeight="1">
      <c r="A21" s="119" t="s">
        <v>21</v>
      </c>
      <c r="B21" s="315">
        <v>217</v>
      </c>
      <c r="C21" s="316">
        <v>152</v>
      </c>
      <c r="D21" s="303">
        <f t="shared" si="0"/>
        <v>1.4276315789473684</v>
      </c>
      <c r="F21" s="313">
        <v>152</v>
      </c>
      <c r="G21" s="313"/>
      <c r="H21" s="94">
        <v>1.4276315789473684</v>
      </c>
    </row>
    <row r="22" spans="1:8" ht="12" customHeight="1">
      <c r="A22" s="119" t="s">
        <v>22</v>
      </c>
      <c r="B22" s="315">
        <v>223</v>
      </c>
      <c r="C22" s="316">
        <v>121</v>
      </c>
      <c r="D22" s="303">
        <f t="shared" si="0"/>
        <v>1.8429752066115703</v>
      </c>
      <c r="F22" s="313">
        <v>121</v>
      </c>
      <c r="G22" s="313"/>
      <c r="H22" s="94">
        <v>1.8429752066115703</v>
      </c>
    </row>
    <row r="23" spans="1:8" ht="12" customHeight="1">
      <c r="A23" s="119" t="s">
        <v>23</v>
      </c>
      <c r="B23" s="315">
        <v>59</v>
      </c>
      <c r="C23" s="316">
        <v>44</v>
      </c>
      <c r="D23" s="303">
        <f t="shared" si="0"/>
        <v>1.3409090909090908</v>
      </c>
      <c r="F23" s="313">
        <v>44</v>
      </c>
      <c r="G23" s="313"/>
      <c r="H23" s="94">
        <v>1.3409090909090908</v>
      </c>
    </row>
    <row r="24" spans="1:8" ht="12" customHeight="1">
      <c r="A24" s="119" t="s">
        <v>24</v>
      </c>
      <c r="B24" s="315">
        <v>1261</v>
      </c>
      <c r="C24" s="316">
        <v>718</v>
      </c>
      <c r="D24" s="303">
        <f t="shared" si="0"/>
        <v>1.756267409470752</v>
      </c>
      <c r="F24" s="314">
        <v>718</v>
      </c>
      <c r="G24" s="313"/>
      <c r="H24" s="94">
        <v>1.756267409470752</v>
      </c>
    </row>
    <row r="25" spans="1:8" ht="12" customHeight="1">
      <c r="A25" s="119" t="s">
        <v>25</v>
      </c>
      <c r="B25" s="315">
        <v>62</v>
      </c>
      <c r="C25" s="316">
        <v>38</v>
      </c>
      <c r="D25" s="303">
        <f t="shared" si="0"/>
        <v>1.631578947368421</v>
      </c>
      <c r="F25" s="313">
        <v>38</v>
      </c>
      <c r="G25" s="313"/>
      <c r="H25" s="94">
        <v>1.631578947368421</v>
      </c>
    </row>
    <row r="26" spans="1:8" ht="12" customHeight="1">
      <c r="A26" s="119" t="s">
        <v>26</v>
      </c>
      <c r="B26" s="315">
        <v>379</v>
      </c>
      <c r="C26" s="316">
        <v>227</v>
      </c>
      <c r="D26" s="303">
        <f t="shared" si="0"/>
        <v>1.669603524229075</v>
      </c>
      <c r="F26" s="313">
        <v>227</v>
      </c>
      <c r="G26" s="313"/>
      <c r="H26" s="94">
        <v>1.669603524229075</v>
      </c>
    </row>
    <row r="27" spans="1:8" ht="12" customHeight="1">
      <c r="A27" s="119" t="s">
        <v>27</v>
      </c>
      <c r="B27" s="315">
        <v>228</v>
      </c>
      <c r="C27" s="316">
        <v>139</v>
      </c>
      <c r="D27" s="303">
        <f t="shared" si="0"/>
        <v>1.6402877697841727</v>
      </c>
      <c r="F27" s="313">
        <v>139</v>
      </c>
      <c r="G27" s="313"/>
      <c r="H27" s="94">
        <v>1.6402877697841727</v>
      </c>
    </row>
    <row r="28" spans="1:8" ht="12" customHeight="1">
      <c r="A28" s="119" t="s">
        <v>28</v>
      </c>
      <c r="B28" s="315">
        <v>137</v>
      </c>
      <c r="C28" s="316">
        <v>38</v>
      </c>
      <c r="D28" s="303">
        <f t="shared" si="0"/>
        <v>3.6052631578947367</v>
      </c>
      <c r="F28" s="313">
        <v>38</v>
      </c>
      <c r="G28" s="313"/>
      <c r="H28" s="94">
        <v>3.6052631578947367</v>
      </c>
    </row>
    <row r="29" spans="1:8" ht="12" customHeight="1">
      <c r="A29" s="119" t="s">
        <v>29</v>
      </c>
      <c r="B29" s="315">
        <v>463</v>
      </c>
      <c r="C29" s="316">
        <v>272</v>
      </c>
      <c r="D29" s="303">
        <f t="shared" si="0"/>
        <v>1.7022058823529411</v>
      </c>
      <c r="F29" s="313">
        <v>272</v>
      </c>
      <c r="G29" s="313"/>
      <c r="H29" s="94">
        <v>1.7022058823529411</v>
      </c>
    </row>
    <row r="30" spans="1:8" ht="12" customHeight="1">
      <c r="A30" s="119" t="s">
        <v>30</v>
      </c>
      <c r="B30" s="315">
        <v>1317</v>
      </c>
      <c r="C30" s="316">
        <v>909</v>
      </c>
      <c r="D30" s="303">
        <f t="shared" si="0"/>
        <v>1.4488448844884489</v>
      </c>
      <c r="F30" s="313">
        <v>909</v>
      </c>
      <c r="G30" s="313"/>
      <c r="H30" s="94">
        <v>1.4488448844884489</v>
      </c>
    </row>
    <row r="31" spans="1:8" ht="12" customHeight="1">
      <c r="A31" s="119" t="s">
        <v>31</v>
      </c>
      <c r="B31" s="315">
        <v>357</v>
      </c>
      <c r="C31" s="316">
        <v>196</v>
      </c>
      <c r="D31" s="303">
        <f t="shared" si="0"/>
        <v>1.8214285714285714</v>
      </c>
      <c r="F31" s="313">
        <v>196</v>
      </c>
      <c r="G31" s="313"/>
      <c r="H31" s="94">
        <v>1.8214285714285714</v>
      </c>
    </row>
    <row r="32" spans="1:8" ht="12" customHeight="1">
      <c r="A32" s="119" t="s">
        <v>32</v>
      </c>
      <c r="B32" s="315">
        <v>106</v>
      </c>
      <c r="C32" s="316">
        <v>77</v>
      </c>
      <c r="D32" s="303">
        <f t="shared" si="0"/>
        <v>1.3766233766233766</v>
      </c>
      <c r="F32" s="313">
        <v>77</v>
      </c>
      <c r="G32" s="313"/>
      <c r="H32" s="94">
        <v>1.3766233766233766</v>
      </c>
    </row>
    <row r="33" spans="1:8" ht="12" customHeight="1">
      <c r="A33" s="119" t="s">
        <v>33</v>
      </c>
      <c r="B33" s="315">
        <v>75</v>
      </c>
      <c r="C33" s="316">
        <v>34</v>
      </c>
      <c r="D33" s="303">
        <f t="shared" si="0"/>
        <v>2.2058823529411766</v>
      </c>
      <c r="F33" s="313">
        <v>34</v>
      </c>
      <c r="G33" s="313"/>
      <c r="H33" s="94">
        <v>2.2058823529411766</v>
      </c>
    </row>
    <row r="34" spans="1:8" ht="12" customHeight="1">
      <c r="A34" s="119" t="s">
        <v>34</v>
      </c>
      <c r="B34" s="315">
        <v>264</v>
      </c>
      <c r="C34" s="316">
        <v>223</v>
      </c>
      <c r="D34" s="303">
        <f t="shared" si="0"/>
        <v>1.1838565022421526</v>
      </c>
      <c r="F34" s="313">
        <v>223</v>
      </c>
      <c r="G34" s="313"/>
      <c r="H34" s="94">
        <v>1.1838565022421526</v>
      </c>
    </row>
    <row r="35" spans="1:8" ht="12" customHeight="1">
      <c r="A35" s="119" t="s">
        <v>35</v>
      </c>
      <c r="B35" s="315">
        <v>202</v>
      </c>
      <c r="C35" s="316">
        <v>79</v>
      </c>
      <c r="D35" s="303">
        <f t="shared" si="0"/>
        <v>2.5569620253164556</v>
      </c>
      <c r="F35" s="313">
        <v>79</v>
      </c>
      <c r="G35" s="313"/>
      <c r="H35" s="94">
        <v>2.5569620253164556</v>
      </c>
    </row>
    <row r="36" spans="1:8" ht="12" customHeight="1">
      <c r="A36" s="119" t="s">
        <v>36</v>
      </c>
      <c r="B36" s="315">
        <v>200</v>
      </c>
      <c r="C36" s="316">
        <v>205</v>
      </c>
      <c r="D36" s="303">
        <f t="shared" si="0"/>
        <v>0.97560975609756095</v>
      </c>
      <c r="F36" s="313">
        <v>205</v>
      </c>
      <c r="G36" s="313"/>
      <c r="H36" s="94">
        <v>0.97560975609756095</v>
      </c>
    </row>
    <row r="37" spans="1:8" ht="12" customHeight="1">
      <c r="A37" s="119" t="s">
        <v>37</v>
      </c>
      <c r="B37" s="315">
        <v>82</v>
      </c>
      <c r="C37" s="316">
        <v>62</v>
      </c>
      <c r="D37" s="303">
        <f t="shared" si="0"/>
        <v>1.3225806451612903</v>
      </c>
      <c r="F37" s="313">
        <v>62</v>
      </c>
      <c r="G37" s="313"/>
      <c r="H37" s="94">
        <v>1.3225806451612903</v>
      </c>
    </row>
    <row r="38" spans="1:8" ht="12" customHeight="1">
      <c r="A38" s="119" t="s">
        <v>38</v>
      </c>
      <c r="B38" s="315">
        <v>126</v>
      </c>
      <c r="C38" s="319">
        <v>76</v>
      </c>
      <c r="D38" s="303">
        <f t="shared" si="0"/>
        <v>1.6578947368421053</v>
      </c>
      <c r="F38" s="313">
        <v>76</v>
      </c>
      <c r="G38" s="313"/>
      <c r="H38" s="94">
        <v>1.6578947368421053</v>
      </c>
    </row>
    <row r="39" spans="1:8" ht="12" customHeight="1">
      <c r="A39" s="119" t="s">
        <v>39</v>
      </c>
      <c r="B39" s="315">
        <v>147</v>
      </c>
      <c r="C39" s="316">
        <v>169</v>
      </c>
      <c r="D39" s="303">
        <f t="shared" si="0"/>
        <v>0.86982248520710059</v>
      </c>
      <c r="F39" s="313">
        <v>169</v>
      </c>
      <c r="G39" s="313"/>
      <c r="H39" s="94">
        <v>0.86982248520710059</v>
      </c>
    </row>
    <row r="40" spans="1:8" ht="12" customHeight="1">
      <c r="A40" s="119" t="s">
        <v>40</v>
      </c>
      <c r="B40" s="315">
        <v>405</v>
      </c>
      <c r="C40" s="316">
        <v>197</v>
      </c>
      <c r="D40" s="303">
        <f t="shared" si="0"/>
        <v>2.0558375634517767</v>
      </c>
      <c r="F40" s="313">
        <v>197</v>
      </c>
      <c r="G40" s="313"/>
      <c r="H40" s="94">
        <v>2.0558375634517767</v>
      </c>
    </row>
    <row r="41" spans="1:8" ht="12" customHeight="1">
      <c r="A41" s="119" t="s">
        <v>41</v>
      </c>
      <c r="B41" s="315">
        <v>407</v>
      </c>
      <c r="C41" s="316">
        <v>246</v>
      </c>
      <c r="D41" s="303">
        <f t="shared" si="0"/>
        <v>1.6544715447154472</v>
      </c>
      <c r="F41" s="313">
        <v>246</v>
      </c>
      <c r="G41" s="313"/>
      <c r="H41" s="94">
        <v>1.6544715447154472</v>
      </c>
    </row>
    <row r="42" spans="1:8" ht="12" customHeight="1">
      <c r="A42" s="119" t="s">
        <v>42</v>
      </c>
      <c r="B42" s="315">
        <v>170</v>
      </c>
      <c r="C42" s="319">
        <v>85</v>
      </c>
      <c r="D42" s="303">
        <f t="shared" si="0"/>
        <v>2</v>
      </c>
      <c r="F42" s="313">
        <v>85</v>
      </c>
      <c r="G42" s="313"/>
      <c r="H42" s="94">
        <v>2</v>
      </c>
    </row>
    <row r="43" spans="1:8" ht="12" customHeight="1">
      <c r="A43" s="119" t="s">
        <v>43</v>
      </c>
      <c r="B43" s="315">
        <v>277</v>
      </c>
      <c r="C43" s="319">
        <v>128</v>
      </c>
      <c r="D43" s="303">
        <f t="shared" si="0"/>
        <v>2.1640625</v>
      </c>
      <c r="F43" s="313">
        <v>128</v>
      </c>
      <c r="G43" s="313"/>
      <c r="H43" s="94">
        <v>2.1640625</v>
      </c>
    </row>
    <row r="44" spans="1:8" ht="12" customHeight="1">
      <c r="A44" s="119" t="s">
        <v>44</v>
      </c>
      <c r="B44" s="315">
        <v>67</v>
      </c>
      <c r="C44" s="316">
        <v>49</v>
      </c>
      <c r="D44" s="303">
        <f t="shared" si="0"/>
        <v>1.3673469387755102</v>
      </c>
      <c r="F44" s="313">
        <v>49</v>
      </c>
      <c r="G44" s="313"/>
      <c r="H44" s="94">
        <v>1.3673469387755102</v>
      </c>
    </row>
    <row r="45" spans="1:8" ht="12" customHeight="1">
      <c r="A45" s="119" t="s">
        <v>45</v>
      </c>
      <c r="B45" s="315">
        <v>377</v>
      </c>
      <c r="C45" s="316">
        <v>219</v>
      </c>
      <c r="D45" s="303">
        <f t="shared" si="0"/>
        <v>1.7214611872146119</v>
      </c>
      <c r="F45" s="313">
        <v>219</v>
      </c>
      <c r="G45" s="313"/>
      <c r="H45" s="94">
        <v>1.7214611872146119</v>
      </c>
    </row>
    <row r="46" spans="1:8" ht="12" customHeight="1">
      <c r="A46" s="119" t="s">
        <v>46</v>
      </c>
      <c r="B46" s="315">
        <v>137</v>
      </c>
      <c r="C46" s="316">
        <v>81</v>
      </c>
      <c r="D46" s="303">
        <f t="shared" si="0"/>
        <v>1.691358024691358</v>
      </c>
      <c r="F46" s="313">
        <v>81</v>
      </c>
      <c r="G46" s="313"/>
      <c r="H46" s="94">
        <v>1.691358024691358</v>
      </c>
    </row>
    <row r="47" spans="1:8" ht="12" customHeight="1">
      <c r="A47" s="119" t="s">
        <v>47</v>
      </c>
      <c r="B47" s="315">
        <v>57</v>
      </c>
      <c r="C47" s="316">
        <v>42</v>
      </c>
      <c r="D47" s="303">
        <f t="shared" si="0"/>
        <v>1.3571428571428572</v>
      </c>
      <c r="F47" s="313">
        <v>42</v>
      </c>
      <c r="G47" s="313"/>
      <c r="H47" s="94">
        <v>1.3571428571428572</v>
      </c>
    </row>
    <row r="48" spans="1:8">
      <c r="A48" s="298" t="s">
        <v>80</v>
      </c>
      <c r="B48" s="227"/>
      <c r="C48" s="227"/>
      <c r="D48" s="97"/>
      <c r="F48" s="94">
        <f>SUM(F16:F47)</f>
        <v>5182</v>
      </c>
    </row>
    <row r="49" spans="1:4">
      <c r="A49" s="553"/>
      <c r="B49" s="554"/>
      <c r="C49" s="554"/>
      <c r="D49" s="555"/>
    </row>
    <row r="50" spans="1:4">
      <c r="A50" s="556"/>
      <c r="B50" s="557"/>
      <c r="C50" s="557"/>
      <c r="D50" s="558"/>
    </row>
    <row r="51" spans="1:4">
      <c r="A51" s="556"/>
      <c r="B51" s="557"/>
      <c r="C51" s="557"/>
      <c r="D51" s="558"/>
    </row>
    <row r="52" spans="1:4">
      <c r="A52" s="556"/>
      <c r="B52" s="557"/>
      <c r="C52" s="557"/>
      <c r="D52" s="558"/>
    </row>
    <row r="53" spans="1:4">
      <c r="A53" s="556"/>
      <c r="B53" s="557"/>
      <c r="C53" s="557"/>
      <c r="D53" s="558"/>
    </row>
    <row r="54" spans="1:4">
      <c r="A54" s="556"/>
      <c r="B54" s="557"/>
      <c r="C54" s="557"/>
      <c r="D54" s="558"/>
    </row>
    <row r="55" spans="1:4">
      <c r="A55" s="556"/>
      <c r="B55" s="557"/>
      <c r="C55" s="557"/>
      <c r="D55" s="558"/>
    </row>
    <row r="56" spans="1:4">
      <c r="A56" s="556"/>
      <c r="B56" s="557"/>
      <c r="C56" s="557"/>
      <c r="D56" s="558"/>
    </row>
    <row r="57" spans="1:4">
      <c r="A57" s="559"/>
      <c r="B57" s="560"/>
      <c r="C57" s="560"/>
      <c r="D57" s="561"/>
    </row>
  </sheetData>
  <sheetProtection selectLockedCells="1"/>
  <sortState ref="A16:D47">
    <sortCondition ref="A16:A47"/>
  </sortState>
  <mergeCells count="6">
    <mergeCell ref="A49:D57"/>
    <mergeCell ref="A4:D4"/>
    <mergeCell ref="A6:D6"/>
    <mergeCell ref="A11:A12"/>
    <mergeCell ref="B11:B12"/>
    <mergeCell ref="C11:C12"/>
  </mergeCells>
  <printOptions horizontalCentered="1" verticalCentered="1"/>
  <pageMargins left="0.23622047244094491" right="0.23622047244094491" top="0.19685039370078741" bottom="0.19685039370078741" header="0.31496062992125984" footer="0.31496062992125984"/>
  <pageSetup scale="96"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52"/>
  <sheetViews>
    <sheetView view="pageBreakPreview" topLeftCell="A33" zoomScale="84" zoomScaleNormal="100" zoomScaleSheetLayoutView="84" workbookViewId="0">
      <selection activeCell="R46" sqref="R46"/>
    </sheetView>
  </sheetViews>
  <sheetFormatPr baseColWidth="10" defaultRowHeight="15"/>
  <cols>
    <col min="1" max="1" width="7.85546875" customWidth="1"/>
    <col min="2" max="2" width="12.5703125" customWidth="1"/>
    <col min="3" max="3" width="8.7109375" customWidth="1"/>
    <col min="4" max="7" width="6.7109375" customWidth="1"/>
    <col min="8" max="8" width="7.28515625" customWidth="1"/>
    <col min="9" max="11" width="9" customWidth="1"/>
    <col min="12" max="12" width="11.28515625" customWidth="1"/>
    <col min="256" max="256" width="7.85546875" customWidth="1"/>
    <col min="257" max="257" width="12.5703125" customWidth="1"/>
    <col min="258" max="258" width="7.28515625" customWidth="1"/>
    <col min="259" max="263" width="6.7109375" customWidth="1"/>
    <col min="264" max="264" width="7.28515625" customWidth="1"/>
    <col min="265" max="267" width="9" customWidth="1"/>
    <col min="268" max="268" width="11.28515625" customWidth="1"/>
    <col min="512" max="512" width="7.85546875" customWidth="1"/>
    <col min="513" max="513" width="12.5703125" customWidth="1"/>
    <col min="514" max="514" width="7.28515625" customWidth="1"/>
    <col min="515" max="519" width="6.7109375" customWidth="1"/>
    <col min="520" max="520" width="7.28515625" customWidth="1"/>
    <col min="521" max="523" width="9" customWidth="1"/>
    <col min="524" max="524" width="11.28515625" customWidth="1"/>
    <col min="768" max="768" width="7.85546875" customWidth="1"/>
    <col min="769" max="769" width="12.5703125" customWidth="1"/>
    <col min="770" max="770" width="7.28515625" customWidth="1"/>
    <col min="771" max="775" width="6.7109375" customWidth="1"/>
    <col min="776" max="776" width="7.28515625" customWidth="1"/>
    <col min="777" max="779" width="9" customWidth="1"/>
    <col min="780" max="780" width="11.28515625" customWidth="1"/>
    <col min="1024" max="1024" width="7.85546875" customWidth="1"/>
    <col min="1025" max="1025" width="12.5703125" customWidth="1"/>
    <col min="1026" max="1026" width="7.28515625" customWidth="1"/>
    <col min="1027" max="1031" width="6.7109375" customWidth="1"/>
    <col min="1032" max="1032" width="7.28515625" customWidth="1"/>
    <col min="1033" max="1035" width="9" customWidth="1"/>
    <col min="1036" max="1036" width="11.28515625" customWidth="1"/>
    <col min="1280" max="1280" width="7.85546875" customWidth="1"/>
    <col min="1281" max="1281" width="12.5703125" customWidth="1"/>
    <col min="1282" max="1282" width="7.28515625" customWidth="1"/>
    <col min="1283" max="1287" width="6.7109375" customWidth="1"/>
    <col min="1288" max="1288" width="7.28515625" customWidth="1"/>
    <col min="1289" max="1291" width="9" customWidth="1"/>
    <col min="1292" max="1292" width="11.28515625" customWidth="1"/>
    <col min="1536" max="1536" width="7.85546875" customWidth="1"/>
    <col min="1537" max="1537" width="12.5703125" customWidth="1"/>
    <col min="1538" max="1538" width="7.28515625" customWidth="1"/>
    <col min="1539" max="1543" width="6.7109375" customWidth="1"/>
    <col min="1544" max="1544" width="7.28515625" customWidth="1"/>
    <col min="1545" max="1547" width="9" customWidth="1"/>
    <col min="1548" max="1548" width="11.28515625" customWidth="1"/>
    <col min="1792" max="1792" width="7.85546875" customWidth="1"/>
    <col min="1793" max="1793" width="12.5703125" customWidth="1"/>
    <col min="1794" max="1794" width="7.28515625" customWidth="1"/>
    <col min="1795" max="1799" width="6.7109375" customWidth="1"/>
    <col min="1800" max="1800" width="7.28515625" customWidth="1"/>
    <col min="1801" max="1803" width="9" customWidth="1"/>
    <col min="1804" max="1804" width="11.28515625" customWidth="1"/>
    <col min="2048" max="2048" width="7.85546875" customWidth="1"/>
    <col min="2049" max="2049" width="12.5703125" customWidth="1"/>
    <col min="2050" max="2050" width="7.28515625" customWidth="1"/>
    <col min="2051" max="2055" width="6.7109375" customWidth="1"/>
    <col min="2056" max="2056" width="7.28515625" customWidth="1"/>
    <col min="2057" max="2059" width="9" customWidth="1"/>
    <col min="2060" max="2060" width="11.28515625" customWidth="1"/>
    <col min="2304" max="2304" width="7.85546875" customWidth="1"/>
    <col min="2305" max="2305" width="12.5703125" customWidth="1"/>
    <col min="2306" max="2306" width="7.28515625" customWidth="1"/>
    <col min="2307" max="2311" width="6.7109375" customWidth="1"/>
    <col min="2312" max="2312" width="7.28515625" customWidth="1"/>
    <col min="2313" max="2315" width="9" customWidth="1"/>
    <col min="2316" max="2316" width="11.28515625" customWidth="1"/>
    <col min="2560" max="2560" width="7.85546875" customWidth="1"/>
    <col min="2561" max="2561" width="12.5703125" customWidth="1"/>
    <col min="2562" max="2562" width="7.28515625" customWidth="1"/>
    <col min="2563" max="2567" width="6.7109375" customWidth="1"/>
    <col min="2568" max="2568" width="7.28515625" customWidth="1"/>
    <col min="2569" max="2571" width="9" customWidth="1"/>
    <col min="2572" max="2572" width="11.28515625" customWidth="1"/>
    <col min="2816" max="2816" width="7.85546875" customWidth="1"/>
    <col min="2817" max="2817" width="12.5703125" customWidth="1"/>
    <col min="2818" max="2818" width="7.28515625" customWidth="1"/>
    <col min="2819" max="2823" width="6.7109375" customWidth="1"/>
    <col min="2824" max="2824" width="7.28515625" customWidth="1"/>
    <col min="2825" max="2827" width="9" customWidth="1"/>
    <col min="2828" max="2828" width="11.28515625" customWidth="1"/>
    <col min="3072" max="3072" width="7.85546875" customWidth="1"/>
    <col min="3073" max="3073" width="12.5703125" customWidth="1"/>
    <col min="3074" max="3074" width="7.28515625" customWidth="1"/>
    <col min="3075" max="3079" width="6.7109375" customWidth="1"/>
    <col min="3080" max="3080" width="7.28515625" customWidth="1"/>
    <col min="3081" max="3083" width="9" customWidth="1"/>
    <col min="3084" max="3084" width="11.28515625" customWidth="1"/>
    <col min="3328" max="3328" width="7.85546875" customWidth="1"/>
    <col min="3329" max="3329" width="12.5703125" customWidth="1"/>
    <col min="3330" max="3330" width="7.28515625" customWidth="1"/>
    <col min="3331" max="3335" width="6.7109375" customWidth="1"/>
    <col min="3336" max="3336" width="7.28515625" customWidth="1"/>
    <col min="3337" max="3339" width="9" customWidth="1"/>
    <col min="3340" max="3340" width="11.28515625" customWidth="1"/>
    <col min="3584" max="3584" width="7.85546875" customWidth="1"/>
    <col min="3585" max="3585" width="12.5703125" customWidth="1"/>
    <col min="3586" max="3586" width="7.28515625" customWidth="1"/>
    <col min="3587" max="3591" width="6.7109375" customWidth="1"/>
    <col min="3592" max="3592" width="7.28515625" customWidth="1"/>
    <col min="3593" max="3595" width="9" customWidth="1"/>
    <col min="3596" max="3596" width="11.28515625" customWidth="1"/>
    <col min="3840" max="3840" width="7.85546875" customWidth="1"/>
    <col min="3841" max="3841" width="12.5703125" customWidth="1"/>
    <col min="3842" max="3842" width="7.28515625" customWidth="1"/>
    <col min="3843" max="3847" width="6.7109375" customWidth="1"/>
    <col min="3848" max="3848" width="7.28515625" customWidth="1"/>
    <col min="3849" max="3851" width="9" customWidth="1"/>
    <col min="3852" max="3852" width="11.28515625" customWidth="1"/>
    <col min="4096" max="4096" width="7.85546875" customWidth="1"/>
    <col min="4097" max="4097" width="12.5703125" customWidth="1"/>
    <col min="4098" max="4098" width="7.28515625" customWidth="1"/>
    <col min="4099" max="4103" width="6.7109375" customWidth="1"/>
    <col min="4104" max="4104" width="7.28515625" customWidth="1"/>
    <col min="4105" max="4107" width="9" customWidth="1"/>
    <col min="4108" max="4108" width="11.28515625" customWidth="1"/>
    <col min="4352" max="4352" width="7.85546875" customWidth="1"/>
    <col min="4353" max="4353" width="12.5703125" customWidth="1"/>
    <col min="4354" max="4354" width="7.28515625" customWidth="1"/>
    <col min="4355" max="4359" width="6.7109375" customWidth="1"/>
    <col min="4360" max="4360" width="7.28515625" customWidth="1"/>
    <col min="4361" max="4363" width="9" customWidth="1"/>
    <col min="4364" max="4364" width="11.28515625" customWidth="1"/>
    <col min="4608" max="4608" width="7.85546875" customWidth="1"/>
    <col min="4609" max="4609" width="12.5703125" customWidth="1"/>
    <col min="4610" max="4610" width="7.28515625" customWidth="1"/>
    <col min="4611" max="4615" width="6.7109375" customWidth="1"/>
    <col min="4616" max="4616" width="7.28515625" customWidth="1"/>
    <col min="4617" max="4619" width="9" customWidth="1"/>
    <col min="4620" max="4620" width="11.28515625" customWidth="1"/>
    <col min="4864" max="4864" width="7.85546875" customWidth="1"/>
    <col min="4865" max="4865" width="12.5703125" customWidth="1"/>
    <col min="4866" max="4866" width="7.28515625" customWidth="1"/>
    <col min="4867" max="4871" width="6.7109375" customWidth="1"/>
    <col min="4872" max="4872" width="7.28515625" customWidth="1"/>
    <col min="4873" max="4875" width="9" customWidth="1"/>
    <col min="4876" max="4876" width="11.28515625" customWidth="1"/>
    <col min="5120" max="5120" width="7.85546875" customWidth="1"/>
    <col min="5121" max="5121" width="12.5703125" customWidth="1"/>
    <col min="5122" max="5122" width="7.28515625" customWidth="1"/>
    <col min="5123" max="5127" width="6.7109375" customWidth="1"/>
    <col min="5128" max="5128" width="7.28515625" customWidth="1"/>
    <col min="5129" max="5131" width="9" customWidth="1"/>
    <col min="5132" max="5132" width="11.28515625" customWidth="1"/>
    <col min="5376" max="5376" width="7.85546875" customWidth="1"/>
    <col min="5377" max="5377" width="12.5703125" customWidth="1"/>
    <col min="5378" max="5378" width="7.28515625" customWidth="1"/>
    <col min="5379" max="5383" width="6.7109375" customWidth="1"/>
    <col min="5384" max="5384" width="7.28515625" customWidth="1"/>
    <col min="5385" max="5387" width="9" customWidth="1"/>
    <col min="5388" max="5388" width="11.28515625" customWidth="1"/>
    <col min="5632" max="5632" width="7.85546875" customWidth="1"/>
    <col min="5633" max="5633" width="12.5703125" customWidth="1"/>
    <col min="5634" max="5634" width="7.28515625" customWidth="1"/>
    <col min="5635" max="5639" width="6.7109375" customWidth="1"/>
    <col min="5640" max="5640" width="7.28515625" customWidth="1"/>
    <col min="5641" max="5643" width="9" customWidth="1"/>
    <col min="5644" max="5644" width="11.28515625" customWidth="1"/>
    <col min="5888" max="5888" width="7.85546875" customWidth="1"/>
    <col min="5889" max="5889" width="12.5703125" customWidth="1"/>
    <col min="5890" max="5890" width="7.28515625" customWidth="1"/>
    <col min="5891" max="5895" width="6.7109375" customWidth="1"/>
    <col min="5896" max="5896" width="7.28515625" customWidth="1"/>
    <col min="5897" max="5899" width="9" customWidth="1"/>
    <col min="5900" max="5900" width="11.28515625" customWidth="1"/>
    <col min="6144" max="6144" width="7.85546875" customWidth="1"/>
    <col min="6145" max="6145" width="12.5703125" customWidth="1"/>
    <col min="6146" max="6146" width="7.28515625" customWidth="1"/>
    <col min="6147" max="6151" width="6.7109375" customWidth="1"/>
    <col min="6152" max="6152" width="7.28515625" customWidth="1"/>
    <col min="6153" max="6155" width="9" customWidth="1"/>
    <col min="6156" max="6156" width="11.28515625" customWidth="1"/>
    <col min="6400" max="6400" width="7.85546875" customWidth="1"/>
    <col min="6401" max="6401" width="12.5703125" customWidth="1"/>
    <col min="6402" max="6402" width="7.28515625" customWidth="1"/>
    <col min="6403" max="6407" width="6.7109375" customWidth="1"/>
    <col min="6408" max="6408" width="7.28515625" customWidth="1"/>
    <col min="6409" max="6411" width="9" customWidth="1"/>
    <col min="6412" max="6412" width="11.28515625" customWidth="1"/>
    <col min="6656" max="6656" width="7.85546875" customWidth="1"/>
    <col min="6657" max="6657" width="12.5703125" customWidth="1"/>
    <col min="6658" max="6658" width="7.28515625" customWidth="1"/>
    <col min="6659" max="6663" width="6.7109375" customWidth="1"/>
    <col min="6664" max="6664" width="7.28515625" customWidth="1"/>
    <col min="6665" max="6667" width="9" customWidth="1"/>
    <col min="6668" max="6668" width="11.28515625" customWidth="1"/>
    <col min="6912" max="6912" width="7.85546875" customWidth="1"/>
    <col min="6913" max="6913" width="12.5703125" customWidth="1"/>
    <col min="6914" max="6914" width="7.28515625" customWidth="1"/>
    <col min="6915" max="6919" width="6.7109375" customWidth="1"/>
    <col min="6920" max="6920" width="7.28515625" customWidth="1"/>
    <col min="6921" max="6923" width="9" customWidth="1"/>
    <col min="6924" max="6924" width="11.28515625" customWidth="1"/>
    <col min="7168" max="7168" width="7.85546875" customWidth="1"/>
    <col min="7169" max="7169" width="12.5703125" customWidth="1"/>
    <col min="7170" max="7170" width="7.28515625" customWidth="1"/>
    <col min="7171" max="7175" width="6.7109375" customWidth="1"/>
    <col min="7176" max="7176" width="7.28515625" customWidth="1"/>
    <col min="7177" max="7179" width="9" customWidth="1"/>
    <col min="7180" max="7180" width="11.28515625" customWidth="1"/>
    <col min="7424" max="7424" width="7.85546875" customWidth="1"/>
    <col min="7425" max="7425" width="12.5703125" customWidth="1"/>
    <col min="7426" max="7426" width="7.28515625" customWidth="1"/>
    <col min="7427" max="7431" width="6.7109375" customWidth="1"/>
    <col min="7432" max="7432" width="7.28515625" customWidth="1"/>
    <col min="7433" max="7435" width="9" customWidth="1"/>
    <col min="7436" max="7436" width="11.28515625" customWidth="1"/>
    <col min="7680" max="7680" width="7.85546875" customWidth="1"/>
    <col min="7681" max="7681" width="12.5703125" customWidth="1"/>
    <col min="7682" max="7682" width="7.28515625" customWidth="1"/>
    <col min="7683" max="7687" width="6.7109375" customWidth="1"/>
    <col min="7688" max="7688" width="7.28515625" customWidth="1"/>
    <col min="7689" max="7691" width="9" customWidth="1"/>
    <col min="7692" max="7692" width="11.28515625" customWidth="1"/>
    <col min="7936" max="7936" width="7.85546875" customWidth="1"/>
    <col min="7937" max="7937" width="12.5703125" customWidth="1"/>
    <col min="7938" max="7938" width="7.28515625" customWidth="1"/>
    <col min="7939" max="7943" width="6.7109375" customWidth="1"/>
    <col min="7944" max="7944" width="7.28515625" customWidth="1"/>
    <col min="7945" max="7947" width="9" customWidth="1"/>
    <col min="7948" max="7948" width="11.28515625" customWidth="1"/>
    <col min="8192" max="8192" width="7.85546875" customWidth="1"/>
    <col min="8193" max="8193" width="12.5703125" customWidth="1"/>
    <col min="8194" max="8194" width="7.28515625" customWidth="1"/>
    <col min="8195" max="8199" width="6.7109375" customWidth="1"/>
    <col min="8200" max="8200" width="7.28515625" customWidth="1"/>
    <col min="8201" max="8203" width="9" customWidth="1"/>
    <col min="8204" max="8204" width="11.28515625" customWidth="1"/>
    <col min="8448" max="8448" width="7.85546875" customWidth="1"/>
    <col min="8449" max="8449" width="12.5703125" customWidth="1"/>
    <col min="8450" max="8450" width="7.28515625" customWidth="1"/>
    <col min="8451" max="8455" width="6.7109375" customWidth="1"/>
    <col min="8456" max="8456" width="7.28515625" customWidth="1"/>
    <col min="8457" max="8459" width="9" customWidth="1"/>
    <col min="8460" max="8460" width="11.28515625" customWidth="1"/>
    <col min="8704" max="8704" width="7.85546875" customWidth="1"/>
    <col min="8705" max="8705" width="12.5703125" customWidth="1"/>
    <col min="8706" max="8706" width="7.28515625" customWidth="1"/>
    <col min="8707" max="8711" width="6.7109375" customWidth="1"/>
    <col min="8712" max="8712" width="7.28515625" customWidth="1"/>
    <col min="8713" max="8715" width="9" customWidth="1"/>
    <col min="8716" max="8716" width="11.28515625" customWidth="1"/>
    <col min="8960" max="8960" width="7.85546875" customWidth="1"/>
    <col min="8961" max="8961" width="12.5703125" customWidth="1"/>
    <col min="8962" max="8962" width="7.28515625" customWidth="1"/>
    <col min="8963" max="8967" width="6.7109375" customWidth="1"/>
    <col min="8968" max="8968" width="7.28515625" customWidth="1"/>
    <col min="8969" max="8971" width="9" customWidth="1"/>
    <col min="8972" max="8972" width="11.28515625" customWidth="1"/>
    <col min="9216" max="9216" width="7.85546875" customWidth="1"/>
    <col min="9217" max="9217" width="12.5703125" customWidth="1"/>
    <col min="9218" max="9218" width="7.28515625" customWidth="1"/>
    <col min="9219" max="9223" width="6.7109375" customWidth="1"/>
    <col min="9224" max="9224" width="7.28515625" customWidth="1"/>
    <col min="9225" max="9227" width="9" customWidth="1"/>
    <col min="9228" max="9228" width="11.28515625" customWidth="1"/>
    <col min="9472" max="9472" width="7.85546875" customWidth="1"/>
    <col min="9473" max="9473" width="12.5703125" customWidth="1"/>
    <col min="9474" max="9474" width="7.28515625" customWidth="1"/>
    <col min="9475" max="9479" width="6.7109375" customWidth="1"/>
    <col min="9480" max="9480" width="7.28515625" customWidth="1"/>
    <col min="9481" max="9483" width="9" customWidth="1"/>
    <col min="9484" max="9484" width="11.28515625" customWidth="1"/>
    <col min="9728" max="9728" width="7.85546875" customWidth="1"/>
    <col min="9729" max="9729" width="12.5703125" customWidth="1"/>
    <col min="9730" max="9730" width="7.28515625" customWidth="1"/>
    <col min="9731" max="9735" width="6.7109375" customWidth="1"/>
    <col min="9736" max="9736" width="7.28515625" customWidth="1"/>
    <col min="9737" max="9739" width="9" customWidth="1"/>
    <col min="9740" max="9740" width="11.28515625" customWidth="1"/>
    <col min="9984" max="9984" width="7.85546875" customWidth="1"/>
    <col min="9985" max="9985" width="12.5703125" customWidth="1"/>
    <col min="9986" max="9986" width="7.28515625" customWidth="1"/>
    <col min="9987" max="9991" width="6.7109375" customWidth="1"/>
    <col min="9992" max="9992" width="7.28515625" customWidth="1"/>
    <col min="9993" max="9995" width="9" customWidth="1"/>
    <col min="9996" max="9996" width="11.28515625" customWidth="1"/>
    <col min="10240" max="10240" width="7.85546875" customWidth="1"/>
    <col min="10241" max="10241" width="12.5703125" customWidth="1"/>
    <col min="10242" max="10242" width="7.28515625" customWidth="1"/>
    <col min="10243" max="10247" width="6.7109375" customWidth="1"/>
    <col min="10248" max="10248" width="7.28515625" customWidth="1"/>
    <col min="10249" max="10251" width="9" customWidth="1"/>
    <col min="10252" max="10252" width="11.28515625" customWidth="1"/>
    <col min="10496" max="10496" width="7.85546875" customWidth="1"/>
    <col min="10497" max="10497" width="12.5703125" customWidth="1"/>
    <col min="10498" max="10498" width="7.28515625" customWidth="1"/>
    <col min="10499" max="10503" width="6.7109375" customWidth="1"/>
    <col min="10504" max="10504" width="7.28515625" customWidth="1"/>
    <col min="10505" max="10507" width="9" customWidth="1"/>
    <col min="10508" max="10508" width="11.28515625" customWidth="1"/>
    <col min="10752" max="10752" width="7.85546875" customWidth="1"/>
    <col min="10753" max="10753" width="12.5703125" customWidth="1"/>
    <col min="10754" max="10754" width="7.28515625" customWidth="1"/>
    <col min="10755" max="10759" width="6.7109375" customWidth="1"/>
    <col min="10760" max="10760" width="7.28515625" customWidth="1"/>
    <col min="10761" max="10763" width="9" customWidth="1"/>
    <col min="10764" max="10764" width="11.28515625" customWidth="1"/>
    <col min="11008" max="11008" width="7.85546875" customWidth="1"/>
    <col min="11009" max="11009" width="12.5703125" customWidth="1"/>
    <col min="11010" max="11010" width="7.28515625" customWidth="1"/>
    <col min="11011" max="11015" width="6.7109375" customWidth="1"/>
    <col min="11016" max="11016" width="7.28515625" customWidth="1"/>
    <col min="11017" max="11019" width="9" customWidth="1"/>
    <col min="11020" max="11020" width="11.28515625" customWidth="1"/>
    <col min="11264" max="11264" width="7.85546875" customWidth="1"/>
    <col min="11265" max="11265" width="12.5703125" customWidth="1"/>
    <col min="11266" max="11266" width="7.28515625" customWidth="1"/>
    <col min="11267" max="11271" width="6.7109375" customWidth="1"/>
    <col min="11272" max="11272" width="7.28515625" customWidth="1"/>
    <col min="11273" max="11275" width="9" customWidth="1"/>
    <col min="11276" max="11276" width="11.28515625" customWidth="1"/>
    <col min="11520" max="11520" width="7.85546875" customWidth="1"/>
    <col min="11521" max="11521" width="12.5703125" customWidth="1"/>
    <col min="11522" max="11522" width="7.28515625" customWidth="1"/>
    <col min="11523" max="11527" width="6.7109375" customWidth="1"/>
    <col min="11528" max="11528" width="7.28515625" customWidth="1"/>
    <col min="11529" max="11531" width="9" customWidth="1"/>
    <col min="11532" max="11532" width="11.28515625" customWidth="1"/>
    <col min="11776" max="11776" width="7.85546875" customWidth="1"/>
    <col min="11777" max="11777" width="12.5703125" customWidth="1"/>
    <col min="11778" max="11778" width="7.28515625" customWidth="1"/>
    <col min="11779" max="11783" width="6.7109375" customWidth="1"/>
    <col min="11784" max="11784" width="7.28515625" customWidth="1"/>
    <col min="11785" max="11787" width="9" customWidth="1"/>
    <col min="11788" max="11788" width="11.28515625" customWidth="1"/>
    <col min="12032" max="12032" width="7.85546875" customWidth="1"/>
    <col min="12033" max="12033" width="12.5703125" customWidth="1"/>
    <col min="12034" max="12034" width="7.28515625" customWidth="1"/>
    <col min="12035" max="12039" width="6.7109375" customWidth="1"/>
    <col min="12040" max="12040" width="7.28515625" customWidth="1"/>
    <col min="12041" max="12043" width="9" customWidth="1"/>
    <col min="12044" max="12044" width="11.28515625" customWidth="1"/>
    <col min="12288" max="12288" width="7.85546875" customWidth="1"/>
    <col min="12289" max="12289" width="12.5703125" customWidth="1"/>
    <col min="12290" max="12290" width="7.28515625" customWidth="1"/>
    <col min="12291" max="12295" width="6.7109375" customWidth="1"/>
    <col min="12296" max="12296" width="7.28515625" customWidth="1"/>
    <col min="12297" max="12299" width="9" customWidth="1"/>
    <col min="12300" max="12300" width="11.28515625" customWidth="1"/>
    <col min="12544" max="12544" width="7.85546875" customWidth="1"/>
    <col min="12545" max="12545" width="12.5703125" customWidth="1"/>
    <col min="12546" max="12546" width="7.28515625" customWidth="1"/>
    <col min="12547" max="12551" width="6.7109375" customWidth="1"/>
    <col min="12552" max="12552" width="7.28515625" customWidth="1"/>
    <col min="12553" max="12555" width="9" customWidth="1"/>
    <col min="12556" max="12556" width="11.28515625" customWidth="1"/>
    <col min="12800" max="12800" width="7.85546875" customWidth="1"/>
    <col min="12801" max="12801" width="12.5703125" customWidth="1"/>
    <col min="12802" max="12802" width="7.28515625" customWidth="1"/>
    <col min="12803" max="12807" width="6.7109375" customWidth="1"/>
    <col min="12808" max="12808" width="7.28515625" customWidth="1"/>
    <col min="12809" max="12811" width="9" customWidth="1"/>
    <col min="12812" max="12812" width="11.28515625" customWidth="1"/>
    <col min="13056" max="13056" width="7.85546875" customWidth="1"/>
    <col min="13057" max="13057" width="12.5703125" customWidth="1"/>
    <col min="13058" max="13058" width="7.28515625" customWidth="1"/>
    <col min="13059" max="13063" width="6.7109375" customWidth="1"/>
    <col min="13064" max="13064" width="7.28515625" customWidth="1"/>
    <col min="13065" max="13067" width="9" customWidth="1"/>
    <col min="13068" max="13068" width="11.28515625" customWidth="1"/>
    <col min="13312" max="13312" width="7.85546875" customWidth="1"/>
    <col min="13313" max="13313" width="12.5703125" customWidth="1"/>
    <col min="13314" max="13314" width="7.28515625" customWidth="1"/>
    <col min="13315" max="13319" width="6.7109375" customWidth="1"/>
    <col min="13320" max="13320" width="7.28515625" customWidth="1"/>
    <col min="13321" max="13323" width="9" customWidth="1"/>
    <col min="13324" max="13324" width="11.28515625" customWidth="1"/>
    <col min="13568" max="13568" width="7.85546875" customWidth="1"/>
    <col min="13569" max="13569" width="12.5703125" customWidth="1"/>
    <col min="13570" max="13570" width="7.28515625" customWidth="1"/>
    <col min="13571" max="13575" width="6.7109375" customWidth="1"/>
    <col min="13576" max="13576" width="7.28515625" customWidth="1"/>
    <col min="13577" max="13579" width="9" customWidth="1"/>
    <col min="13580" max="13580" width="11.28515625" customWidth="1"/>
    <col min="13824" max="13824" width="7.85546875" customWidth="1"/>
    <col min="13825" max="13825" width="12.5703125" customWidth="1"/>
    <col min="13826" max="13826" width="7.28515625" customWidth="1"/>
    <col min="13827" max="13831" width="6.7109375" customWidth="1"/>
    <col min="13832" max="13832" width="7.28515625" customWidth="1"/>
    <col min="13833" max="13835" width="9" customWidth="1"/>
    <col min="13836" max="13836" width="11.28515625" customWidth="1"/>
    <col min="14080" max="14080" width="7.85546875" customWidth="1"/>
    <col min="14081" max="14081" width="12.5703125" customWidth="1"/>
    <col min="14082" max="14082" width="7.28515625" customWidth="1"/>
    <col min="14083" max="14087" width="6.7109375" customWidth="1"/>
    <col min="14088" max="14088" width="7.28515625" customWidth="1"/>
    <col min="14089" max="14091" width="9" customWidth="1"/>
    <col min="14092" max="14092" width="11.28515625" customWidth="1"/>
    <col min="14336" max="14336" width="7.85546875" customWidth="1"/>
    <col min="14337" max="14337" width="12.5703125" customWidth="1"/>
    <col min="14338" max="14338" width="7.28515625" customWidth="1"/>
    <col min="14339" max="14343" width="6.7109375" customWidth="1"/>
    <col min="14344" max="14344" width="7.28515625" customWidth="1"/>
    <col min="14345" max="14347" width="9" customWidth="1"/>
    <col min="14348" max="14348" width="11.28515625" customWidth="1"/>
    <col min="14592" max="14592" width="7.85546875" customWidth="1"/>
    <col min="14593" max="14593" width="12.5703125" customWidth="1"/>
    <col min="14594" max="14594" width="7.28515625" customWidth="1"/>
    <col min="14595" max="14599" width="6.7109375" customWidth="1"/>
    <col min="14600" max="14600" width="7.28515625" customWidth="1"/>
    <col min="14601" max="14603" width="9" customWidth="1"/>
    <col min="14604" max="14604" width="11.28515625" customWidth="1"/>
    <col min="14848" max="14848" width="7.85546875" customWidth="1"/>
    <col min="14849" max="14849" width="12.5703125" customWidth="1"/>
    <col min="14850" max="14850" width="7.28515625" customWidth="1"/>
    <col min="14851" max="14855" width="6.7109375" customWidth="1"/>
    <col min="14856" max="14856" width="7.28515625" customWidth="1"/>
    <col min="14857" max="14859" width="9" customWidth="1"/>
    <col min="14860" max="14860" width="11.28515625" customWidth="1"/>
    <col min="15104" max="15104" width="7.85546875" customWidth="1"/>
    <col min="15105" max="15105" width="12.5703125" customWidth="1"/>
    <col min="15106" max="15106" width="7.28515625" customWidth="1"/>
    <col min="15107" max="15111" width="6.7109375" customWidth="1"/>
    <col min="15112" max="15112" width="7.28515625" customWidth="1"/>
    <col min="15113" max="15115" width="9" customWidth="1"/>
    <col min="15116" max="15116" width="11.28515625" customWidth="1"/>
    <col min="15360" max="15360" width="7.85546875" customWidth="1"/>
    <col min="15361" max="15361" width="12.5703125" customWidth="1"/>
    <col min="15362" max="15362" width="7.28515625" customWidth="1"/>
    <col min="15363" max="15367" width="6.7109375" customWidth="1"/>
    <col min="15368" max="15368" width="7.28515625" customWidth="1"/>
    <col min="15369" max="15371" width="9" customWidth="1"/>
    <col min="15372" max="15372" width="11.28515625" customWidth="1"/>
    <col min="15616" max="15616" width="7.85546875" customWidth="1"/>
    <col min="15617" max="15617" width="12.5703125" customWidth="1"/>
    <col min="15618" max="15618" width="7.28515625" customWidth="1"/>
    <col min="15619" max="15623" width="6.7109375" customWidth="1"/>
    <col min="15624" max="15624" width="7.28515625" customWidth="1"/>
    <col min="15625" max="15627" width="9" customWidth="1"/>
    <col min="15628" max="15628" width="11.28515625" customWidth="1"/>
    <col min="15872" max="15872" width="7.85546875" customWidth="1"/>
    <col min="15873" max="15873" width="12.5703125" customWidth="1"/>
    <col min="15874" max="15874" width="7.28515625" customWidth="1"/>
    <col min="15875" max="15879" width="6.7109375" customWidth="1"/>
    <col min="15880" max="15880" width="7.28515625" customWidth="1"/>
    <col min="15881" max="15883" width="9" customWidth="1"/>
    <col min="15884" max="15884" width="11.28515625" customWidth="1"/>
    <col min="16128" max="16128" width="7.85546875" customWidth="1"/>
    <col min="16129" max="16129" width="12.5703125" customWidth="1"/>
    <col min="16130" max="16130" width="7.28515625" customWidth="1"/>
    <col min="16131" max="16135" width="6.7109375" customWidth="1"/>
    <col min="16136" max="16136" width="7.28515625" customWidth="1"/>
    <col min="16137" max="16139" width="9" customWidth="1"/>
    <col min="16140" max="16140" width="11.28515625" customWidth="1"/>
  </cols>
  <sheetData>
    <row r="7" spans="1:12" ht="11.25" customHeight="1">
      <c r="A7" s="124"/>
      <c r="B7" s="39"/>
      <c r="C7" s="39"/>
      <c r="D7" s="39"/>
      <c r="E7" s="39"/>
      <c r="F7" s="39"/>
      <c r="G7" s="39"/>
      <c r="H7" s="39"/>
      <c r="I7" s="39"/>
      <c r="J7" s="39"/>
      <c r="K7" s="39"/>
      <c r="L7" s="39"/>
    </row>
    <row r="8" spans="1:12" ht="21.95" customHeight="1">
      <c r="A8" s="485" t="s">
        <v>49</v>
      </c>
      <c r="B8" s="485"/>
      <c r="C8" s="485"/>
      <c r="D8" s="485"/>
      <c r="E8" s="485"/>
      <c r="F8" s="485"/>
      <c r="G8" s="485"/>
      <c r="H8" s="485"/>
      <c r="I8" s="485"/>
      <c r="J8" s="485"/>
      <c r="K8" s="485"/>
      <c r="L8" s="179"/>
    </row>
    <row r="11" spans="1:12" ht="21.75" customHeight="1" thickBot="1">
      <c r="B11" s="127" t="s">
        <v>50</v>
      </c>
      <c r="C11" s="128" t="s">
        <v>51</v>
      </c>
    </row>
    <row r="12" spans="1:12" ht="12" customHeight="1" thickTop="1">
      <c r="B12" s="132">
        <v>2007</v>
      </c>
      <c r="C12" s="141">
        <v>223544</v>
      </c>
    </row>
    <row r="13" spans="1:12" ht="12" customHeight="1">
      <c r="B13" s="130">
        <v>2008</v>
      </c>
      <c r="C13" s="140">
        <v>233903</v>
      </c>
    </row>
    <row r="14" spans="1:12" ht="12" customHeight="1">
      <c r="B14" s="132">
        <v>2009</v>
      </c>
      <c r="C14" s="141">
        <v>242874</v>
      </c>
    </row>
    <row r="15" spans="1:12" ht="12" customHeight="1">
      <c r="B15" s="130">
        <v>2010</v>
      </c>
      <c r="C15" s="140">
        <v>199329</v>
      </c>
    </row>
    <row r="16" spans="1:12" ht="12" customHeight="1">
      <c r="B16" s="132">
        <v>2011</v>
      </c>
      <c r="C16" s="141">
        <f>Capacitación!D17</f>
        <v>292866</v>
      </c>
      <c r="D16" s="380"/>
    </row>
    <row r="17" spans="1:15" ht="12" customHeight="1">
      <c r="B17" s="135" t="s">
        <v>245</v>
      </c>
      <c r="C17" s="180">
        <f>C16/C15-1</f>
        <v>0.46925936517014577</v>
      </c>
      <c r="D17" s="380"/>
      <c r="N17" s="185"/>
    </row>
    <row r="18" spans="1:15">
      <c r="O18" s="185"/>
    </row>
    <row r="19" spans="1:15" ht="30" customHeight="1">
      <c r="A19" s="143" t="s">
        <v>52</v>
      </c>
      <c r="B19" s="143" t="s">
        <v>53</v>
      </c>
      <c r="C19" s="143" t="s">
        <v>94</v>
      </c>
      <c r="D19" s="143" t="s">
        <v>95</v>
      </c>
      <c r="E19" s="143" t="s">
        <v>99</v>
      </c>
      <c r="F19" s="143" t="s">
        <v>219</v>
      </c>
      <c r="G19" s="143" t="s">
        <v>280</v>
      </c>
      <c r="H19" s="143" t="s">
        <v>271</v>
      </c>
    </row>
    <row r="20" spans="1:15" ht="9.75" customHeight="1">
      <c r="A20" s="144">
        <v>1</v>
      </c>
      <c r="B20" s="145" t="s">
        <v>37</v>
      </c>
      <c r="C20" s="146">
        <v>587</v>
      </c>
      <c r="D20" s="146">
        <v>1500</v>
      </c>
      <c r="E20" s="146">
        <v>1042</v>
      </c>
      <c r="F20" s="146">
        <v>646</v>
      </c>
      <c r="G20" s="146">
        <f>Capacitación!D39</f>
        <v>2394</v>
      </c>
      <c r="H20" s="441">
        <f t="shared" ref="H20:H51" si="0">G20/F20-1</f>
        <v>2.7058823529411766</v>
      </c>
      <c r="L20" s="40"/>
    </row>
    <row r="21" spans="1:15" ht="9.75" customHeight="1">
      <c r="A21" s="144">
        <v>2</v>
      </c>
      <c r="B21" s="145" t="s">
        <v>38</v>
      </c>
      <c r="C21" s="146">
        <v>568</v>
      </c>
      <c r="D21" s="146">
        <v>1761</v>
      </c>
      <c r="E21" s="146">
        <v>2945</v>
      </c>
      <c r="F21" s="146">
        <v>986</v>
      </c>
      <c r="G21" s="146">
        <f>Capacitación!D40</f>
        <v>3554</v>
      </c>
      <c r="H21" s="441">
        <f t="shared" si="0"/>
        <v>2.6044624746450302</v>
      </c>
      <c r="L21" s="40"/>
    </row>
    <row r="22" spans="1:15" ht="9.75" customHeight="1">
      <c r="A22" s="144">
        <v>3</v>
      </c>
      <c r="B22" s="145" t="s">
        <v>22</v>
      </c>
      <c r="C22" s="146">
        <v>3043</v>
      </c>
      <c r="D22" s="146">
        <v>1963</v>
      </c>
      <c r="E22" s="146">
        <v>1972</v>
      </c>
      <c r="F22" s="146">
        <v>2308</v>
      </c>
      <c r="G22" s="146">
        <f>Capacitación!D24</f>
        <v>7942</v>
      </c>
      <c r="H22" s="441">
        <f t="shared" si="0"/>
        <v>2.4410745233968805</v>
      </c>
      <c r="L22" s="40"/>
    </row>
    <row r="23" spans="1:15" ht="9.75" customHeight="1">
      <c r="A23" s="144">
        <v>4</v>
      </c>
      <c r="B23" s="145" t="s">
        <v>19</v>
      </c>
      <c r="C23" s="146">
        <v>1547</v>
      </c>
      <c r="D23" s="146">
        <v>2970</v>
      </c>
      <c r="E23" s="146">
        <v>2197</v>
      </c>
      <c r="F23" s="146">
        <v>1228</v>
      </c>
      <c r="G23" s="146">
        <f>Capacitación!D21</f>
        <v>3735</v>
      </c>
      <c r="H23" s="441">
        <f t="shared" si="0"/>
        <v>2.0415309446254071</v>
      </c>
      <c r="L23" s="40"/>
    </row>
    <row r="24" spans="1:15" ht="9.75" customHeight="1">
      <c r="A24" s="144">
        <v>5</v>
      </c>
      <c r="B24" s="145" t="s">
        <v>46</v>
      </c>
      <c r="C24" s="146">
        <v>2576</v>
      </c>
      <c r="D24" s="146">
        <v>4726</v>
      </c>
      <c r="E24" s="146">
        <v>4485</v>
      </c>
      <c r="F24" s="146">
        <v>1578</v>
      </c>
      <c r="G24" s="146">
        <f>Capacitación!D48</f>
        <v>4516</v>
      </c>
      <c r="H24" s="441">
        <f t="shared" si="0"/>
        <v>1.8618504435994931</v>
      </c>
      <c r="L24" s="40"/>
    </row>
    <row r="25" spans="1:15" ht="9.75" customHeight="1">
      <c r="A25" s="144">
        <v>6</v>
      </c>
      <c r="B25" s="145" t="s">
        <v>25</v>
      </c>
      <c r="C25" s="146">
        <v>2546</v>
      </c>
      <c r="D25" s="146">
        <v>2927</v>
      </c>
      <c r="E25" s="146">
        <v>2208</v>
      </c>
      <c r="F25" s="146">
        <v>1840</v>
      </c>
      <c r="G25" s="146">
        <f>Capacitación!D27</f>
        <v>5103</v>
      </c>
      <c r="H25" s="441">
        <f t="shared" si="0"/>
        <v>1.7733695652173913</v>
      </c>
      <c r="L25" s="40"/>
    </row>
    <row r="26" spans="1:15" ht="9.75" customHeight="1">
      <c r="A26" s="144">
        <v>7</v>
      </c>
      <c r="B26" s="145" t="s">
        <v>23</v>
      </c>
      <c r="C26" s="146">
        <v>1256</v>
      </c>
      <c r="D26" s="146">
        <v>1974</v>
      </c>
      <c r="E26" s="146">
        <v>2511</v>
      </c>
      <c r="F26" s="146">
        <v>1028</v>
      </c>
      <c r="G26" s="146">
        <f>Capacitación!D25</f>
        <v>2770</v>
      </c>
      <c r="H26" s="441">
        <f t="shared" si="0"/>
        <v>1.6945525291828796</v>
      </c>
      <c r="L26" s="40"/>
    </row>
    <row r="27" spans="1:15" ht="9.75" customHeight="1">
      <c r="A27" s="144">
        <v>8</v>
      </c>
      <c r="B27" s="145" t="s">
        <v>40</v>
      </c>
      <c r="C27" s="146">
        <v>3329</v>
      </c>
      <c r="D27" s="146">
        <v>3572</v>
      </c>
      <c r="E27" s="146">
        <v>5810</v>
      </c>
      <c r="F27" s="146">
        <v>1788</v>
      </c>
      <c r="G27" s="146">
        <f>Capacitación!D42</f>
        <v>4765</v>
      </c>
      <c r="H27" s="441">
        <f t="shared" si="0"/>
        <v>1.6649888143176734</v>
      </c>
      <c r="L27" s="40"/>
    </row>
    <row r="28" spans="1:15" ht="9.75" customHeight="1">
      <c r="A28" s="144">
        <v>9</v>
      </c>
      <c r="B28" s="145" t="s">
        <v>17</v>
      </c>
      <c r="C28" s="146">
        <v>6111</v>
      </c>
      <c r="D28" s="146">
        <v>7435</v>
      </c>
      <c r="E28" s="146">
        <v>7551</v>
      </c>
      <c r="F28" s="146">
        <v>5014</v>
      </c>
      <c r="G28" s="146">
        <f>Capacitación!D19</f>
        <v>13226</v>
      </c>
      <c r="H28" s="441">
        <f t="shared" si="0"/>
        <v>1.6378141204627044</v>
      </c>
      <c r="L28" s="40"/>
    </row>
    <row r="29" spans="1:15" ht="9.75" customHeight="1">
      <c r="A29" s="144">
        <v>10</v>
      </c>
      <c r="B29" s="145" t="s">
        <v>16</v>
      </c>
      <c r="C29" s="146">
        <v>3443</v>
      </c>
      <c r="D29" s="146">
        <v>3393</v>
      </c>
      <c r="E29" s="146">
        <v>2104</v>
      </c>
      <c r="F29" s="146">
        <v>1523</v>
      </c>
      <c r="G29" s="146">
        <f>Capacitación!D18</f>
        <v>3884</v>
      </c>
      <c r="H29" s="441">
        <f t="shared" si="0"/>
        <v>1.5502298095863427</v>
      </c>
      <c r="L29" s="40"/>
    </row>
    <row r="30" spans="1:15" ht="9.75" customHeight="1">
      <c r="A30" s="144">
        <v>11</v>
      </c>
      <c r="B30" s="145" t="s">
        <v>39</v>
      </c>
      <c r="C30" s="146">
        <v>4253</v>
      </c>
      <c r="D30" s="146">
        <v>4296</v>
      </c>
      <c r="E30" s="146">
        <v>4925</v>
      </c>
      <c r="F30" s="146">
        <v>2965</v>
      </c>
      <c r="G30" s="146">
        <f>Capacitación!D41</f>
        <v>7404</v>
      </c>
      <c r="H30" s="441">
        <f t="shared" si="0"/>
        <v>1.4971332209106238</v>
      </c>
      <c r="L30" s="40"/>
    </row>
    <row r="31" spans="1:15" ht="9.75" customHeight="1">
      <c r="A31" s="144">
        <v>12</v>
      </c>
      <c r="B31" s="145" t="s">
        <v>41</v>
      </c>
      <c r="C31" s="146">
        <v>4592</v>
      </c>
      <c r="D31" s="146">
        <v>2896</v>
      </c>
      <c r="E31" s="146">
        <v>5067</v>
      </c>
      <c r="F31" s="146">
        <v>4816</v>
      </c>
      <c r="G31" s="146">
        <f>Capacitación!D43</f>
        <v>11008</v>
      </c>
      <c r="H31" s="441">
        <f t="shared" si="0"/>
        <v>1.2857142857142856</v>
      </c>
      <c r="L31" s="40"/>
    </row>
    <row r="32" spans="1:15" ht="9.75" customHeight="1">
      <c r="A32" s="144">
        <v>13</v>
      </c>
      <c r="B32" s="145" t="s">
        <v>47</v>
      </c>
      <c r="C32" s="146">
        <v>1382</v>
      </c>
      <c r="D32" s="146">
        <v>2065</v>
      </c>
      <c r="E32" s="146">
        <v>2210</v>
      </c>
      <c r="F32" s="146">
        <v>978</v>
      </c>
      <c r="G32" s="146">
        <f>Capacitación!D49</f>
        <v>2159</v>
      </c>
      <c r="H32" s="441">
        <f t="shared" si="0"/>
        <v>1.2075664621676894</v>
      </c>
      <c r="L32" s="40"/>
    </row>
    <row r="33" spans="1:12" ht="9.75" customHeight="1">
      <c r="A33" s="144">
        <v>14</v>
      </c>
      <c r="B33" s="145" t="s">
        <v>18</v>
      </c>
      <c r="C33" s="146">
        <v>1103</v>
      </c>
      <c r="D33" s="146">
        <v>1521</v>
      </c>
      <c r="E33" s="146">
        <v>2006</v>
      </c>
      <c r="F33" s="146">
        <v>703</v>
      </c>
      <c r="G33" s="146">
        <f>Capacitación!D20</f>
        <v>1484</v>
      </c>
      <c r="H33" s="441">
        <f t="shared" si="0"/>
        <v>1.1109530583214795</v>
      </c>
      <c r="L33" s="40"/>
    </row>
    <row r="34" spans="1:12" ht="9.75" customHeight="1">
      <c r="A34" s="144">
        <v>15</v>
      </c>
      <c r="B34" s="145" t="s">
        <v>33</v>
      </c>
      <c r="C34" s="146">
        <v>931</v>
      </c>
      <c r="D34" s="146">
        <v>1768</v>
      </c>
      <c r="E34" s="146">
        <v>4014</v>
      </c>
      <c r="F34" s="146">
        <v>718</v>
      </c>
      <c r="G34" s="146">
        <f>Capacitación!D35</f>
        <v>1463</v>
      </c>
      <c r="H34" s="441">
        <f t="shared" si="0"/>
        <v>1.0376044568245124</v>
      </c>
      <c r="L34" s="40"/>
    </row>
    <row r="35" spans="1:12" ht="9.75" customHeight="1">
      <c r="A35" s="144">
        <v>16</v>
      </c>
      <c r="B35" s="145" t="s">
        <v>29</v>
      </c>
      <c r="C35" s="146">
        <v>6812</v>
      </c>
      <c r="D35" s="146">
        <v>11441</v>
      </c>
      <c r="E35" s="146">
        <v>12531</v>
      </c>
      <c r="F35" s="146">
        <v>10132</v>
      </c>
      <c r="G35" s="146">
        <f>Capacitación!D31</f>
        <v>19587</v>
      </c>
      <c r="H35" s="441">
        <f t="shared" si="0"/>
        <v>0.93318199763126719</v>
      </c>
      <c r="L35" s="40"/>
    </row>
    <row r="36" spans="1:12" ht="9.75" customHeight="1">
      <c r="A36" s="144">
        <v>17</v>
      </c>
      <c r="B36" s="145" t="s">
        <v>43</v>
      </c>
      <c r="C36" s="146">
        <v>9486</v>
      </c>
      <c r="D36" s="146">
        <v>12479</v>
      </c>
      <c r="E36" s="146">
        <v>12773</v>
      </c>
      <c r="F36" s="146">
        <v>7390</v>
      </c>
      <c r="G36" s="146">
        <f>Capacitación!D45</f>
        <v>13298</v>
      </c>
      <c r="H36" s="441">
        <f t="shared" si="0"/>
        <v>0.7994587280108254</v>
      </c>
      <c r="L36" s="40"/>
    </row>
    <row r="37" spans="1:12" ht="9.75" customHeight="1">
      <c r="A37" s="144">
        <v>18</v>
      </c>
      <c r="B37" s="145" t="s">
        <v>45</v>
      </c>
      <c r="C37" s="146">
        <v>8172</v>
      </c>
      <c r="D37" s="146">
        <v>7178</v>
      </c>
      <c r="E37" s="146">
        <v>6741</v>
      </c>
      <c r="F37" s="146">
        <v>4667</v>
      </c>
      <c r="G37" s="146">
        <f>Capacitación!D47</f>
        <v>7847</v>
      </c>
      <c r="H37" s="441">
        <f t="shared" si="0"/>
        <v>0.68137990143561167</v>
      </c>
      <c r="L37" s="40"/>
    </row>
    <row r="38" spans="1:12" ht="9.75" customHeight="1">
      <c r="A38" s="144">
        <v>19</v>
      </c>
      <c r="B38" s="145" t="s">
        <v>20</v>
      </c>
      <c r="C38" s="146">
        <v>3665</v>
      </c>
      <c r="D38" s="146">
        <v>3851</v>
      </c>
      <c r="E38" s="146">
        <v>5619</v>
      </c>
      <c r="F38" s="146">
        <v>3564</v>
      </c>
      <c r="G38" s="146">
        <f>Capacitación!D22</f>
        <v>4931</v>
      </c>
      <c r="H38" s="441">
        <f t="shared" si="0"/>
        <v>0.38355780022446684</v>
      </c>
      <c r="L38" s="40"/>
    </row>
    <row r="39" spans="1:12" ht="9.75" customHeight="1">
      <c r="A39" s="144">
        <v>20</v>
      </c>
      <c r="B39" s="145" t="s">
        <v>34</v>
      </c>
      <c r="C39" s="146">
        <v>22785</v>
      </c>
      <c r="D39" s="146">
        <v>37513</v>
      </c>
      <c r="E39" s="146">
        <v>25572</v>
      </c>
      <c r="F39" s="146">
        <v>27747</v>
      </c>
      <c r="G39" s="146">
        <f>Capacitación!D36</f>
        <v>37602</v>
      </c>
      <c r="H39" s="441">
        <f t="shared" si="0"/>
        <v>0.35517353227375925</v>
      </c>
      <c r="L39" s="40"/>
    </row>
    <row r="40" spans="1:12" ht="9.75" customHeight="1">
      <c r="A40" s="144">
        <v>21</v>
      </c>
      <c r="B40" s="145" t="s">
        <v>26</v>
      </c>
      <c r="C40" s="146">
        <v>26175</v>
      </c>
      <c r="D40" s="146">
        <v>26090</v>
      </c>
      <c r="E40" s="146">
        <v>26830</v>
      </c>
      <c r="F40" s="146">
        <v>27335</v>
      </c>
      <c r="G40" s="146">
        <f>Capacitación!D28</f>
        <v>36626</v>
      </c>
      <c r="H40" s="441">
        <f t="shared" si="0"/>
        <v>0.33989390890799331</v>
      </c>
      <c r="L40" s="40"/>
    </row>
    <row r="41" spans="1:12" ht="9.75" customHeight="1">
      <c r="A41" s="144">
        <v>22</v>
      </c>
      <c r="B41" s="145" t="s">
        <v>35</v>
      </c>
      <c r="C41" s="146">
        <v>4049</v>
      </c>
      <c r="D41" s="146">
        <v>4622</v>
      </c>
      <c r="E41" s="146">
        <v>5525</v>
      </c>
      <c r="F41" s="146">
        <v>2135</v>
      </c>
      <c r="G41" s="146">
        <f>Capacitación!D37</f>
        <v>2611</v>
      </c>
      <c r="H41" s="441">
        <f t="shared" si="0"/>
        <v>0.22295081967213104</v>
      </c>
      <c r="L41" s="40"/>
    </row>
    <row r="42" spans="1:12" ht="9.75" customHeight="1">
      <c r="A42" s="144">
        <v>23</v>
      </c>
      <c r="B42" s="145" t="s">
        <v>28</v>
      </c>
      <c r="C42" s="146">
        <v>707</v>
      </c>
      <c r="D42" s="146">
        <v>744</v>
      </c>
      <c r="E42" s="146">
        <v>3668</v>
      </c>
      <c r="F42" s="146">
        <v>1785</v>
      </c>
      <c r="G42" s="146">
        <f>Capacitación!D30</f>
        <v>2171</v>
      </c>
      <c r="H42" s="441">
        <f t="shared" si="0"/>
        <v>0.21624649859943967</v>
      </c>
      <c r="L42" s="40"/>
    </row>
    <row r="43" spans="1:12" ht="9.75" customHeight="1">
      <c r="A43" s="144">
        <v>25</v>
      </c>
      <c r="B43" s="145" t="s">
        <v>30</v>
      </c>
      <c r="C43" s="146">
        <v>24855</v>
      </c>
      <c r="D43" s="146">
        <v>28300</v>
      </c>
      <c r="E43" s="146">
        <v>27275</v>
      </c>
      <c r="F43" s="146">
        <v>30670</v>
      </c>
      <c r="G43" s="146">
        <f>Capacitación!D32</f>
        <v>36472</v>
      </c>
      <c r="H43" s="441">
        <f t="shared" si="0"/>
        <v>0.18917508966416685</v>
      </c>
      <c r="L43" s="40"/>
    </row>
    <row r="44" spans="1:12" ht="9.75" customHeight="1">
      <c r="A44" s="144">
        <v>24</v>
      </c>
      <c r="B44" s="145" t="s">
        <v>44</v>
      </c>
      <c r="C44" s="146">
        <v>1876</v>
      </c>
      <c r="D44" s="146">
        <v>2986</v>
      </c>
      <c r="E44" s="146">
        <v>2735</v>
      </c>
      <c r="F44" s="146">
        <v>1270</v>
      </c>
      <c r="G44" s="146">
        <f>Capacitación!D46</f>
        <v>1427</v>
      </c>
      <c r="H44" s="441">
        <f t="shared" si="0"/>
        <v>0.12362204724409454</v>
      </c>
      <c r="L44" s="40"/>
    </row>
    <row r="45" spans="1:12" ht="9.75" customHeight="1">
      <c r="A45" s="144">
        <v>26</v>
      </c>
      <c r="B45" s="145" t="s">
        <v>31</v>
      </c>
      <c r="C45" s="146">
        <v>4696</v>
      </c>
      <c r="D45" s="146">
        <v>4809</v>
      </c>
      <c r="E45" s="146">
        <v>5485</v>
      </c>
      <c r="F45" s="146">
        <v>3724</v>
      </c>
      <c r="G45" s="146">
        <f>Capacitación!D33</f>
        <v>4145</v>
      </c>
      <c r="H45" s="441">
        <f t="shared" si="0"/>
        <v>0.11305048335123513</v>
      </c>
      <c r="L45" s="40"/>
    </row>
    <row r="46" spans="1:12" ht="9.75" customHeight="1">
      <c r="A46" s="144">
        <v>27</v>
      </c>
      <c r="B46" s="145" t="s">
        <v>21</v>
      </c>
      <c r="C46" s="146">
        <v>8829</v>
      </c>
      <c r="D46" s="146">
        <v>8753</v>
      </c>
      <c r="E46" s="146">
        <v>13973</v>
      </c>
      <c r="F46" s="146">
        <v>12072</v>
      </c>
      <c r="G46" s="146">
        <f>Capacitación!D23</f>
        <v>13379</v>
      </c>
      <c r="H46" s="441">
        <f t="shared" si="0"/>
        <v>0.10826706428098087</v>
      </c>
      <c r="L46" s="40"/>
    </row>
    <row r="47" spans="1:12" ht="9.75" customHeight="1">
      <c r="A47" s="144">
        <v>28</v>
      </c>
      <c r="B47" s="145" t="s">
        <v>42</v>
      </c>
      <c r="C47" s="146">
        <v>2271</v>
      </c>
      <c r="D47" s="146">
        <v>1244</v>
      </c>
      <c r="E47" s="146">
        <v>3794</v>
      </c>
      <c r="F47" s="146">
        <v>1856</v>
      </c>
      <c r="G47" s="146">
        <f>Capacitación!D44</f>
        <v>2020</v>
      </c>
      <c r="H47" s="441">
        <f t="shared" si="0"/>
        <v>8.8362068965517349E-2</v>
      </c>
      <c r="L47" s="40"/>
    </row>
    <row r="48" spans="1:12" ht="9.75" customHeight="1">
      <c r="A48" s="144">
        <v>29</v>
      </c>
      <c r="B48" s="145" t="s">
        <v>32</v>
      </c>
      <c r="C48" s="146">
        <v>6646</v>
      </c>
      <c r="D48" s="146">
        <v>3458</v>
      </c>
      <c r="E48" s="146">
        <v>4480</v>
      </c>
      <c r="F48" s="146">
        <v>3737</v>
      </c>
      <c r="G48" s="146">
        <f>Capacitación!D34</f>
        <v>3820</v>
      </c>
      <c r="H48" s="441">
        <f t="shared" si="0"/>
        <v>2.2210329141022278E-2</v>
      </c>
      <c r="L48" s="40"/>
    </row>
    <row r="49" spans="1:12" ht="9.75" customHeight="1">
      <c r="A49" s="144">
        <v>30</v>
      </c>
      <c r="B49" s="145" t="s">
        <v>24</v>
      </c>
      <c r="C49" s="146">
        <v>48951</v>
      </c>
      <c r="D49" s="146">
        <v>25272</v>
      </c>
      <c r="E49" s="146">
        <v>19421</v>
      </c>
      <c r="F49" s="146">
        <v>21226</v>
      </c>
      <c r="G49" s="146">
        <f>Capacitación!D26</f>
        <v>21218</v>
      </c>
      <c r="H49" s="441">
        <f t="shared" si="0"/>
        <v>-3.7689625930459325E-4</v>
      </c>
      <c r="L49" s="40"/>
    </row>
    <row r="50" spans="1:12" ht="9.75" customHeight="1">
      <c r="A50" s="144">
        <v>31</v>
      </c>
      <c r="B50" s="145" t="s">
        <v>27</v>
      </c>
      <c r="C50" s="146">
        <v>4161</v>
      </c>
      <c r="D50" s="146">
        <v>5686</v>
      </c>
      <c r="E50" s="146">
        <v>7255</v>
      </c>
      <c r="F50" s="146">
        <v>4983</v>
      </c>
      <c r="G50" s="146">
        <f>Capacitación!D29</f>
        <v>4478</v>
      </c>
      <c r="H50" s="441">
        <f t="shared" si="0"/>
        <v>-0.10134457154324705</v>
      </c>
      <c r="L50" s="40"/>
    </row>
    <row r="51" spans="1:12" ht="9.75" customHeight="1">
      <c r="A51" s="144">
        <v>32</v>
      </c>
      <c r="B51" s="145" t="s">
        <v>36</v>
      </c>
      <c r="C51" s="146">
        <v>2141</v>
      </c>
      <c r="D51" s="146">
        <v>4710</v>
      </c>
      <c r="E51" s="146">
        <v>8150</v>
      </c>
      <c r="F51" s="146">
        <v>6917</v>
      </c>
      <c r="G51" s="146">
        <f>Capacitación!D38</f>
        <v>5827</v>
      </c>
      <c r="H51" s="441">
        <f t="shared" si="0"/>
        <v>-0.15758276709556163</v>
      </c>
      <c r="L51" s="40"/>
    </row>
    <row r="52" spans="1:12">
      <c r="A52" s="181"/>
      <c r="B52" s="182"/>
      <c r="C52" s="183"/>
      <c r="D52" s="183"/>
      <c r="E52" s="183"/>
      <c r="F52" s="183"/>
      <c r="G52" s="183"/>
      <c r="H52" s="184"/>
    </row>
  </sheetData>
  <dataConsolidate/>
  <mergeCells count="1">
    <mergeCell ref="A8:K8"/>
  </mergeCells>
  <conditionalFormatting sqref="I37">
    <cfRule type="cellIs" dxfId="11" priority="6" stopIfTrue="1" operator="lessThan">
      <formula>0</formula>
    </cfRule>
  </conditionalFormatting>
  <conditionalFormatting sqref="H20:H51">
    <cfRule type="colorScale" priority="1">
      <colorScale>
        <cfvo type="min"/>
        <cfvo type="max"/>
        <color rgb="FFFFEF9C"/>
        <color rgb="FF63BE7B"/>
      </colorScale>
    </cfRule>
    <cfRule type="colorScale" priority="3">
      <colorScale>
        <cfvo type="min"/>
        <cfvo type="percentile" val="50"/>
        <cfvo type="max"/>
        <color rgb="FFF8696B"/>
        <color rgb="FFFFEB84"/>
        <color rgb="FF63BE7B"/>
      </colorScale>
    </cfRule>
    <cfRule type="top10" priority="4" stopIfTrue="1" rank="10"/>
    <cfRule type="cellIs" dxfId="10" priority="5" stopIfTrue="1" operator="lessThan">
      <formula>0</formula>
    </cfRule>
  </conditionalFormatting>
  <conditionalFormatting sqref="H20:H51">
    <cfRule type="colorScale" priority="2">
      <colorScale>
        <cfvo type="min"/>
        <cfvo type="percentile" val="50"/>
        <cfvo type="max"/>
        <color rgb="FFF8696B"/>
        <color rgb="FFFFEB84"/>
        <color rgb="FF63BE7B"/>
      </colorScale>
    </cfRule>
  </conditionalFormatting>
  <printOptions horizontalCentered="1"/>
  <pageMargins left="0.39370078740157483" right="0.39370078740157483" top="0.73685039370078742" bottom="0.19685039370078741" header="0" footer="0"/>
  <pageSetup paperSize="9" scale="86"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58"/>
  <sheetViews>
    <sheetView view="pageBreakPreview" zoomScaleSheetLayoutView="100" workbookViewId="0">
      <selection activeCell="B49" sqref="B49"/>
    </sheetView>
  </sheetViews>
  <sheetFormatPr baseColWidth="10" defaultRowHeight="15"/>
  <cols>
    <col min="1" max="1" width="21.140625" style="38" customWidth="1"/>
    <col min="2" max="3" width="15" style="38" customWidth="1"/>
    <col min="4" max="5" width="13.5703125" style="3" customWidth="1"/>
    <col min="6" max="6" width="16.7109375" style="3" customWidth="1"/>
    <col min="7" max="7" width="11.85546875" style="3" bestFit="1" customWidth="1"/>
    <col min="8" max="16384" width="11.42578125" style="3"/>
  </cols>
  <sheetData>
    <row r="1" spans="1:10">
      <c r="A1" s="1"/>
      <c r="B1" s="2"/>
      <c r="C1" s="2"/>
      <c r="D1" s="1"/>
      <c r="E1" s="1"/>
      <c r="F1" s="1"/>
    </row>
    <row r="2" spans="1:10">
      <c r="A2" s="1"/>
      <c r="B2" s="2"/>
      <c r="C2" s="2"/>
      <c r="D2" s="1"/>
      <c r="E2" s="1"/>
      <c r="F2" s="1"/>
    </row>
    <row r="3" spans="1:10">
      <c r="A3" s="1"/>
      <c r="B3" s="4"/>
      <c r="C3" s="4"/>
      <c r="D3" s="5"/>
      <c r="E3" s="6"/>
      <c r="F3" s="5"/>
    </row>
    <row r="4" spans="1:10">
      <c r="A4" s="495"/>
      <c r="B4" s="495"/>
      <c r="C4" s="495"/>
      <c r="D4" s="495"/>
      <c r="E4" s="495"/>
      <c r="F4" s="495"/>
    </row>
    <row r="5" spans="1:10">
      <c r="A5" s="7"/>
      <c r="B5" s="7"/>
      <c r="C5" s="7"/>
      <c r="D5" s="7"/>
      <c r="E5" s="7"/>
      <c r="F5" s="7"/>
    </row>
    <row r="6" spans="1:10" ht="17.25" customHeight="1">
      <c r="A6" s="573" t="s">
        <v>0</v>
      </c>
      <c r="B6" s="573"/>
      <c r="C6" s="573"/>
      <c r="D6" s="573"/>
      <c r="E6" s="573"/>
      <c r="F6" s="573"/>
    </row>
    <row r="7" spans="1:10" ht="8.25" customHeight="1">
      <c r="A7" s="8"/>
      <c r="B7" s="8"/>
      <c r="C7" s="8"/>
      <c r="D7" s="8"/>
      <c r="E7" s="8"/>
      <c r="F7" s="8"/>
    </row>
    <row r="8" spans="1:10" s="12" customFormat="1" ht="17.25" customHeight="1">
      <c r="A8" s="9"/>
      <c r="B8" s="9"/>
      <c r="C8" s="8"/>
      <c r="D8" s="501" t="s">
        <v>1</v>
      </c>
      <c r="E8" s="501"/>
      <c r="F8" s="10">
        <v>189156</v>
      </c>
    </row>
    <row r="9" spans="1:10" s="12" customFormat="1" ht="17.25" customHeight="1">
      <c r="A9" s="9"/>
      <c r="B9" s="9"/>
      <c r="C9" s="8"/>
      <c r="D9" s="501" t="s">
        <v>2</v>
      </c>
      <c r="E9" s="501"/>
      <c r="F9" s="10">
        <f>D17</f>
        <v>292866</v>
      </c>
      <c r="H9" s="13"/>
      <c r="I9" s="13"/>
      <c r="J9" s="13"/>
    </row>
    <row r="10" spans="1:10" s="12" customFormat="1" ht="17.25" customHeight="1">
      <c r="A10" s="14" t="s">
        <v>3</v>
      </c>
      <c r="B10" s="15">
        <f>D17</f>
        <v>292866</v>
      </c>
      <c r="C10" s="8"/>
      <c r="D10" s="501" t="s">
        <v>4</v>
      </c>
      <c r="E10" s="501"/>
      <c r="F10" s="16">
        <f>F9/F8*100</f>
        <v>154.82776121296709</v>
      </c>
    </row>
    <row r="11" spans="1:10" s="12" customFormat="1" ht="13.5" customHeight="1">
      <c r="A11" s="18"/>
      <c r="B11" s="18"/>
      <c r="C11" s="18"/>
      <c r="D11" s="501" t="s">
        <v>5</v>
      </c>
      <c r="E11" s="501"/>
      <c r="F11" s="19">
        <f>F9-F8</f>
        <v>103710</v>
      </c>
    </row>
    <row r="12" spans="1:10">
      <c r="A12" s="18"/>
      <c r="B12" s="18"/>
      <c r="C12" s="18"/>
      <c r="D12" s="9"/>
      <c r="E12" s="9"/>
      <c r="F12" s="9"/>
    </row>
    <row r="13" spans="1:10">
      <c r="A13" s="512" t="s">
        <v>6</v>
      </c>
      <c r="B13" s="499" t="s">
        <v>7</v>
      </c>
      <c r="C13" s="510"/>
      <c r="D13" s="512" t="s">
        <v>8</v>
      </c>
      <c r="E13" s="20" t="s">
        <v>9</v>
      </c>
      <c r="F13" s="21" t="s">
        <v>10</v>
      </c>
    </row>
    <row r="14" spans="1:10">
      <c r="A14" s="513"/>
      <c r="B14" s="500"/>
      <c r="C14" s="511"/>
      <c r="D14" s="513"/>
      <c r="E14" s="20" t="s">
        <v>11</v>
      </c>
      <c r="F14" s="20" t="s">
        <v>10</v>
      </c>
    </row>
    <row r="15" spans="1:10" ht="10.5" customHeight="1">
      <c r="A15" s="9"/>
      <c r="B15" s="9"/>
      <c r="C15" s="9"/>
      <c r="D15" s="18"/>
      <c r="E15" s="18"/>
      <c r="F15" s="18"/>
    </row>
    <row r="16" spans="1:10" ht="36.75" customHeight="1">
      <c r="A16" s="22" t="s">
        <v>12</v>
      </c>
      <c r="B16" s="22" t="s">
        <v>13</v>
      </c>
      <c r="C16" s="22" t="s">
        <v>224</v>
      </c>
      <c r="D16" s="22" t="s">
        <v>224</v>
      </c>
      <c r="E16" s="22" t="s">
        <v>235</v>
      </c>
      <c r="F16" s="23" t="s">
        <v>14</v>
      </c>
    </row>
    <row r="17" spans="1:11" ht="15" customHeight="1">
      <c r="A17" s="24" t="s">
        <v>15</v>
      </c>
      <c r="B17" s="25">
        <f>SUM(B18:B49)</f>
        <v>292866</v>
      </c>
      <c r="C17" s="25">
        <f>SUM(C18:C49)</f>
        <v>0</v>
      </c>
      <c r="D17" s="25">
        <f>SUM(D18:D49)</f>
        <v>292866</v>
      </c>
      <c r="E17" s="25">
        <f>SUM(E18:E49)</f>
        <v>0</v>
      </c>
      <c r="F17" s="26">
        <f t="shared" ref="F17" si="0">IF(E17=0,0,(D17/E17-1)*100)</f>
        <v>0</v>
      </c>
      <c r="G17" s="374">
        <f>D17-E17</f>
        <v>292866</v>
      </c>
      <c r="J17" s="3" t="s">
        <v>44</v>
      </c>
      <c r="K17" s="403">
        <v>4.9111045339096798E-3</v>
      </c>
    </row>
    <row r="18" spans="1:11" ht="12.75" customHeight="1">
      <c r="A18" s="27" t="s">
        <v>16</v>
      </c>
      <c r="B18" s="28">
        <v>3884</v>
      </c>
      <c r="C18" s="28"/>
      <c r="D18" s="29">
        <f t="shared" ref="D18:D49" si="1">B18+C18</f>
        <v>3884</v>
      </c>
      <c r="E18" s="30"/>
      <c r="F18" s="31">
        <f t="shared" ref="F18:F49" si="2">IF(E18=0,0,(D18/E18-1)*100)</f>
        <v>0</v>
      </c>
      <c r="G18" s="373">
        <f>D18/$D$17</f>
        <v>1.3262037928608989E-2</v>
      </c>
      <c r="J18" s="3" t="s">
        <v>33</v>
      </c>
      <c r="K18" s="403">
        <v>5.0350006538961885E-3</v>
      </c>
    </row>
    <row r="19" spans="1:11" ht="12.75" customHeight="1">
      <c r="A19" s="27" t="s">
        <v>17</v>
      </c>
      <c r="B19" s="28">
        <v>13226</v>
      </c>
      <c r="C19" s="28"/>
      <c r="D19" s="29">
        <f t="shared" si="1"/>
        <v>13226</v>
      </c>
      <c r="E19" s="30"/>
      <c r="F19" s="31">
        <f t="shared" si="2"/>
        <v>0</v>
      </c>
      <c r="G19" s="373">
        <f t="shared" ref="G19:G49" si="3">D19/$D$17</f>
        <v>4.5160585387173657E-2</v>
      </c>
      <c r="J19" s="3" t="s">
        <v>18</v>
      </c>
      <c r="K19" s="403">
        <v>5.1072733905549858E-3</v>
      </c>
    </row>
    <row r="20" spans="1:11" ht="12.75" customHeight="1">
      <c r="A20" s="27" t="s">
        <v>18</v>
      </c>
      <c r="B20" s="28">
        <v>1484</v>
      </c>
      <c r="C20" s="28"/>
      <c r="D20" s="29">
        <f t="shared" si="1"/>
        <v>1484</v>
      </c>
      <c r="E20" s="30"/>
      <c r="F20" s="31">
        <f t="shared" si="2"/>
        <v>0</v>
      </c>
      <c r="G20" s="373">
        <f t="shared" si="3"/>
        <v>5.0671638223624459E-3</v>
      </c>
      <c r="J20" s="3" t="s">
        <v>42</v>
      </c>
      <c r="K20" s="403">
        <v>6.9519489547985652E-3</v>
      </c>
    </row>
    <row r="21" spans="1:11" ht="12.75" customHeight="1">
      <c r="A21" s="27" t="s">
        <v>19</v>
      </c>
      <c r="B21" s="28">
        <v>3735</v>
      </c>
      <c r="C21" s="28"/>
      <c r="D21" s="29">
        <f t="shared" si="1"/>
        <v>3735</v>
      </c>
      <c r="E21" s="30"/>
      <c r="F21" s="31">
        <f t="shared" si="2"/>
        <v>0</v>
      </c>
      <c r="G21" s="373">
        <f t="shared" si="3"/>
        <v>1.2753272827846182E-2</v>
      </c>
      <c r="J21" s="3" t="s">
        <v>47</v>
      </c>
      <c r="K21" s="403">
        <v>7.4303256403020308E-3</v>
      </c>
    </row>
    <row r="22" spans="1:11" ht="12.75" customHeight="1">
      <c r="A22" s="27" t="s">
        <v>20</v>
      </c>
      <c r="B22" s="28">
        <v>4931</v>
      </c>
      <c r="C22" s="28"/>
      <c r="D22" s="29">
        <f t="shared" si="1"/>
        <v>4931</v>
      </c>
      <c r="E22" s="30"/>
      <c r="F22" s="31">
        <f t="shared" si="2"/>
        <v>0</v>
      </c>
      <c r="G22" s="373">
        <f t="shared" si="3"/>
        <v>1.6837051757459042E-2</v>
      </c>
      <c r="J22" s="3" t="s">
        <v>28</v>
      </c>
      <c r="K22" s="403">
        <v>7.4716243469642009E-3</v>
      </c>
    </row>
    <row r="23" spans="1:11" ht="12.75" customHeight="1">
      <c r="A23" s="27" t="s">
        <v>21</v>
      </c>
      <c r="B23" s="28">
        <v>13379</v>
      </c>
      <c r="C23" s="28"/>
      <c r="D23" s="29">
        <f t="shared" si="1"/>
        <v>13379</v>
      </c>
      <c r="E23" s="30"/>
      <c r="F23" s="31">
        <f t="shared" si="2"/>
        <v>0</v>
      </c>
      <c r="G23" s="373">
        <f t="shared" si="3"/>
        <v>4.5683008611446876E-2</v>
      </c>
      <c r="J23" s="3" t="s">
        <v>37</v>
      </c>
      <c r="K23" s="403">
        <v>8.2390919791028548E-3</v>
      </c>
    </row>
    <row r="24" spans="1:11" ht="12.75" customHeight="1">
      <c r="A24" s="27" t="s">
        <v>22</v>
      </c>
      <c r="B24" s="28">
        <v>7942</v>
      </c>
      <c r="C24" s="28"/>
      <c r="D24" s="29">
        <f t="shared" si="1"/>
        <v>7942</v>
      </c>
      <c r="E24" s="30"/>
      <c r="F24" s="31">
        <f t="shared" si="2"/>
        <v>0</v>
      </c>
      <c r="G24" s="373">
        <f t="shared" si="3"/>
        <v>2.711820422992085E-2</v>
      </c>
      <c r="J24" s="3" t="s">
        <v>35</v>
      </c>
      <c r="K24" s="403">
        <v>8.9859102579104237E-3</v>
      </c>
    </row>
    <row r="25" spans="1:11" ht="12.75" customHeight="1">
      <c r="A25" s="27" t="s">
        <v>23</v>
      </c>
      <c r="B25" s="28">
        <v>2770</v>
      </c>
      <c r="C25" s="28"/>
      <c r="D25" s="29">
        <f t="shared" si="1"/>
        <v>2770</v>
      </c>
      <c r="E25" s="30"/>
      <c r="F25" s="31">
        <f t="shared" si="2"/>
        <v>0</v>
      </c>
      <c r="G25" s="373">
        <f t="shared" si="3"/>
        <v>9.458250530959552E-3</v>
      </c>
      <c r="J25" s="3" t="s">
        <v>23</v>
      </c>
      <c r="K25" s="403">
        <v>9.5331181211841722E-3</v>
      </c>
    </row>
    <row r="26" spans="1:11" ht="12.75" customHeight="1">
      <c r="A26" s="27" t="s">
        <v>24</v>
      </c>
      <c r="B26" s="28">
        <v>21218</v>
      </c>
      <c r="C26" s="28"/>
      <c r="D26" s="29">
        <f t="shared" si="1"/>
        <v>21218</v>
      </c>
      <c r="E26" s="30"/>
      <c r="F26" s="31">
        <f t="shared" si="2"/>
        <v>0</v>
      </c>
      <c r="G26" s="373">
        <f t="shared" si="3"/>
        <v>7.2449516160974642E-2</v>
      </c>
      <c r="J26" s="3" t="s">
        <v>38</v>
      </c>
      <c r="K26" s="403">
        <v>1.2231300289779258E-2</v>
      </c>
    </row>
    <row r="27" spans="1:11" ht="12.75" customHeight="1">
      <c r="A27" s="27" t="s">
        <v>25</v>
      </c>
      <c r="B27" s="28">
        <v>5103</v>
      </c>
      <c r="C27" s="28"/>
      <c r="D27" s="29">
        <f t="shared" si="1"/>
        <v>5103</v>
      </c>
      <c r="E27" s="30"/>
      <c r="F27" s="31">
        <f t="shared" si="2"/>
        <v>0</v>
      </c>
      <c r="G27" s="373">
        <f t="shared" si="3"/>
        <v>1.7424351068406712E-2</v>
      </c>
      <c r="J27" s="3" t="s">
        <v>19</v>
      </c>
      <c r="K27" s="403">
        <v>1.2854222448600319E-2</v>
      </c>
    </row>
    <row r="28" spans="1:11" ht="12.75" customHeight="1">
      <c r="A28" s="27" t="s">
        <v>26</v>
      </c>
      <c r="B28" s="28">
        <v>36626</v>
      </c>
      <c r="C28" s="28"/>
      <c r="D28" s="29">
        <f t="shared" si="1"/>
        <v>36626</v>
      </c>
      <c r="E28" s="30"/>
      <c r="F28" s="31">
        <f t="shared" si="2"/>
        <v>0</v>
      </c>
      <c r="G28" s="373">
        <f t="shared" si="3"/>
        <v>0.12506060792307744</v>
      </c>
      <c r="J28" s="3" t="s">
        <v>32</v>
      </c>
      <c r="K28" s="403">
        <v>1.3146754954124019E-2</v>
      </c>
    </row>
    <row r="29" spans="1:11" ht="12.75" customHeight="1">
      <c r="A29" s="27" t="s">
        <v>27</v>
      </c>
      <c r="B29" s="28">
        <v>4478</v>
      </c>
      <c r="C29" s="28"/>
      <c r="D29" s="29">
        <f t="shared" si="1"/>
        <v>4478</v>
      </c>
      <c r="E29" s="30"/>
      <c r="F29" s="31">
        <f t="shared" si="2"/>
        <v>0</v>
      </c>
      <c r="G29" s="373">
        <f t="shared" si="3"/>
        <v>1.5290269269905008E-2</v>
      </c>
      <c r="J29" s="3" t="s">
        <v>16</v>
      </c>
      <c r="K29" s="404">
        <v>1.3367014722988926E-2</v>
      </c>
    </row>
    <row r="30" spans="1:11" ht="12.75" customHeight="1">
      <c r="A30" s="27" t="s">
        <v>28</v>
      </c>
      <c r="B30" s="28">
        <v>2171</v>
      </c>
      <c r="C30" s="28"/>
      <c r="D30" s="29">
        <f t="shared" si="1"/>
        <v>2171</v>
      </c>
      <c r="E30" s="30"/>
      <c r="F30" s="31">
        <f t="shared" si="2"/>
        <v>0</v>
      </c>
      <c r="G30" s="373">
        <f t="shared" si="3"/>
        <v>7.4129465352755185E-3</v>
      </c>
      <c r="J30" s="3" t="s">
        <v>31</v>
      </c>
      <c r="K30" s="403">
        <v>1.4265261592891116E-2</v>
      </c>
    </row>
    <row r="31" spans="1:11" ht="12.75" customHeight="1">
      <c r="A31" s="27" t="s">
        <v>29</v>
      </c>
      <c r="B31" s="28">
        <v>19587</v>
      </c>
      <c r="C31" s="28"/>
      <c r="D31" s="29">
        <f t="shared" si="1"/>
        <v>19587</v>
      </c>
      <c r="E31" s="30"/>
      <c r="F31" s="31">
        <f t="shared" si="2"/>
        <v>0</v>
      </c>
      <c r="G31" s="373">
        <f t="shared" si="3"/>
        <v>6.6880416299604603E-2</v>
      </c>
      <c r="J31" s="3" t="s">
        <v>27</v>
      </c>
      <c r="K31" s="403">
        <v>1.5411300702766325E-2</v>
      </c>
    </row>
    <row r="32" spans="1:11" ht="12.75" customHeight="1">
      <c r="A32" s="27" t="s">
        <v>30</v>
      </c>
      <c r="B32" s="28">
        <v>36472</v>
      </c>
      <c r="C32" s="28"/>
      <c r="D32" s="29">
        <f t="shared" si="1"/>
        <v>36472</v>
      </c>
      <c r="E32" s="30"/>
      <c r="F32" s="31">
        <f t="shared" si="2"/>
        <v>0</v>
      </c>
      <c r="G32" s="373">
        <f t="shared" si="3"/>
        <v>0.12453477016792663</v>
      </c>
      <c r="J32" s="3" t="s">
        <v>46</v>
      </c>
      <c r="K32" s="403">
        <v>1.5542079940529863E-2</v>
      </c>
    </row>
    <row r="33" spans="1:11" ht="12.75" customHeight="1">
      <c r="A33" s="27" t="s">
        <v>31</v>
      </c>
      <c r="B33" s="28">
        <v>4145</v>
      </c>
      <c r="C33" s="28"/>
      <c r="D33" s="29">
        <f t="shared" si="1"/>
        <v>4145</v>
      </c>
      <c r="E33" s="30"/>
      <c r="F33" s="31">
        <f t="shared" si="2"/>
        <v>0</v>
      </c>
      <c r="G33" s="373">
        <f t="shared" si="3"/>
        <v>1.41532304876633E-2</v>
      </c>
      <c r="J33" s="3" t="s">
        <v>40</v>
      </c>
      <c r="K33" s="403">
        <v>1.6399028103769885E-2</v>
      </c>
    </row>
    <row r="34" spans="1:11" ht="12.75" customHeight="1">
      <c r="A34" s="27" t="s">
        <v>32</v>
      </c>
      <c r="B34" s="28">
        <v>3820</v>
      </c>
      <c r="C34" s="28"/>
      <c r="D34" s="29">
        <f t="shared" si="1"/>
        <v>3820</v>
      </c>
      <c r="E34" s="30"/>
      <c r="F34" s="31">
        <f t="shared" si="2"/>
        <v>0</v>
      </c>
      <c r="G34" s="373">
        <f t="shared" si="3"/>
        <v>1.3043507952442414E-2</v>
      </c>
      <c r="J34" s="3" t="s">
        <v>20</v>
      </c>
      <c r="K34" s="403">
        <v>1.6970326879263233E-2</v>
      </c>
    </row>
    <row r="35" spans="1:11" ht="12.75" customHeight="1">
      <c r="A35" s="27" t="s">
        <v>33</v>
      </c>
      <c r="B35" s="28">
        <v>1463</v>
      </c>
      <c r="C35" s="28"/>
      <c r="D35" s="29">
        <f t="shared" si="1"/>
        <v>1463</v>
      </c>
      <c r="E35" s="30"/>
      <c r="F35" s="31">
        <f t="shared" si="2"/>
        <v>0</v>
      </c>
      <c r="G35" s="373">
        <f t="shared" si="3"/>
        <v>4.9954586739327884E-3</v>
      </c>
      <c r="J35" s="3" t="s">
        <v>25</v>
      </c>
      <c r="K35" s="403">
        <v>1.7562275008087665E-2</v>
      </c>
    </row>
    <row r="36" spans="1:11" ht="12.75" customHeight="1">
      <c r="A36" s="27" t="s">
        <v>34</v>
      </c>
      <c r="B36" s="28">
        <v>37602</v>
      </c>
      <c r="C36" s="28"/>
      <c r="D36" s="29">
        <f t="shared" si="1"/>
        <v>37602</v>
      </c>
      <c r="E36" s="30"/>
      <c r="F36" s="31">
        <f t="shared" si="2"/>
        <v>0</v>
      </c>
      <c r="G36" s="373">
        <f t="shared" si="3"/>
        <v>0.12839319005961772</v>
      </c>
      <c r="J36" s="3" t="s">
        <v>36</v>
      </c>
      <c r="K36" s="403">
        <v>2.0053963643371902E-2</v>
      </c>
    </row>
    <row r="37" spans="1:11" ht="12.75" customHeight="1">
      <c r="A37" s="27" t="s">
        <v>35</v>
      </c>
      <c r="B37" s="28">
        <v>2611</v>
      </c>
      <c r="C37" s="28"/>
      <c r="D37" s="29">
        <f t="shared" si="1"/>
        <v>2611</v>
      </c>
      <c r="E37" s="30"/>
      <c r="F37" s="31">
        <f t="shared" si="2"/>
        <v>0</v>
      </c>
      <c r="G37" s="373">
        <f t="shared" si="3"/>
        <v>8.915340121420718E-3</v>
      </c>
      <c r="J37" s="3" t="s">
        <v>39</v>
      </c>
      <c r="K37" s="403">
        <v>2.5233509770585683E-2</v>
      </c>
    </row>
    <row r="38" spans="1:11" ht="12.75" customHeight="1">
      <c r="A38" s="27" t="s">
        <v>36</v>
      </c>
      <c r="B38" s="28">
        <v>5827</v>
      </c>
      <c r="C38" s="28"/>
      <c r="D38" s="29">
        <f t="shared" si="1"/>
        <v>5827</v>
      </c>
      <c r="E38" s="30"/>
      <c r="F38" s="31">
        <f t="shared" si="2"/>
        <v>0</v>
      </c>
      <c r="G38" s="373">
        <f t="shared" si="3"/>
        <v>1.9896471423791084E-2</v>
      </c>
      <c r="J38" s="3" t="s">
        <v>45</v>
      </c>
      <c r="K38" s="403">
        <v>2.7005912598170468E-2</v>
      </c>
    </row>
    <row r="39" spans="1:11" ht="12.75" customHeight="1">
      <c r="A39" s="27" t="s">
        <v>37</v>
      </c>
      <c r="B39" s="28">
        <v>2394</v>
      </c>
      <c r="C39" s="28"/>
      <c r="D39" s="29">
        <f t="shared" si="1"/>
        <v>2394</v>
      </c>
      <c r="E39" s="30"/>
      <c r="F39" s="31">
        <f t="shared" si="2"/>
        <v>0</v>
      </c>
      <c r="G39" s="373">
        <f t="shared" si="3"/>
        <v>8.1743869209809257E-3</v>
      </c>
      <c r="J39" s="3" t="s">
        <v>22</v>
      </c>
      <c r="K39" s="403">
        <v>2.733286069257931E-2</v>
      </c>
    </row>
    <row r="40" spans="1:11" ht="12.75" customHeight="1">
      <c r="A40" s="27" t="s">
        <v>38</v>
      </c>
      <c r="B40" s="28">
        <v>3554</v>
      </c>
      <c r="C40" s="28"/>
      <c r="D40" s="29">
        <f t="shared" si="1"/>
        <v>3554</v>
      </c>
      <c r="E40" s="30"/>
      <c r="F40" s="31">
        <f t="shared" si="2"/>
        <v>0</v>
      </c>
      <c r="G40" s="373">
        <f t="shared" si="3"/>
        <v>1.2135242739000089E-2</v>
      </c>
      <c r="J40" s="3" t="s">
        <v>41</v>
      </c>
      <c r="K40" s="403">
        <v>3.7870914009209611E-2</v>
      </c>
    </row>
    <row r="41" spans="1:11" ht="12.75" customHeight="1">
      <c r="A41" s="27" t="s">
        <v>39</v>
      </c>
      <c r="B41" s="28">
        <v>7404</v>
      </c>
      <c r="C41" s="28"/>
      <c r="D41" s="29">
        <f t="shared" si="1"/>
        <v>7404</v>
      </c>
      <c r="E41" s="30"/>
      <c r="F41" s="31">
        <f t="shared" si="2"/>
        <v>0</v>
      </c>
      <c r="G41" s="373">
        <f t="shared" si="3"/>
        <v>2.5281186617770585E-2</v>
      </c>
      <c r="J41" s="3" t="s">
        <v>17</v>
      </c>
      <c r="K41" s="403">
        <v>4.5552473448373175E-2</v>
      </c>
    </row>
    <row r="42" spans="1:11" ht="12.75" customHeight="1">
      <c r="A42" s="27" t="s">
        <v>40</v>
      </c>
      <c r="B42" s="28">
        <v>4765</v>
      </c>
      <c r="C42" s="28"/>
      <c r="D42" s="29">
        <f t="shared" si="1"/>
        <v>4765</v>
      </c>
      <c r="E42" s="30"/>
      <c r="F42" s="31">
        <f t="shared" si="2"/>
        <v>0</v>
      </c>
      <c r="G42" s="373">
        <f t="shared" si="3"/>
        <v>1.6270239631776991E-2</v>
      </c>
      <c r="J42" s="3" t="s">
        <v>43</v>
      </c>
      <c r="K42" s="403">
        <v>4.5765850099461054E-2</v>
      </c>
    </row>
    <row r="43" spans="1:11" ht="12.75" customHeight="1">
      <c r="A43" s="27" t="s">
        <v>41</v>
      </c>
      <c r="B43" s="28">
        <v>11008</v>
      </c>
      <c r="C43" s="28"/>
      <c r="D43" s="29">
        <f t="shared" si="1"/>
        <v>11008</v>
      </c>
      <c r="E43" s="30"/>
      <c r="F43" s="31">
        <f t="shared" si="2"/>
        <v>0</v>
      </c>
      <c r="G43" s="373">
        <f t="shared" si="3"/>
        <v>3.7587155900650808E-2</v>
      </c>
      <c r="J43" s="3" t="s">
        <v>21</v>
      </c>
      <c r="K43" s="403">
        <v>4.6044616369430698E-2</v>
      </c>
    </row>
    <row r="44" spans="1:11" ht="12.75" customHeight="1">
      <c r="A44" s="27" t="s">
        <v>42</v>
      </c>
      <c r="B44" s="28">
        <v>2020</v>
      </c>
      <c r="C44" s="28"/>
      <c r="D44" s="29">
        <f t="shared" si="1"/>
        <v>2020</v>
      </c>
      <c r="E44" s="30"/>
      <c r="F44" s="31">
        <f t="shared" si="2"/>
        <v>0</v>
      </c>
      <c r="G44" s="373">
        <f t="shared" si="3"/>
        <v>6.897352372757507E-3</v>
      </c>
      <c r="J44" s="3" t="s">
        <v>29</v>
      </c>
      <c r="K44" s="403">
        <v>6.7409813949326491E-2</v>
      </c>
    </row>
    <row r="45" spans="1:11" ht="12.75" customHeight="1">
      <c r="A45" s="27" t="s">
        <v>43</v>
      </c>
      <c r="B45" s="28">
        <v>13298</v>
      </c>
      <c r="C45" s="28"/>
      <c r="D45" s="29">
        <f t="shared" si="1"/>
        <v>13298</v>
      </c>
      <c r="E45" s="30"/>
      <c r="F45" s="31">
        <f t="shared" si="2"/>
        <v>0</v>
      </c>
      <c r="G45" s="373">
        <f t="shared" si="3"/>
        <v>4.540643161036105E-2</v>
      </c>
      <c r="J45" s="3" t="s">
        <v>24</v>
      </c>
      <c r="K45" s="403">
        <v>7.3022996496493048E-2</v>
      </c>
    </row>
    <row r="46" spans="1:11" ht="12.75" customHeight="1">
      <c r="A46" s="27" t="s">
        <v>44</v>
      </c>
      <c r="B46" s="28">
        <v>1427</v>
      </c>
      <c r="C46" s="28"/>
      <c r="D46" s="29">
        <f t="shared" si="1"/>
        <v>1427</v>
      </c>
      <c r="E46" s="30"/>
      <c r="F46" s="31">
        <f t="shared" si="2"/>
        <v>0</v>
      </c>
      <c r="G46" s="373">
        <f t="shared" si="3"/>
        <v>4.8725355623390901E-3</v>
      </c>
      <c r="J46" s="3" t="s">
        <v>30</v>
      </c>
      <c r="K46" s="403">
        <v>0.11783209322494717</v>
      </c>
    </row>
    <row r="47" spans="1:11" ht="12.75" customHeight="1">
      <c r="A47" s="27" t="s">
        <v>45</v>
      </c>
      <c r="B47" s="28">
        <v>7847</v>
      </c>
      <c r="C47" s="28"/>
      <c r="D47" s="29">
        <f t="shared" si="1"/>
        <v>7847</v>
      </c>
      <c r="E47" s="30"/>
      <c r="F47" s="31">
        <f t="shared" si="2"/>
        <v>0</v>
      </c>
      <c r="G47" s="373">
        <f t="shared" si="3"/>
        <v>2.6793823796548592E-2</v>
      </c>
      <c r="J47" s="3" t="s">
        <v>26</v>
      </c>
      <c r="K47" s="403">
        <v>0.12605053585071893</v>
      </c>
    </row>
    <row r="48" spans="1:11" ht="12.75" customHeight="1">
      <c r="A48" s="27" t="s">
        <v>46</v>
      </c>
      <c r="B48" s="28">
        <v>4516</v>
      </c>
      <c r="C48" s="28"/>
      <c r="D48" s="29">
        <f t="shared" si="1"/>
        <v>4516</v>
      </c>
      <c r="E48" s="30"/>
      <c r="F48" s="31">
        <f t="shared" si="2"/>
        <v>0</v>
      </c>
      <c r="G48" s="373">
        <f t="shared" si="3"/>
        <v>1.5420021443253912E-2</v>
      </c>
      <c r="J48" s="3" t="s">
        <v>34</v>
      </c>
      <c r="K48" s="403">
        <v>0.12940949732590876</v>
      </c>
    </row>
    <row r="49" spans="1:7" ht="12.75" customHeight="1">
      <c r="A49" s="27" t="s">
        <v>47</v>
      </c>
      <c r="B49" s="28">
        <v>2159</v>
      </c>
      <c r="C49" s="28"/>
      <c r="D49" s="29">
        <f t="shared" si="1"/>
        <v>2159</v>
      </c>
      <c r="E49" s="30"/>
      <c r="F49" s="31">
        <f t="shared" si="2"/>
        <v>0</v>
      </c>
      <c r="G49" s="373">
        <f t="shared" si="3"/>
        <v>7.371972164744286E-3</v>
      </c>
    </row>
    <row r="50" spans="1:7" s="37" customFormat="1">
      <c r="A50" s="32" t="s">
        <v>48</v>
      </c>
      <c r="B50" s="33"/>
      <c r="C50" s="33"/>
      <c r="D50" s="34"/>
      <c r="E50" s="35"/>
      <c r="F50" s="36"/>
    </row>
    <row r="51" spans="1:7">
      <c r="A51" s="564" t="s">
        <v>229</v>
      </c>
      <c r="B51" s="565"/>
      <c r="C51" s="565"/>
      <c r="D51" s="565"/>
      <c r="E51" s="565"/>
      <c r="F51" s="566"/>
    </row>
    <row r="52" spans="1:7">
      <c r="A52" s="567"/>
      <c r="B52" s="568"/>
      <c r="C52" s="568"/>
      <c r="D52" s="568"/>
      <c r="E52" s="568"/>
      <c r="F52" s="569"/>
    </row>
    <row r="53" spans="1:7">
      <c r="A53" s="567"/>
      <c r="B53" s="568"/>
      <c r="C53" s="568"/>
      <c r="D53" s="568"/>
      <c r="E53" s="568"/>
      <c r="F53" s="569"/>
    </row>
    <row r="54" spans="1:7">
      <c r="A54" s="567"/>
      <c r="B54" s="568"/>
      <c r="C54" s="568"/>
      <c r="D54" s="568"/>
      <c r="E54" s="568"/>
      <c r="F54" s="569"/>
    </row>
    <row r="55" spans="1:7">
      <c r="A55" s="567"/>
      <c r="B55" s="568"/>
      <c r="C55" s="568"/>
      <c r="D55" s="568"/>
      <c r="E55" s="568"/>
      <c r="F55" s="569"/>
    </row>
    <row r="56" spans="1:7">
      <c r="A56" s="567"/>
      <c r="B56" s="568"/>
      <c r="C56" s="568"/>
      <c r="D56" s="568"/>
      <c r="E56" s="568"/>
      <c r="F56" s="569"/>
    </row>
    <row r="57" spans="1:7">
      <c r="A57" s="567"/>
      <c r="B57" s="568"/>
      <c r="C57" s="568"/>
      <c r="D57" s="568"/>
      <c r="E57" s="568"/>
      <c r="F57" s="569"/>
    </row>
    <row r="58" spans="1:7">
      <c r="A58" s="570"/>
      <c r="B58" s="571"/>
      <c r="C58" s="571"/>
      <c r="D58" s="571"/>
      <c r="E58" s="571"/>
      <c r="F58" s="572"/>
    </row>
  </sheetData>
  <sheetProtection selectLockedCells="1"/>
  <sortState ref="J17:K48">
    <sortCondition ref="K17:K48"/>
  </sortState>
  <mergeCells count="10">
    <mergeCell ref="A13:A14"/>
    <mergeCell ref="B13:C14"/>
    <mergeCell ref="D13:D14"/>
    <mergeCell ref="A51:F58"/>
    <mergeCell ref="A4:F4"/>
    <mergeCell ref="A6:F6"/>
    <mergeCell ref="D8:E8"/>
    <mergeCell ref="D9:E9"/>
    <mergeCell ref="D10:E10"/>
    <mergeCell ref="D11:E11"/>
  </mergeCells>
  <printOptions horizontalCentered="1" verticalCentered="1"/>
  <pageMargins left="0.23622047244094491" right="0.23622047244094491" top="0.19685039370078741" bottom="0.19685039370078741" header="0.31496062992125984" footer="0.31496062992125984"/>
  <pageSetup scale="9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53"/>
  <sheetViews>
    <sheetView view="pageBreakPreview" zoomScaleNormal="100" zoomScaleSheetLayoutView="100" workbookViewId="0">
      <selection activeCell="R46" sqref="R46"/>
    </sheetView>
  </sheetViews>
  <sheetFormatPr baseColWidth="10" defaultRowHeight="15"/>
  <cols>
    <col min="1" max="1" width="7.5703125" customWidth="1"/>
    <col min="2" max="2" width="13.28515625" customWidth="1"/>
    <col min="3" max="7" width="7.140625" customWidth="1"/>
    <col min="8" max="8" width="8.7109375" customWidth="1"/>
    <col min="9" max="11" width="14.7109375" customWidth="1"/>
    <col min="256" max="256" width="7.5703125" customWidth="1"/>
    <col min="257" max="257" width="13.28515625" customWidth="1"/>
    <col min="258" max="258" width="8.85546875" customWidth="1"/>
    <col min="259" max="263" width="7.140625" customWidth="1"/>
    <col min="264" max="264" width="8.7109375" customWidth="1"/>
    <col min="512" max="512" width="7.5703125" customWidth="1"/>
    <col min="513" max="513" width="13.28515625" customWidth="1"/>
    <col min="514" max="514" width="8.85546875" customWidth="1"/>
    <col min="515" max="519" width="7.140625" customWidth="1"/>
    <col min="520" max="520" width="8.7109375" customWidth="1"/>
    <col min="768" max="768" width="7.5703125" customWidth="1"/>
    <col min="769" max="769" width="13.28515625" customWidth="1"/>
    <col min="770" max="770" width="8.85546875" customWidth="1"/>
    <col min="771" max="775" width="7.140625" customWidth="1"/>
    <col min="776" max="776" width="8.7109375" customWidth="1"/>
    <col min="1024" max="1024" width="7.5703125" customWidth="1"/>
    <col min="1025" max="1025" width="13.28515625" customWidth="1"/>
    <col min="1026" max="1026" width="8.85546875" customWidth="1"/>
    <col min="1027" max="1031" width="7.140625" customWidth="1"/>
    <col min="1032" max="1032" width="8.7109375" customWidth="1"/>
    <col min="1280" max="1280" width="7.5703125" customWidth="1"/>
    <col min="1281" max="1281" width="13.28515625" customWidth="1"/>
    <col min="1282" max="1282" width="8.85546875" customWidth="1"/>
    <col min="1283" max="1287" width="7.140625" customWidth="1"/>
    <col min="1288" max="1288" width="8.7109375" customWidth="1"/>
    <col min="1536" max="1536" width="7.5703125" customWidth="1"/>
    <col min="1537" max="1537" width="13.28515625" customWidth="1"/>
    <col min="1538" max="1538" width="8.85546875" customWidth="1"/>
    <col min="1539" max="1543" width="7.140625" customWidth="1"/>
    <col min="1544" max="1544" width="8.7109375" customWidth="1"/>
    <col min="1792" max="1792" width="7.5703125" customWidth="1"/>
    <col min="1793" max="1793" width="13.28515625" customWidth="1"/>
    <col min="1794" max="1794" width="8.85546875" customWidth="1"/>
    <col min="1795" max="1799" width="7.140625" customWidth="1"/>
    <col min="1800" max="1800" width="8.7109375" customWidth="1"/>
    <col min="2048" max="2048" width="7.5703125" customWidth="1"/>
    <col min="2049" max="2049" width="13.28515625" customWidth="1"/>
    <col min="2050" max="2050" width="8.85546875" customWidth="1"/>
    <col min="2051" max="2055" width="7.140625" customWidth="1"/>
    <col min="2056" max="2056" width="8.7109375" customWidth="1"/>
    <col min="2304" max="2304" width="7.5703125" customWidth="1"/>
    <col min="2305" max="2305" width="13.28515625" customWidth="1"/>
    <col min="2306" max="2306" width="8.85546875" customWidth="1"/>
    <col min="2307" max="2311" width="7.140625" customWidth="1"/>
    <col min="2312" max="2312" width="8.7109375" customWidth="1"/>
    <col min="2560" max="2560" width="7.5703125" customWidth="1"/>
    <col min="2561" max="2561" width="13.28515625" customWidth="1"/>
    <col min="2562" max="2562" width="8.85546875" customWidth="1"/>
    <col min="2563" max="2567" width="7.140625" customWidth="1"/>
    <col min="2568" max="2568" width="8.7109375" customWidth="1"/>
    <col min="2816" max="2816" width="7.5703125" customWidth="1"/>
    <col min="2817" max="2817" width="13.28515625" customWidth="1"/>
    <col min="2818" max="2818" width="8.85546875" customWidth="1"/>
    <col min="2819" max="2823" width="7.140625" customWidth="1"/>
    <col min="2824" max="2824" width="8.7109375" customWidth="1"/>
    <col min="3072" max="3072" width="7.5703125" customWidth="1"/>
    <col min="3073" max="3073" width="13.28515625" customWidth="1"/>
    <col min="3074" max="3074" width="8.85546875" customWidth="1"/>
    <col min="3075" max="3079" width="7.140625" customWidth="1"/>
    <col min="3080" max="3080" width="8.7109375" customWidth="1"/>
    <col min="3328" max="3328" width="7.5703125" customWidth="1"/>
    <col min="3329" max="3329" width="13.28515625" customWidth="1"/>
    <col min="3330" max="3330" width="8.85546875" customWidth="1"/>
    <col min="3331" max="3335" width="7.140625" customWidth="1"/>
    <col min="3336" max="3336" width="8.7109375" customWidth="1"/>
    <col min="3584" max="3584" width="7.5703125" customWidth="1"/>
    <col min="3585" max="3585" width="13.28515625" customWidth="1"/>
    <col min="3586" max="3586" width="8.85546875" customWidth="1"/>
    <col min="3587" max="3591" width="7.140625" customWidth="1"/>
    <col min="3592" max="3592" width="8.7109375" customWidth="1"/>
    <col min="3840" max="3840" width="7.5703125" customWidth="1"/>
    <col min="3841" max="3841" width="13.28515625" customWidth="1"/>
    <col min="3842" max="3842" width="8.85546875" customWidth="1"/>
    <col min="3843" max="3847" width="7.140625" customWidth="1"/>
    <col min="3848" max="3848" width="8.7109375" customWidth="1"/>
    <col min="4096" max="4096" width="7.5703125" customWidth="1"/>
    <col min="4097" max="4097" width="13.28515625" customWidth="1"/>
    <col min="4098" max="4098" width="8.85546875" customWidth="1"/>
    <col min="4099" max="4103" width="7.140625" customWidth="1"/>
    <col min="4104" max="4104" width="8.7109375" customWidth="1"/>
    <col min="4352" max="4352" width="7.5703125" customWidth="1"/>
    <col min="4353" max="4353" width="13.28515625" customWidth="1"/>
    <col min="4354" max="4354" width="8.85546875" customWidth="1"/>
    <col min="4355" max="4359" width="7.140625" customWidth="1"/>
    <col min="4360" max="4360" width="8.7109375" customWidth="1"/>
    <col min="4608" max="4608" width="7.5703125" customWidth="1"/>
    <col min="4609" max="4609" width="13.28515625" customWidth="1"/>
    <col min="4610" max="4610" width="8.85546875" customWidth="1"/>
    <col min="4611" max="4615" width="7.140625" customWidth="1"/>
    <col min="4616" max="4616" width="8.7109375" customWidth="1"/>
    <col min="4864" max="4864" width="7.5703125" customWidth="1"/>
    <col min="4865" max="4865" width="13.28515625" customWidth="1"/>
    <col min="4866" max="4866" width="8.85546875" customWidth="1"/>
    <col min="4867" max="4871" width="7.140625" customWidth="1"/>
    <col min="4872" max="4872" width="8.7109375" customWidth="1"/>
    <col min="5120" max="5120" width="7.5703125" customWidth="1"/>
    <col min="5121" max="5121" width="13.28515625" customWidth="1"/>
    <col min="5122" max="5122" width="8.85546875" customWidth="1"/>
    <col min="5123" max="5127" width="7.140625" customWidth="1"/>
    <col min="5128" max="5128" width="8.7109375" customWidth="1"/>
    <col min="5376" max="5376" width="7.5703125" customWidth="1"/>
    <col min="5377" max="5377" width="13.28515625" customWidth="1"/>
    <col min="5378" max="5378" width="8.85546875" customWidth="1"/>
    <col min="5379" max="5383" width="7.140625" customWidth="1"/>
    <col min="5384" max="5384" width="8.7109375" customWidth="1"/>
    <col min="5632" max="5632" width="7.5703125" customWidth="1"/>
    <col min="5633" max="5633" width="13.28515625" customWidth="1"/>
    <col min="5634" max="5634" width="8.85546875" customWidth="1"/>
    <col min="5635" max="5639" width="7.140625" customWidth="1"/>
    <col min="5640" max="5640" width="8.7109375" customWidth="1"/>
    <col min="5888" max="5888" width="7.5703125" customWidth="1"/>
    <col min="5889" max="5889" width="13.28515625" customWidth="1"/>
    <col min="5890" max="5890" width="8.85546875" customWidth="1"/>
    <col min="5891" max="5895" width="7.140625" customWidth="1"/>
    <col min="5896" max="5896" width="8.7109375" customWidth="1"/>
    <col min="6144" max="6144" width="7.5703125" customWidth="1"/>
    <col min="6145" max="6145" width="13.28515625" customWidth="1"/>
    <col min="6146" max="6146" width="8.85546875" customWidth="1"/>
    <col min="6147" max="6151" width="7.140625" customWidth="1"/>
    <col min="6152" max="6152" width="8.7109375" customWidth="1"/>
    <col min="6400" max="6400" width="7.5703125" customWidth="1"/>
    <col min="6401" max="6401" width="13.28515625" customWidth="1"/>
    <col min="6402" max="6402" width="8.85546875" customWidth="1"/>
    <col min="6403" max="6407" width="7.140625" customWidth="1"/>
    <col min="6408" max="6408" width="8.7109375" customWidth="1"/>
    <col min="6656" max="6656" width="7.5703125" customWidth="1"/>
    <col min="6657" max="6657" width="13.28515625" customWidth="1"/>
    <col min="6658" max="6658" width="8.85546875" customWidth="1"/>
    <col min="6659" max="6663" width="7.140625" customWidth="1"/>
    <col min="6664" max="6664" width="8.7109375" customWidth="1"/>
    <col min="6912" max="6912" width="7.5703125" customWidth="1"/>
    <col min="6913" max="6913" width="13.28515625" customWidth="1"/>
    <col min="6914" max="6914" width="8.85546875" customWidth="1"/>
    <col min="6915" max="6919" width="7.140625" customWidth="1"/>
    <col min="6920" max="6920" width="8.7109375" customWidth="1"/>
    <col min="7168" max="7168" width="7.5703125" customWidth="1"/>
    <col min="7169" max="7169" width="13.28515625" customWidth="1"/>
    <col min="7170" max="7170" width="8.85546875" customWidth="1"/>
    <col min="7171" max="7175" width="7.140625" customWidth="1"/>
    <col min="7176" max="7176" width="8.7109375" customWidth="1"/>
    <col min="7424" max="7424" width="7.5703125" customWidth="1"/>
    <col min="7425" max="7425" width="13.28515625" customWidth="1"/>
    <col min="7426" max="7426" width="8.85546875" customWidth="1"/>
    <col min="7427" max="7431" width="7.140625" customWidth="1"/>
    <col min="7432" max="7432" width="8.7109375" customWidth="1"/>
    <col min="7680" max="7680" width="7.5703125" customWidth="1"/>
    <col min="7681" max="7681" width="13.28515625" customWidth="1"/>
    <col min="7682" max="7682" width="8.85546875" customWidth="1"/>
    <col min="7683" max="7687" width="7.140625" customWidth="1"/>
    <col min="7688" max="7688" width="8.7109375" customWidth="1"/>
    <col min="7936" max="7936" width="7.5703125" customWidth="1"/>
    <col min="7937" max="7937" width="13.28515625" customWidth="1"/>
    <col min="7938" max="7938" width="8.85546875" customWidth="1"/>
    <col min="7939" max="7943" width="7.140625" customWidth="1"/>
    <col min="7944" max="7944" width="8.7109375" customWidth="1"/>
    <col min="8192" max="8192" width="7.5703125" customWidth="1"/>
    <col min="8193" max="8193" width="13.28515625" customWidth="1"/>
    <col min="8194" max="8194" width="8.85546875" customWidth="1"/>
    <col min="8195" max="8199" width="7.140625" customWidth="1"/>
    <col min="8200" max="8200" width="8.7109375" customWidth="1"/>
    <col min="8448" max="8448" width="7.5703125" customWidth="1"/>
    <col min="8449" max="8449" width="13.28515625" customWidth="1"/>
    <col min="8450" max="8450" width="8.85546875" customWidth="1"/>
    <col min="8451" max="8455" width="7.140625" customWidth="1"/>
    <col min="8456" max="8456" width="8.7109375" customWidth="1"/>
    <col min="8704" max="8704" width="7.5703125" customWidth="1"/>
    <col min="8705" max="8705" width="13.28515625" customWidth="1"/>
    <col min="8706" max="8706" width="8.85546875" customWidth="1"/>
    <col min="8707" max="8711" width="7.140625" customWidth="1"/>
    <col min="8712" max="8712" width="8.7109375" customWidth="1"/>
    <col min="8960" max="8960" width="7.5703125" customWidth="1"/>
    <col min="8961" max="8961" width="13.28515625" customWidth="1"/>
    <col min="8962" max="8962" width="8.85546875" customWidth="1"/>
    <col min="8963" max="8967" width="7.140625" customWidth="1"/>
    <col min="8968" max="8968" width="8.7109375" customWidth="1"/>
    <col min="9216" max="9216" width="7.5703125" customWidth="1"/>
    <col min="9217" max="9217" width="13.28515625" customWidth="1"/>
    <col min="9218" max="9218" width="8.85546875" customWidth="1"/>
    <col min="9219" max="9223" width="7.140625" customWidth="1"/>
    <col min="9224" max="9224" width="8.7109375" customWidth="1"/>
    <col min="9472" max="9472" width="7.5703125" customWidth="1"/>
    <col min="9473" max="9473" width="13.28515625" customWidth="1"/>
    <col min="9474" max="9474" width="8.85546875" customWidth="1"/>
    <col min="9475" max="9479" width="7.140625" customWidth="1"/>
    <col min="9480" max="9480" width="8.7109375" customWidth="1"/>
    <col min="9728" max="9728" width="7.5703125" customWidth="1"/>
    <col min="9729" max="9729" width="13.28515625" customWidth="1"/>
    <col min="9730" max="9730" width="8.85546875" customWidth="1"/>
    <col min="9731" max="9735" width="7.140625" customWidth="1"/>
    <col min="9736" max="9736" width="8.7109375" customWidth="1"/>
    <col min="9984" max="9984" width="7.5703125" customWidth="1"/>
    <col min="9985" max="9985" width="13.28515625" customWidth="1"/>
    <col min="9986" max="9986" width="8.85546875" customWidth="1"/>
    <col min="9987" max="9991" width="7.140625" customWidth="1"/>
    <col min="9992" max="9992" width="8.7109375" customWidth="1"/>
    <col min="10240" max="10240" width="7.5703125" customWidth="1"/>
    <col min="10241" max="10241" width="13.28515625" customWidth="1"/>
    <col min="10242" max="10242" width="8.85546875" customWidth="1"/>
    <col min="10243" max="10247" width="7.140625" customWidth="1"/>
    <col min="10248" max="10248" width="8.7109375" customWidth="1"/>
    <col min="10496" max="10496" width="7.5703125" customWidth="1"/>
    <col min="10497" max="10497" width="13.28515625" customWidth="1"/>
    <col min="10498" max="10498" width="8.85546875" customWidth="1"/>
    <col min="10499" max="10503" width="7.140625" customWidth="1"/>
    <col min="10504" max="10504" width="8.7109375" customWidth="1"/>
    <col min="10752" max="10752" width="7.5703125" customWidth="1"/>
    <col min="10753" max="10753" width="13.28515625" customWidth="1"/>
    <col min="10754" max="10754" width="8.85546875" customWidth="1"/>
    <col min="10755" max="10759" width="7.140625" customWidth="1"/>
    <col min="10760" max="10760" width="8.7109375" customWidth="1"/>
    <col min="11008" max="11008" width="7.5703125" customWidth="1"/>
    <col min="11009" max="11009" width="13.28515625" customWidth="1"/>
    <col min="11010" max="11010" width="8.85546875" customWidth="1"/>
    <col min="11011" max="11015" width="7.140625" customWidth="1"/>
    <col min="11016" max="11016" width="8.7109375" customWidth="1"/>
    <col min="11264" max="11264" width="7.5703125" customWidth="1"/>
    <col min="11265" max="11265" width="13.28515625" customWidth="1"/>
    <col min="11266" max="11266" width="8.85546875" customWidth="1"/>
    <col min="11267" max="11271" width="7.140625" customWidth="1"/>
    <col min="11272" max="11272" width="8.7109375" customWidth="1"/>
    <col min="11520" max="11520" width="7.5703125" customWidth="1"/>
    <col min="11521" max="11521" width="13.28515625" customWidth="1"/>
    <col min="11522" max="11522" width="8.85546875" customWidth="1"/>
    <col min="11523" max="11527" width="7.140625" customWidth="1"/>
    <col min="11528" max="11528" width="8.7109375" customWidth="1"/>
    <col min="11776" max="11776" width="7.5703125" customWidth="1"/>
    <col min="11777" max="11777" width="13.28515625" customWidth="1"/>
    <col min="11778" max="11778" width="8.85546875" customWidth="1"/>
    <col min="11779" max="11783" width="7.140625" customWidth="1"/>
    <col min="11784" max="11784" width="8.7109375" customWidth="1"/>
    <col min="12032" max="12032" width="7.5703125" customWidth="1"/>
    <col min="12033" max="12033" width="13.28515625" customWidth="1"/>
    <col min="12034" max="12034" width="8.85546875" customWidth="1"/>
    <col min="12035" max="12039" width="7.140625" customWidth="1"/>
    <col min="12040" max="12040" width="8.7109375" customWidth="1"/>
    <col min="12288" max="12288" width="7.5703125" customWidth="1"/>
    <col min="12289" max="12289" width="13.28515625" customWidth="1"/>
    <col min="12290" max="12290" width="8.85546875" customWidth="1"/>
    <col min="12291" max="12295" width="7.140625" customWidth="1"/>
    <col min="12296" max="12296" width="8.7109375" customWidth="1"/>
    <col min="12544" max="12544" width="7.5703125" customWidth="1"/>
    <col min="12545" max="12545" width="13.28515625" customWidth="1"/>
    <col min="12546" max="12546" width="8.85546875" customWidth="1"/>
    <col min="12547" max="12551" width="7.140625" customWidth="1"/>
    <col min="12552" max="12552" width="8.7109375" customWidth="1"/>
    <col min="12800" max="12800" width="7.5703125" customWidth="1"/>
    <col min="12801" max="12801" width="13.28515625" customWidth="1"/>
    <col min="12802" max="12802" width="8.85546875" customWidth="1"/>
    <col min="12803" max="12807" width="7.140625" customWidth="1"/>
    <col min="12808" max="12808" width="8.7109375" customWidth="1"/>
    <col min="13056" max="13056" width="7.5703125" customWidth="1"/>
    <col min="13057" max="13057" width="13.28515625" customWidth="1"/>
    <col min="13058" max="13058" width="8.85546875" customWidth="1"/>
    <col min="13059" max="13063" width="7.140625" customWidth="1"/>
    <col min="13064" max="13064" width="8.7109375" customWidth="1"/>
    <col min="13312" max="13312" width="7.5703125" customWidth="1"/>
    <col min="13313" max="13313" width="13.28515625" customWidth="1"/>
    <col min="13314" max="13314" width="8.85546875" customWidth="1"/>
    <col min="13315" max="13319" width="7.140625" customWidth="1"/>
    <col min="13320" max="13320" width="8.7109375" customWidth="1"/>
    <col min="13568" max="13568" width="7.5703125" customWidth="1"/>
    <col min="13569" max="13569" width="13.28515625" customWidth="1"/>
    <col min="13570" max="13570" width="8.85546875" customWidth="1"/>
    <col min="13571" max="13575" width="7.140625" customWidth="1"/>
    <col min="13576" max="13576" width="8.7109375" customWidth="1"/>
    <col min="13824" max="13824" width="7.5703125" customWidth="1"/>
    <col min="13825" max="13825" width="13.28515625" customWidth="1"/>
    <col min="13826" max="13826" width="8.85546875" customWidth="1"/>
    <col min="13827" max="13831" width="7.140625" customWidth="1"/>
    <col min="13832" max="13832" width="8.7109375" customWidth="1"/>
    <col min="14080" max="14080" width="7.5703125" customWidth="1"/>
    <col min="14081" max="14081" width="13.28515625" customWidth="1"/>
    <col min="14082" max="14082" width="8.85546875" customWidth="1"/>
    <col min="14083" max="14087" width="7.140625" customWidth="1"/>
    <col min="14088" max="14088" width="8.7109375" customWidth="1"/>
    <col min="14336" max="14336" width="7.5703125" customWidth="1"/>
    <col min="14337" max="14337" width="13.28515625" customWidth="1"/>
    <col min="14338" max="14338" width="8.85546875" customWidth="1"/>
    <col min="14339" max="14343" width="7.140625" customWidth="1"/>
    <col min="14344" max="14344" width="8.7109375" customWidth="1"/>
    <col min="14592" max="14592" width="7.5703125" customWidth="1"/>
    <col min="14593" max="14593" width="13.28515625" customWidth="1"/>
    <col min="14594" max="14594" width="8.85546875" customWidth="1"/>
    <col min="14595" max="14599" width="7.140625" customWidth="1"/>
    <col min="14600" max="14600" width="8.7109375" customWidth="1"/>
    <col min="14848" max="14848" width="7.5703125" customWidth="1"/>
    <col min="14849" max="14849" width="13.28515625" customWidth="1"/>
    <col min="14850" max="14850" width="8.85546875" customWidth="1"/>
    <col min="14851" max="14855" width="7.140625" customWidth="1"/>
    <col min="14856" max="14856" width="8.7109375" customWidth="1"/>
    <col min="15104" max="15104" width="7.5703125" customWidth="1"/>
    <col min="15105" max="15105" width="13.28515625" customWidth="1"/>
    <col min="15106" max="15106" width="8.85546875" customWidth="1"/>
    <col min="15107" max="15111" width="7.140625" customWidth="1"/>
    <col min="15112" max="15112" width="8.7109375" customWidth="1"/>
    <col min="15360" max="15360" width="7.5703125" customWidth="1"/>
    <col min="15361" max="15361" width="13.28515625" customWidth="1"/>
    <col min="15362" max="15362" width="8.85546875" customWidth="1"/>
    <col min="15363" max="15367" width="7.140625" customWidth="1"/>
    <col min="15368" max="15368" width="8.7109375" customWidth="1"/>
    <col min="15616" max="15616" width="7.5703125" customWidth="1"/>
    <col min="15617" max="15617" width="13.28515625" customWidth="1"/>
    <col min="15618" max="15618" width="8.85546875" customWidth="1"/>
    <col min="15619" max="15623" width="7.140625" customWidth="1"/>
    <col min="15624" max="15624" width="8.7109375" customWidth="1"/>
    <col min="15872" max="15872" width="7.5703125" customWidth="1"/>
    <col min="15873" max="15873" width="13.28515625" customWidth="1"/>
    <col min="15874" max="15874" width="8.85546875" customWidth="1"/>
    <col min="15875" max="15879" width="7.140625" customWidth="1"/>
    <col min="15880" max="15880" width="8.7109375" customWidth="1"/>
    <col min="16128" max="16128" width="7.5703125" customWidth="1"/>
    <col min="16129" max="16129" width="13.28515625" customWidth="1"/>
    <col min="16130" max="16130" width="8.85546875" customWidth="1"/>
    <col min="16131" max="16135" width="7.140625" customWidth="1"/>
    <col min="16136" max="16136" width="8.7109375" customWidth="1"/>
  </cols>
  <sheetData>
    <row r="7" spans="1:12" ht="11.25" customHeight="1">
      <c r="A7" s="124"/>
      <c r="B7" s="39"/>
      <c r="C7" s="39"/>
      <c r="D7" s="39"/>
      <c r="E7" s="39"/>
      <c r="F7" s="39"/>
      <c r="G7" s="39"/>
      <c r="H7" s="39"/>
      <c r="I7" s="39"/>
      <c r="J7" s="39"/>
      <c r="K7" s="39"/>
      <c r="L7" s="125"/>
    </row>
    <row r="8" spans="1:12" ht="21.95" customHeight="1">
      <c r="A8" s="485" t="s">
        <v>93</v>
      </c>
      <c r="B8" s="485"/>
      <c r="C8" s="485"/>
      <c r="D8" s="485"/>
      <c r="E8" s="485"/>
      <c r="F8" s="485"/>
      <c r="G8" s="485"/>
      <c r="H8" s="485"/>
      <c r="I8" s="485"/>
      <c r="J8" s="485"/>
      <c r="K8" s="485"/>
      <c r="L8" s="126"/>
    </row>
    <row r="11" spans="1:12" ht="21.75" customHeight="1" thickBot="1">
      <c r="B11" s="127" t="s">
        <v>50</v>
      </c>
      <c r="C11" s="128" t="s">
        <v>82</v>
      </c>
    </row>
    <row r="12" spans="1:12" ht="12" customHeight="1" thickTop="1">
      <c r="B12" s="132">
        <v>2007</v>
      </c>
      <c r="C12" s="354">
        <v>3.4187541104662564</v>
      </c>
    </row>
    <row r="13" spans="1:12" ht="12" customHeight="1">
      <c r="B13" s="130">
        <v>2008</v>
      </c>
      <c r="C13" s="353">
        <v>2.7</v>
      </c>
      <c r="D13" s="134"/>
    </row>
    <row r="14" spans="1:12" ht="12" customHeight="1">
      <c r="B14" s="132">
        <v>2009</v>
      </c>
      <c r="C14" s="354">
        <v>3.4332455916900173</v>
      </c>
    </row>
    <row r="15" spans="1:12" ht="12" customHeight="1">
      <c r="B15" s="130">
        <v>2010</v>
      </c>
      <c r="C15" s="353">
        <v>2.9530423280423284</v>
      </c>
      <c r="D15" s="40"/>
    </row>
    <row r="16" spans="1:12" ht="12" customHeight="1">
      <c r="B16" s="158">
        <v>2011</v>
      </c>
      <c r="C16" s="355">
        <f>Becados_externos!E15</f>
        <v>5.6593074878171628</v>
      </c>
    </row>
    <row r="17" spans="1:13" ht="12" customHeight="1">
      <c r="B17" s="378" t="s">
        <v>279</v>
      </c>
      <c r="C17" s="289">
        <f>C16-C15</f>
        <v>2.7062651597748344</v>
      </c>
    </row>
    <row r="19" spans="1:13" ht="30" customHeight="1">
      <c r="A19" s="143" t="s">
        <v>52</v>
      </c>
      <c r="B19" s="143" t="s">
        <v>53</v>
      </c>
      <c r="C19" s="143" t="s">
        <v>94</v>
      </c>
      <c r="D19" s="143" t="s">
        <v>95</v>
      </c>
      <c r="E19" s="143" t="s">
        <v>99</v>
      </c>
      <c r="F19" s="143" t="s">
        <v>219</v>
      </c>
      <c r="G19" s="143" t="s">
        <v>280</v>
      </c>
      <c r="H19" s="143" t="s">
        <v>271</v>
      </c>
    </row>
    <row r="20" spans="1:13" ht="9.75" customHeight="1">
      <c r="A20" s="154">
        <v>1</v>
      </c>
      <c r="B20" s="155" t="s">
        <v>47</v>
      </c>
      <c r="C20" s="156">
        <v>0.45112781954887221</v>
      </c>
      <c r="D20" s="156">
        <v>2.5018953752843061</v>
      </c>
      <c r="E20" s="156">
        <v>1.5655577299412915</v>
      </c>
      <c r="F20" s="156">
        <v>1.860313315926893</v>
      </c>
      <c r="G20" s="156">
        <f>Becados_externos!E47</f>
        <v>18.513853904282115</v>
      </c>
      <c r="H20" s="156">
        <f t="shared" ref="H20:H51" si="0">G20-F20</f>
        <v>16.653540588355224</v>
      </c>
      <c r="I20" s="137"/>
    </row>
    <row r="21" spans="1:13" ht="9.75" customHeight="1">
      <c r="A21" s="154">
        <v>2</v>
      </c>
      <c r="B21" s="155" t="s">
        <v>24</v>
      </c>
      <c r="C21" s="156">
        <v>6.031119147316331</v>
      </c>
      <c r="D21" s="156">
        <v>1.0052788616020196</v>
      </c>
      <c r="E21" s="156">
        <v>4.5309909021646577</v>
      </c>
      <c r="F21" s="156">
        <v>2.7936767511583538</v>
      </c>
      <c r="G21" s="156">
        <f>Becados_externos!E24</f>
        <v>17.944822964369486</v>
      </c>
      <c r="H21" s="156">
        <f t="shared" si="0"/>
        <v>15.151146213211131</v>
      </c>
    </row>
    <row r="22" spans="1:13" ht="9.75" customHeight="1">
      <c r="A22" s="154">
        <v>3</v>
      </c>
      <c r="B22" s="155" t="s">
        <v>32</v>
      </c>
      <c r="C22" s="156">
        <v>7.8482205986330431</v>
      </c>
      <c r="D22" s="156">
        <v>9.4017094017094021</v>
      </c>
      <c r="E22" s="156">
        <v>9.4091903719912473</v>
      </c>
      <c r="F22" s="156">
        <v>8.851774530271399</v>
      </c>
      <c r="G22" s="156">
        <f>Becados_externos!E32</f>
        <v>13.578780680918449</v>
      </c>
      <c r="H22" s="156">
        <f t="shared" si="0"/>
        <v>4.7270061506470498</v>
      </c>
    </row>
    <row r="23" spans="1:13" ht="9.75" customHeight="1">
      <c r="A23" s="154">
        <v>4</v>
      </c>
      <c r="B23" s="155" t="s">
        <v>19</v>
      </c>
      <c r="C23" s="156">
        <v>12.817176317501627</v>
      </c>
      <c r="D23" s="156">
        <v>14.659018483110261</v>
      </c>
      <c r="E23" s="156">
        <v>18.187660668380463</v>
      </c>
      <c r="F23" s="156">
        <v>15.852904820766378</v>
      </c>
      <c r="G23" s="156">
        <f>Becados_externos!E19</f>
        <v>13.310772701635646</v>
      </c>
      <c r="H23" s="156">
        <f t="shared" si="0"/>
        <v>-2.5421321191307324</v>
      </c>
    </row>
    <row r="24" spans="1:13" ht="9.75" customHeight="1">
      <c r="A24" s="154">
        <v>5</v>
      </c>
      <c r="B24" s="155" t="s">
        <v>21</v>
      </c>
      <c r="C24" s="156">
        <v>2.2322580645161292</v>
      </c>
      <c r="D24" s="156">
        <v>6.8106312292358808</v>
      </c>
      <c r="E24" s="156">
        <v>16.818067120868029</v>
      </c>
      <c r="F24" s="156">
        <v>11.78923426838514</v>
      </c>
      <c r="G24" s="156">
        <f>Becados_externos!E21</f>
        <v>11.096909133162908</v>
      </c>
      <c r="H24" s="156">
        <f t="shared" si="0"/>
        <v>-0.69232513522223194</v>
      </c>
      <c r="M24" s="186"/>
    </row>
    <row r="25" spans="1:13" ht="9.75" customHeight="1">
      <c r="A25" s="154">
        <v>6</v>
      </c>
      <c r="B25" s="155" t="s">
        <v>23</v>
      </c>
      <c r="C25" s="156">
        <v>25.343092406221405</v>
      </c>
      <c r="D25" s="156">
        <v>21.258503401360542</v>
      </c>
      <c r="E25" s="156">
        <v>15.785319652722968</v>
      </c>
      <c r="F25" s="156">
        <v>14.294790343074967</v>
      </c>
      <c r="G25" s="156">
        <f>Becados_externos!E23</f>
        <v>11.048158640226628</v>
      </c>
      <c r="H25" s="156">
        <f t="shared" si="0"/>
        <v>-3.2466317028483385</v>
      </c>
      <c r="M25" s="185"/>
    </row>
    <row r="26" spans="1:13" ht="9.75" customHeight="1">
      <c r="A26" s="154">
        <v>7</v>
      </c>
      <c r="B26" s="155" t="s">
        <v>28</v>
      </c>
      <c r="C26" s="156">
        <v>9.9942726231386025</v>
      </c>
      <c r="D26" s="156">
        <v>11.652314316469321</v>
      </c>
      <c r="E26" s="156">
        <v>9.5340694855911661</v>
      </c>
      <c r="F26" s="156">
        <v>11.432306798373039</v>
      </c>
      <c r="G26" s="156">
        <f>Becados_externos!E28</f>
        <v>8.9334055224688687</v>
      </c>
      <c r="H26" s="156">
        <f t="shared" si="0"/>
        <v>-2.4989012759041707</v>
      </c>
    </row>
    <row r="27" spans="1:13" ht="9.75" customHeight="1">
      <c r="A27" s="154">
        <v>8</v>
      </c>
      <c r="B27" s="155" t="s">
        <v>18</v>
      </c>
      <c r="C27" s="156">
        <v>2.8643216080402012</v>
      </c>
      <c r="D27" s="156">
        <v>8.1894150417827305</v>
      </c>
      <c r="E27" s="156">
        <v>3.285870755750274</v>
      </c>
      <c r="F27" s="156">
        <v>5.7756696428571432</v>
      </c>
      <c r="G27" s="156">
        <f>Becados_externos!E18</f>
        <v>8.870490833826139</v>
      </c>
      <c r="H27" s="156">
        <f t="shared" si="0"/>
        <v>3.0948211909689958</v>
      </c>
    </row>
    <row r="28" spans="1:13" ht="9.75" customHeight="1">
      <c r="A28" s="154">
        <v>9</v>
      </c>
      <c r="B28" s="155" t="s">
        <v>34</v>
      </c>
      <c r="C28" s="156">
        <v>2.7664840021212656</v>
      </c>
      <c r="D28" s="156">
        <v>2.4767300687980573</v>
      </c>
      <c r="E28" s="156">
        <v>2.7239664514213615</v>
      </c>
      <c r="F28" s="156">
        <v>2.4044301536262953</v>
      </c>
      <c r="G28" s="156">
        <f>Becados_externos!E34</f>
        <v>8.4240725044011207</v>
      </c>
      <c r="H28" s="156">
        <f t="shared" si="0"/>
        <v>6.0196423507748253</v>
      </c>
    </row>
    <row r="29" spans="1:13" ht="9.75" customHeight="1">
      <c r="A29" s="154">
        <v>10</v>
      </c>
      <c r="B29" s="155" t="s">
        <v>29</v>
      </c>
      <c r="C29" s="156">
        <v>5.443169968717414</v>
      </c>
      <c r="D29" s="156">
        <v>4.6481517446753413</v>
      </c>
      <c r="E29" s="156">
        <v>4.2315662811685275</v>
      </c>
      <c r="F29" s="156">
        <v>4.6362388469457789</v>
      </c>
      <c r="G29" s="156">
        <f>Becados_externos!E29</f>
        <v>5.7169141805756345</v>
      </c>
      <c r="H29" s="156">
        <f t="shared" si="0"/>
        <v>1.0806753336298556</v>
      </c>
    </row>
    <row r="30" spans="1:13" ht="9.75" customHeight="1">
      <c r="A30" s="154">
        <v>11</v>
      </c>
      <c r="B30" s="155" t="s">
        <v>25</v>
      </c>
      <c r="C30" s="156">
        <v>1.9351717464925013</v>
      </c>
      <c r="D30" s="156">
        <v>4.1554959785522785</v>
      </c>
      <c r="E30" s="156">
        <v>3.7662337662337659</v>
      </c>
      <c r="F30" s="156">
        <v>4.0214477211796247</v>
      </c>
      <c r="G30" s="156">
        <f>Becados_externos!E25</f>
        <v>4.5957446808510642</v>
      </c>
      <c r="H30" s="156">
        <f t="shared" si="0"/>
        <v>0.57429695967143957</v>
      </c>
    </row>
    <row r="31" spans="1:13" ht="9.75" customHeight="1">
      <c r="A31" s="154">
        <v>12</v>
      </c>
      <c r="B31" s="155" t="s">
        <v>27</v>
      </c>
      <c r="C31" s="156">
        <v>1.7543859649122806</v>
      </c>
      <c r="D31" s="156">
        <v>7.1972318339100356</v>
      </c>
      <c r="E31" s="156">
        <v>3.3019705308006388</v>
      </c>
      <c r="F31" s="156">
        <v>3.9910242025965701</v>
      </c>
      <c r="G31" s="156">
        <f>Becados_externos!E27</f>
        <v>4.5114902016072183</v>
      </c>
      <c r="H31" s="156">
        <f t="shared" si="0"/>
        <v>0.52046599901064816</v>
      </c>
    </row>
    <row r="32" spans="1:13" ht="9.75" customHeight="1">
      <c r="A32" s="154">
        <v>13</v>
      </c>
      <c r="B32" s="155" t="s">
        <v>46</v>
      </c>
      <c r="C32" s="156">
        <v>4.4828449787127473</v>
      </c>
      <c r="D32" s="156">
        <v>2.6840855106888362</v>
      </c>
      <c r="E32" s="156">
        <v>3.9530155861757397</v>
      </c>
      <c r="F32" s="156">
        <v>3.2301480484522207</v>
      </c>
      <c r="G32" s="156">
        <f>Becados_externos!E46</f>
        <v>4.474749627104198</v>
      </c>
      <c r="H32" s="156">
        <f t="shared" si="0"/>
        <v>1.2446015786519773</v>
      </c>
    </row>
    <row r="33" spans="1:8" ht="9.75" customHeight="1">
      <c r="A33" s="154">
        <v>14</v>
      </c>
      <c r="B33" s="155" t="s">
        <v>39</v>
      </c>
      <c r="C33" s="156">
        <v>4.6506550218340612</v>
      </c>
      <c r="D33" s="156">
        <v>5</v>
      </c>
      <c r="E33" s="156">
        <v>5.7636887608069169E-2</v>
      </c>
      <c r="F33" s="156">
        <v>2.3522550544323484</v>
      </c>
      <c r="G33" s="156">
        <f>Becados_externos!E39</f>
        <v>4.0864944108484513</v>
      </c>
      <c r="H33" s="156">
        <f t="shared" si="0"/>
        <v>1.7342393564161029</v>
      </c>
    </row>
    <row r="34" spans="1:8" ht="9.75" customHeight="1">
      <c r="A34" s="154">
        <v>15</v>
      </c>
      <c r="B34" s="155" t="s">
        <v>43</v>
      </c>
      <c r="C34" s="156">
        <v>4.1817087845968715</v>
      </c>
      <c r="D34" s="156">
        <v>3.3299569511268676</v>
      </c>
      <c r="E34" s="156">
        <v>2.76949826130154</v>
      </c>
      <c r="F34" s="156">
        <v>3.0435871743486973</v>
      </c>
      <c r="G34" s="156">
        <f>Becados_externos!E43</f>
        <v>3.6688271982389629</v>
      </c>
      <c r="H34" s="156">
        <f t="shared" si="0"/>
        <v>0.62524002389026556</v>
      </c>
    </row>
    <row r="35" spans="1:8" ht="9.75" customHeight="1">
      <c r="A35" s="154">
        <v>16</v>
      </c>
      <c r="B35" s="155" t="s">
        <v>16</v>
      </c>
      <c r="C35" s="156">
        <v>14.736032803690415</v>
      </c>
      <c r="D35" s="156">
        <v>1.7348203221809171</v>
      </c>
      <c r="E35" s="156">
        <v>2.2477522477522478</v>
      </c>
      <c r="F35" s="156">
        <v>1.904308497976672</v>
      </c>
      <c r="G35" s="156">
        <f>Becados_externos!E16</f>
        <v>3.1885882106146424</v>
      </c>
      <c r="H35" s="156">
        <f t="shared" si="0"/>
        <v>1.2842797126379704</v>
      </c>
    </row>
    <row r="36" spans="1:8" ht="9.75" customHeight="1">
      <c r="A36" s="154">
        <v>17</v>
      </c>
      <c r="B36" s="155" t="s">
        <v>41</v>
      </c>
      <c r="C36" s="156">
        <v>2.4780541331382593</v>
      </c>
      <c r="D36" s="156">
        <v>2.0882276168102321</v>
      </c>
      <c r="E36" s="156">
        <v>2.2373540856031129</v>
      </c>
      <c r="F36" s="156">
        <v>2.1080988625673482</v>
      </c>
      <c r="G36" s="156">
        <f>Becados_externos!E41</f>
        <v>2.6220066686874812</v>
      </c>
      <c r="H36" s="156">
        <f t="shared" si="0"/>
        <v>0.51390780612013298</v>
      </c>
    </row>
    <row r="37" spans="1:8" ht="9.75" customHeight="1">
      <c r="A37" s="154">
        <v>18</v>
      </c>
      <c r="B37" s="155" t="s">
        <v>31</v>
      </c>
      <c r="C37" s="156">
        <v>3.1229877656149387</v>
      </c>
      <c r="D37" s="156">
        <v>4.1393034825870645</v>
      </c>
      <c r="E37" s="156">
        <v>1.9798350137488545</v>
      </c>
      <c r="F37" s="156">
        <v>2.6494508258572984</v>
      </c>
      <c r="G37" s="156">
        <f>Becados_externos!E31</f>
        <v>2.2367658023361776</v>
      </c>
      <c r="H37" s="156">
        <f t="shared" si="0"/>
        <v>-0.4126850235211208</v>
      </c>
    </row>
    <row r="38" spans="1:8" ht="9.75" customHeight="1">
      <c r="A38" s="154">
        <v>19</v>
      </c>
      <c r="B38" s="155" t="s">
        <v>17</v>
      </c>
      <c r="C38" s="156">
        <v>2.0963104935313845</v>
      </c>
      <c r="D38" s="156">
        <v>6.4069894430287588</v>
      </c>
      <c r="E38" s="156">
        <v>14.735809733970823</v>
      </c>
      <c r="F38" s="156">
        <v>10.708096063382024</v>
      </c>
      <c r="G38" s="156">
        <f>Becados_externos!E17</f>
        <v>2.0930510704461192</v>
      </c>
      <c r="H38" s="156">
        <f t="shared" si="0"/>
        <v>-8.6150449929359052</v>
      </c>
    </row>
    <row r="39" spans="1:8" ht="9.75" customHeight="1">
      <c r="A39" s="154">
        <v>20</v>
      </c>
      <c r="B39" s="155" t="s">
        <v>45</v>
      </c>
      <c r="C39" s="156">
        <v>1.2808497344579819</v>
      </c>
      <c r="D39" s="156">
        <v>3.781215246183399</v>
      </c>
      <c r="E39" s="156">
        <v>1.976987447698745</v>
      </c>
      <c r="F39" s="156">
        <v>3.139638634842739</v>
      </c>
      <c r="G39" s="156">
        <f>Becados_externos!E45</f>
        <v>1.8796586367073567</v>
      </c>
      <c r="H39" s="156">
        <f t="shared" si="0"/>
        <v>-1.2599799981353823</v>
      </c>
    </row>
    <row r="40" spans="1:8" ht="9.75" customHeight="1">
      <c r="A40" s="154">
        <v>21</v>
      </c>
      <c r="B40" s="155" t="s">
        <v>30</v>
      </c>
      <c r="C40" s="156">
        <v>0.39733373862822158</v>
      </c>
      <c r="D40" s="156">
        <v>0.46527085410435359</v>
      </c>
      <c r="E40" s="156">
        <v>0.58830689333387431</v>
      </c>
      <c r="F40" s="156">
        <v>0.51809293418002222</v>
      </c>
      <c r="G40" s="156">
        <f>Becados_externos!E30</f>
        <v>1.8696592196025943</v>
      </c>
      <c r="H40" s="156">
        <f t="shared" si="0"/>
        <v>1.3515662854225721</v>
      </c>
    </row>
    <row r="41" spans="1:8" ht="9.75" customHeight="1">
      <c r="A41" s="154">
        <v>22</v>
      </c>
      <c r="B41" s="155" t="s">
        <v>26</v>
      </c>
      <c r="C41" s="156">
        <v>4.340581521286345</v>
      </c>
      <c r="D41" s="156">
        <v>2.5061312078479463</v>
      </c>
      <c r="E41" s="156">
        <v>2.8569340932339617</v>
      </c>
      <c r="F41" s="156">
        <v>2.4068114776079379</v>
      </c>
      <c r="G41" s="156">
        <f>Becados_externos!E26</f>
        <v>1.6540317022742934</v>
      </c>
      <c r="H41" s="156">
        <f t="shared" si="0"/>
        <v>-0.75277977533364449</v>
      </c>
    </row>
    <row r="42" spans="1:8" ht="9.75" customHeight="1">
      <c r="A42" s="154">
        <v>23</v>
      </c>
      <c r="B42" s="155" t="s">
        <v>40</v>
      </c>
      <c r="C42" s="156">
        <v>5.1529790660225441</v>
      </c>
      <c r="D42" s="156">
        <v>2.4705065926439973</v>
      </c>
      <c r="E42" s="156">
        <v>3.5318118067066173</v>
      </c>
      <c r="F42" s="156">
        <v>2.6964560862865947</v>
      </c>
      <c r="G42" s="156">
        <f>Becados_externos!E40</f>
        <v>1.552863436123348</v>
      </c>
      <c r="H42" s="156">
        <f t="shared" si="0"/>
        <v>-1.1435926501632467</v>
      </c>
    </row>
    <row r="43" spans="1:8" ht="9.75" customHeight="1">
      <c r="A43" s="154">
        <v>24</v>
      </c>
      <c r="B43" s="155" t="s">
        <v>38</v>
      </c>
      <c r="C43" s="156">
        <v>0.43021032504780116</v>
      </c>
      <c r="D43" s="156">
        <v>0.43763676148796499</v>
      </c>
      <c r="E43" s="156">
        <v>0.80924855491329473</v>
      </c>
      <c r="F43" s="156">
        <v>0.58248778654641109</v>
      </c>
      <c r="G43" s="156">
        <f>Becados_externos!E38</f>
        <v>1.5042117930204573</v>
      </c>
      <c r="H43" s="156">
        <f t="shared" si="0"/>
        <v>0.92172400647404618</v>
      </c>
    </row>
    <row r="44" spans="1:8" ht="9.75" customHeight="1">
      <c r="A44" s="154">
        <v>25</v>
      </c>
      <c r="B44" s="155" t="s">
        <v>37</v>
      </c>
      <c r="C44" s="156">
        <v>3.1411530815109341</v>
      </c>
      <c r="D44" s="156">
        <v>1.8631178707224332</v>
      </c>
      <c r="E44" s="156">
        <v>2.0984357115604735</v>
      </c>
      <c r="F44" s="156">
        <v>1.9563581640331076</v>
      </c>
      <c r="G44" s="156">
        <f>Becados_externos!E37</f>
        <v>1.2010981468771447</v>
      </c>
      <c r="H44" s="156">
        <f t="shared" si="0"/>
        <v>-0.75526001715596291</v>
      </c>
    </row>
    <row r="45" spans="1:8" ht="9.75" customHeight="1">
      <c r="A45" s="154">
        <v>26</v>
      </c>
      <c r="B45" s="155" t="s">
        <v>36</v>
      </c>
      <c r="C45" s="156">
        <v>1.3908600624467784</v>
      </c>
      <c r="D45" s="156">
        <v>0.32384293617595467</v>
      </c>
      <c r="E45" s="156">
        <v>0.52831211053914928</v>
      </c>
      <c r="F45" s="156">
        <v>0.43695380774032461</v>
      </c>
      <c r="G45" s="156">
        <f>Becados_externos!E36</f>
        <v>1.0931806350858928</v>
      </c>
      <c r="H45" s="156">
        <f t="shared" si="0"/>
        <v>0.65622682734556825</v>
      </c>
    </row>
    <row r="46" spans="1:8" ht="9.75" customHeight="1">
      <c r="A46" s="154">
        <v>27</v>
      </c>
      <c r="B46" s="155" t="s">
        <v>33</v>
      </c>
      <c r="C46" s="156">
        <v>2.0875972165370444</v>
      </c>
      <c r="D46" s="156">
        <v>0.45662100456621002</v>
      </c>
      <c r="E46" s="156">
        <v>0.76687116564417179</v>
      </c>
      <c r="F46" s="156">
        <v>0.5442415730337079</v>
      </c>
      <c r="G46" s="156">
        <f>Becados_externos!E33</f>
        <v>0.66028392208649722</v>
      </c>
      <c r="H46" s="156">
        <f t="shared" si="0"/>
        <v>0.11604234905278932</v>
      </c>
    </row>
    <row r="47" spans="1:8" ht="9.75" customHeight="1">
      <c r="A47" s="154">
        <v>28</v>
      </c>
      <c r="B47" s="155" t="s">
        <v>22</v>
      </c>
      <c r="C47" s="156">
        <v>4.0374053733115627</v>
      </c>
      <c r="D47" s="156">
        <v>1.0739013706372758</v>
      </c>
      <c r="E47" s="156">
        <v>1.0360602798708289</v>
      </c>
      <c r="F47" s="156">
        <v>1.0257441673370877</v>
      </c>
      <c r="G47" s="156">
        <f>Becados_externos!E22</f>
        <v>0.54354695992921243</v>
      </c>
      <c r="H47" s="156">
        <f t="shared" si="0"/>
        <v>-0.48219720740787531</v>
      </c>
    </row>
    <row r="48" spans="1:8" ht="9.75" customHeight="1">
      <c r="A48" s="154">
        <v>29</v>
      </c>
      <c r="B48" s="177" t="s">
        <v>42</v>
      </c>
      <c r="C48" s="178"/>
      <c r="D48" s="178"/>
      <c r="E48" s="178">
        <v>0.24177050399851219</v>
      </c>
      <c r="F48" s="178">
        <v>0.13642564802182811</v>
      </c>
      <c r="G48" s="156">
        <f>Becados_externos!E42</f>
        <v>0.23809523809523811</v>
      </c>
      <c r="H48" s="156">
        <f t="shared" si="0"/>
        <v>0.10166959007341</v>
      </c>
    </row>
    <row r="49" spans="1:9" ht="9.75" customHeight="1">
      <c r="A49" s="154">
        <v>30</v>
      </c>
      <c r="B49" s="155" t="s">
        <v>44</v>
      </c>
      <c r="C49" s="156">
        <v>0</v>
      </c>
      <c r="D49" s="156">
        <v>0.20815986677768525</v>
      </c>
      <c r="E49" s="156">
        <v>0</v>
      </c>
      <c r="F49" s="156">
        <v>9.9285146942017469E-2</v>
      </c>
      <c r="G49" s="156">
        <f>Becados_externos!E44</f>
        <v>0.23192887514495555</v>
      </c>
      <c r="H49" s="156">
        <f t="shared" si="0"/>
        <v>0.13264372820293807</v>
      </c>
    </row>
    <row r="50" spans="1:9" ht="9.75" customHeight="1">
      <c r="A50" s="154">
        <v>31</v>
      </c>
      <c r="B50" s="155" t="s">
        <v>35</v>
      </c>
      <c r="C50" s="156">
        <v>0.63139560200304812</v>
      </c>
      <c r="D50" s="156">
        <v>3.4011090573012934</v>
      </c>
      <c r="E50" s="156">
        <v>2.5836656840645049</v>
      </c>
      <c r="F50" s="156">
        <v>2.7538868673503143</v>
      </c>
      <c r="G50" s="156">
        <f>Becados_externos!E35</f>
        <v>0.12328556017876408</v>
      </c>
      <c r="H50" s="156">
        <f t="shared" si="0"/>
        <v>-2.6306013071715504</v>
      </c>
      <c r="I50" s="137"/>
    </row>
    <row r="51" spans="1:9" ht="9.75" customHeight="1">
      <c r="A51" s="154">
        <v>32</v>
      </c>
      <c r="B51" s="177" t="s">
        <v>20</v>
      </c>
      <c r="C51" s="178"/>
      <c r="D51" s="178"/>
      <c r="E51" s="178">
        <v>0</v>
      </c>
      <c r="F51" s="178">
        <v>0</v>
      </c>
      <c r="G51" s="156">
        <f>Becados_externos!E20</f>
        <v>2.7300027300027303E-2</v>
      </c>
      <c r="H51" s="156">
        <f t="shared" si="0"/>
        <v>2.7300027300027303E-2</v>
      </c>
    </row>
    <row r="52" spans="1:9" ht="9.75" hidden="1" customHeight="1">
      <c r="A52" s="154">
        <v>33</v>
      </c>
      <c r="B52" s="155" t="s">
        <v>42</v>
      </c>
      <c r="C52" s="156">
        <v>0.88916459884201826</v>
      </c>
      <c r="D52" s="156">
        <v>6.2034739454094295E-2</v>
      </c>
      <c r="E52" s="156">
        <v>0.49689440993788819</v>
      </c>
      <c r="F52" s="156">
        <v>0.66955494289090201</v>
      </c>
      <c r="G52" s="156">
        <f>Becados_externos!E48</f>
        <v>0</v>
      </c>
      <c r="H52" s="160"/>
    </row>
    <row r="53" spans="1:9" ht="9.75" hidden="1" customHeight="1">
      <c r="A53" s="154">
        <v>34</v>
      </c>
      <c r="B53" s="155" t="s">
        <v>20</v>
      </c>
      <c r="C53" s="156">
        <v>7.5244544770504129E-2</v>
      </c>
      <c r="D53" s="156">
        <v>0</v>
      </c>
      <c r="E53" s="156">
        <v>0</v>
      </c>
      <c r="F53" s="156">
        <v>0</v>
      </c>
      <c r="G53" s="156">
        <f>Becados_externos!E49</f>
        <v>0</v>
      </c>
      <c r="H53" s="156"/>
    </row>
  </sheetData>
  <dataConsolidate/>
  <mergeCells count="1">
    <mergeCell ref="A8:K8"/>
  </mergeCells>
  <conditionalFormatting sqref="I38">
    <cfRule type="cellIs" dxfId="9" priority="7" stopIfTrue="1" operator="lessThan">
      <formula>0</formula>
    </cfRule>
  </conditionalFormatting>
  <conditionalFormatting sqref="H52">
    <cfRule type="colorScale" priority="4">
      <colorScale>
        <cfvo type="min"/>
        <cfvo type="percentile" val="50"/>
        <cfvo type="max"/>
        <color rgb="FFF8696B"/>
        <color rgb="FFFFEB84"/>
        <color rgb="FF63BE7B"/>
      </colorScale>
    </cfRule>
    <cfRule type="top10" priority="5" stopIfTrue="1" rank="10"/>
    <cfRule type="cellIs" dxfId="8" priority="6" stopIfTrue="1" operator="lessThan">
      <formula>0</formula>
    </cfRule>
  </conditionalFormatting>
  <conditionalFormatting sqref="H52:H53">
    <cfRule type="colorScale" priority="3">
      <colorScale>
        <cfvo type="min"/>
        <cfvo type="percentile" val="50"/>
        <cfvo type="max"/>
        <color rgb="FF63BE7B"/>
        <color rgb="FFFFEB84"/>
        <color rgb="FFF8696B"/>
      </colorScale>
    </cfRule>
  </conditionalFormatting>
  <conditionalFormatting sqref="H20:H51">
    <cfRule type="colorScale" priority="1">
      <colorScale>
        <cfvo type="min"/>
        <cfvo type="percentile" val="50"/>
        <cfvo type="max"/>
        <color rgb="FFF8696B"/>
        <color rgb="FFFFEB84"/>
        <color rgb="FF63BE7B"/>
      </colorScale>
    </cfRule>
  </conditionalFormatting>
  <printOptions horizontalCentered="1"/>
  <pageMargins left="0.39370078740157483" right="0.39370078740157483" top="0.73685039370078742" bottom="0.19685039370078741" header="0" footer="0"/>
  <pageSetup paperSize="9" scale="85" orientation="portrait"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57"/>
  <sheetViews>
    <sheetView topLeftCell="A8" zoomScaleNormal="100" zoomScaleSheetLayoutView="100" workbookViewId="0">
      <selection activeCell="E16" sqref="E16"/>
    </sheetView>
  </sheetViews>
  <sheetFormatPr baseColWidth="10" defaultRowHeight="14.25"/>
  <cols>
    <col min="1" max="1" width="21.140625" style="75" customWidth="1"/>
    <col min="2" max="2" width="17.42578125" style="75" customWidth="1"/>
    <col min="3" max="5" width="17.42578125" style="46" customWidth="1"/>
    <col min="6" max="16384" width="11.42578125" style="46"/>
  </cols>
  <sheetData>
    <row r="1" spans="1:10">
      <c r="A1" s="1"/>
      <c r="B1" s="2"/>
      <c r="C1" s="1"/>
      <c r="D1" s="1"/>
      <c r="E1" s="1"/>
    </row>
    <row r="2" spans="1:10">
      <c r="A2" s="1"/>
      <c r="B2" s="2"/>
      <c r="C2" s="1"/>
      <c r="D2" s="1"/>
      <c r="E2" s="1"/>
    </row>
    <row r="3" spans="1:10">
      <c r="A3" s="1"/>
      <c r="B3" s="4"/>
      <c r="C3" s="5"/>
      <c r="D3" s="6"/>
      <c r="E3" s="5"/>
    </row>
    <row r="4" spans="1:10">
      <c r="A4" s="495"/>
      <c r="B4" s="495"/>
      <c r="C4" s="495"/>
      <c r="D4" s="495"/>
      <c r="E4" s="495"/>
    </row>
    <row r="5" spans="1:10">
      <c r="A5" s="7"/>
      <c r="B5" s="7"/>
      <c r="C5" s="7"/>
      <c r="D5" s="7"/>
      <c r="E5" s="7"/>
    </row>
    <row r="6" spans="1:10" ht="17.25" customHeight="1">
      <c r="A6" s="502" t="s">
        <v>78</v>
      </c>
      <c r="B6" s="502"/>
      <c r="C6" s="502"/>
      <c r="D6" s="502"/>
      <c r="E6" s="502"/>
    </row>
    <row r="7" spans="1:10" ht="8.25" customHeight="1">
      <c r="A7" s="50"/>
      <c r="B7" s="50"/>
      <c r="C7" s="50"/>
      <c r="D7" s="50"/>
      <c r="E7" s="50"/>
    </row>
    <row r="8" spans="1:10" ht="21" customHeight="1">
      <c r="A8" s="9"/>
      <c r="B8" s="9"/>
      <c r="C8" s="9"/>
      <c r="D8" s="9"/>
      <c r="E8" s="9"/>
    </row>
    <row r="9" spans="1:10" ht="21" customHeight="1">
      <c r="A9" s="22" t="s">
        <v>238</v>
      </c>
      <c r="B9" s="83">
        <f>E15</f>
        <v>5.6593074878171628</v>
      </c>
      <c r="C9" s="9"/>
      <c r="D9" s="9"/>
      <c r="E9" s="9"/>
    </row>
    <row r="10" spans="1:10" ht="15" customHeight="1">
      <c r="A10" s="9"/>
      <c r="B10" s="9"/>
      <c r="C10" s="18"/>
      <c r="D10" s="18"/>
      <c r="E10" s="18"/>
    </row>
    <row r="11" spans="1:10" ht="24" customHeight="1">
      <c r="A11" s="518" t="s">
        <v>6</v>
      </c>
      <c r="B11" s="520" t="s">
        <v>79</v>
      </c>
      <c r="C11" s="518" t="s">
        <v>8</v>
      </c>
      <c r="D11" s="116" t="s">
        <v>9</v>
      </c>
      <c r="E11" s="117"/>
    </row>
    <row r="12" spans="1:10" ht="24" customHeight="1">
      <c r="A12" s="519"/>
      <c r="B12" s="522"/>
      <c r="C12" s="519"/>
      <c r="D12" s="116" t="s">
        <v>11</v>
      </c>
      <c r="E12" s="117" t="s">
        <v>10</v>
      </c>
    </row>
    <row r="13" spans="1:10" ht="10.5" customHeight="1">
      <c r="A13" s="9"/>
      <c r="B13" s="9"/>
      <c r="C13" s="18"/>
      <c r="D13" s="18"/>
      <c r="E13" s="18"/>
    </row>
    <row r="14" spans="1:10" ht="58.5" customHeight="1">
      <c r="A14" s="14" t="s">
        <v>12</v>
      </c>
      <c r="B14" s="14" t="s">
        <v>293</v>
      </c>
      <c r="C14" s="14" t="s">
        <v>294</v>
      </c>
      <c r="D14" s="14" t="s">
        <v>295</v>
      </c>
      <c r="E14" s="14" t="s">
        <v>79</v>
      </c>
    </row>
    <row r="15" spans="1:10" ht="15.75" customHeight="1">
      <c r="A15" s="24" t="s">
        <v>15</v>
      </c>
      <c r="B15" s="25">
        <f>SUM(B16:B47)</f>
        <v>299807</v>
      </c>
      <c r="C15" s="25">
        <f>SUM(C16:C47)</f>
        <v>16967</v>
      </c>
      <c r="D15" s="28">
        <f>SUM(D16:D47)</f>
        <v>23107</v>
      </c>
      <c r="E15" s="118">
        <f t="shared" ref="E15:E47" si="0">IF(C15=0,0,(C15/B15)*100)</f>
        <v>5.6593074878171628</v>
      </c>
      <c r="I15" s="46">
        <v>7263</v>
      </c>
    </row>
    <row r="16" spans="1:10" ht="12" customHeight="1">
      <c r="A16" s="119" t="s">
        <v>16</v>
      </c>
      <c r="B16" s="120">
        <v>4767</v>
      </c>
      <c r="C16" s="28">
        <v>152</v>
      </c>
      <c r="D16" s="28">
        <v>82</v>
      </c>
      <c r="E16" s="121">
        <f t="shared" si="0"/>
        <v>3.1885882106146424</v>
      </c>
      <c r="I16" s="46">
        <v>9704</v>
      </c>
      <c r="J16" s="46">
        <f>25*100/I15</f>
        <v>0.34421038138510257</v>
      </c>
    </row>
    <row r="17" spans="1:10" ht="12" customHeight="1">
      <c r="A17" s="119" t="s">
        <v>17</v>
      </c>
      <c r="B17" s="120">
        <v>8361</v>
      </c>
      <c r="C17" s="28">
        <v>175</v>
      </c>
      <c r="D17" s="28">
        <v>434</v>
      </c>
      <c r="E17" s="121">
        <f t="shared" si="0"/>
        <v>2.0930510704461192</v>
      </c>
    </row>
    <row r="18" spans="1:10" ht="12" customHeight="1">
      <c r="A18" s="119" t="s">
        <v>18</v>
      </c>
      <c r="B18" s="120">
        <v>1691</v>
      </c>
      <c r="C18" s="28">
        <v>150</v>
      </c>
      <c r="D18" s="28">
        <v>165</v>
      </c>
      <c r="E18" s="121">
        <f t="shared" si="0"/>
        <v>8.870490833826139</v>
      </c>
      <c r="I18" s="46">
        <f>I15/I16*100</f>
        <v>74.845424567188786</v>
      </c>
    </row>
    <row r="19" spans="1:10" ht="12" customHeight="1">
      <c r="A19" s="119" t="s">
        <v>19</v>
      </c>
      <c r="B19" s="120">
        <v>1773</v>
      </c>
      <c r="C19" s="28">
        <v>236</v>
      </c>
      <c r="D19" s="28">
        <v>219</v>
      </c>
      <c r="E19" s="121">
        <f t="shared" si="0"/>
        <v>13.310772701635646</v>
      </c>
      <c r="I19" s="46">
        <v>100</v>
      </c>
    </row>
    <row r="20" spans="1:10" ht="12" customHeight="1">
      <c r="A20" s="119" t="s">
        <v>20</v>
      </c>
      <c r="B20" s="120">
        <v>7326</v>
      </c>
      <c r="C20" s="28">
        <v>2</v>
      </c>
      <c r="D20" s="28">
        <v>46</v>
      </c>
      <c r="E20" s="449">
        <f t="shared" si="0"/>
        <v>2.7300027300027303E-2</v>
      </c>
      <c r="I20" s="46">
        <f>I19-I18</f>
        <v>25.154575432811214</v>
      </c>
      <c r="J20" s="46">
        <f>I16-I15</f>
        <v>2441</v>
      </c>
    </row>
    <row r="21" spans="1:10" ht="12" customHeight="1">
      <c r="A21" s="119" t="s">
        <v>21</v>
      </c>
      <c r="B21" s="120">
        <v>8606</v>
      </c>
      <c r="C21" s="28">
        <v>955</v>
      </c>
      <c r="D21" s="28">
        <v>1411</v>
      </c>
      <c r="E21" s="121">
        <f t="shared" si="0"/>
        <v>11.096909133162908</v>
      </c>
    </row>
    <row r="22" spans="1:10" ht="12" customHeight="1">
      <c r="A22" s="119" t="s">
        <v>22</v>
      </c>
      <c r="B22" s="120">
        <v>7911</v>
      </c>
      <c r="C22" s="28">
        <v>43</v>
      </c>
      <c r="D22" s="28">
        <v>141</v>
      </c>
      <c r="E22" s="121">
        <f t="shared" si="0"/>
        <v>0.54354695992921243</v>
      </c>
    </row>
    <row r="23" spans="1:10" ht="12" customHeight="1">
      <c r="A23" s="119" t="s">
        <v>23</v>
      </c>
      <c r="B23" s="120">
        <v>1765</v>
      </c>
      <c r="C23" s="28">
        <v>195</v>
      </c>
      <c r="D23" s="28">
        <v>217</v>
      </c>
      <c r="E23" s="121">
        <f t="shared" si="0"/>
        <v>11.048158640226628</v>
      </c>
    </row>
    <row r="24" spans="1:10" ht="12" customHeight="1">
      <c r="A24" s="119" t="s">
        <v>24</v>
      </c>
      <c r="B24" s="120">
        <v>44765</v>
      </c>
      <c r="C24" s="28">
        <v>8033</v>
      </c>
      <c r="D24" s="28">
        <v>1138</v>
      </c>
      <c r="E24" s="121">
        <f t="shared" si="0"/>
        <v>17.944822964369486</v>
      </c>
    </row>
    <row r="25" spans="1:10" ht="12" customHeight="1">
      <c r="A25" s="119" t="s">
        <v>25</v>
      </c>
      <c r="B25" s="120">
        <v>2350</v>
      </c>
      <c r="C25" s="28">
        <v>108</v>
      </c>
      <c r="D25" s="28">
        <v>84</v>
      </c>
      <c r="E25" s="121">
        <f t="shared" si="0"/>
        <v>4.5957446808510642</v>
      </c>
    </row>
    <row r="26" spans="1:10" ht="12" customHeight="1">
      <c r="A26" s="119" t="s">
        <v>26</v>
      </c>
      <c r="B26" s="120">
        <v>15961</v>
      </c>
      <c r="C26" s="28">
        <v>264</v>
      </c>
      <c r="D26" s="28">
        <v>129</v>
      </c>
      <c r="E26" s="121">
        <f t="shared" si="0"/>
        <v>1.6540317022742934</v>
      </c>
    </row>
    <row r="27" spans="1:10" ht="12" customHeight="1">
      <c r="A27" s="119" t="s">
        <v>27</v>
      </c>
      <c r="B27" s="120">
        <v>7093</v>
      </c>
      <c r="C27" s="28">
        <v>320</v>
      </c>
      <c r="D27" s="28">
        <v>532</v>
      </c>
      <c r="E27" s="121">
        <f t="shared" si="0"/>
        <v>4.5114902016072183</v>
      </c>
    </row>
    <row r="28" spans="1:10" ht="12" customHeight="1">
      <c r="A28" s="119" t="s">
        <v>28</v>
      </c>
      <c r="B28" s="120">
        <v>3694</v>
      </c>
      <c r="C28" s="28">
        <v>330</v>
      </c>
      <c r="D28" s="28">
        <v>8</v>
      </c>
      <c r="E28" s="121">
        <f t="shared" si="0"/>
        <v>8.9334055224688687</v>
      </c>
    </row>
    <row r="29" spans="1:10" ht="12" customHeight="1">
      <c r="A29" s="119" t="s">
        <v>29</v>
      </c>
      <c r="B29" s="120">
        <v>15218</v>
      </c>
      <c r="C29" s="28">
        <v>870</v>
      </c>
      <c r="D29" s="28">
        <v>717</v>
      </c>
      <c r="E29" s="121">
        <f t="shared" si="0"/>
        <v>5.7169141805756345</v>
      </c>
    </row>
    <row r="30" spans="1:10" ht="12" customHeight="1">
      <c r="A30" s="119" t="s">
        <v>30</v>
      </c>
      <c r="B30" s="120">
        <v>48565</v>
      </c>
      <c r="C30" s="28">
        <v>908</v>
      </c>
      <c r="D30" s="28">
        <v>592</v>
      </c>
      <c r="E30" s="121">
        <f t="shared" si="0"/>
        <v>1.8696592196025943</v>
      </c>
    </row>
    <row r="31" spans="1:10" ht="12" customHeight="1">
      <c r="A31" s="119" t="s">
        <v>31</v>
      </c>
      <c r="B31" s="120">
        <v>12071</v>
      </c>
      <c r="C31" s="28">
        <v>270</v>
      </c>
      <c r="D31" s="28">
        <v>12093</v>
      </c>
      <c r="E31" s="121">
        <f t="shared" si="0"/>
        <v>2.2367658023361776</v>
      </c>
    </row>
    <row r="32" spans="1:10" ht="12" customHeight="1">
      <c r="A32" s="119" t="s">
        <v>32</v>
      </c>
      <c r="B32" s="120">
        <v>5052</v>
      </c>
      <c r="C32" s="28">
        <v>686</v>
      </c>
      <c r="D32" s="28">
        <v>246</v>
      </c>
      <c r="E32" s="121">
        <f t="shared" si="0"/>
        <v>13.578780680918449</v>
      </c>
    </row>
    <row r="33" spans="1:5" ht="12" customHeight="1">
      <c r="A33" s="119" t="s">
        <v>33</v>
      </c>
      <c r="B33" s="120">
        <v>3029</v>
      </c>
      <c r="C33" s="28">
        <v>20</v>
      </c>
      <c r="D33" s="28">
        <v>4</v>
      </c>
      <c r="E33" s="121">
        <f t="shared" si="0"/>
        <v>0.66028392208649722</v>
      </c>
    </row>
    <row r="34" spans="1:5" ht="12" customHeight="1">
      <c r="A34" s="119" t="s">
        <v>34</v>
      </c>
      <c r="B34" s="120">
        <v>15337</v>
      </c>
      <c r="C34" s="28">
        <v>1292</v>
      </c>
      <c r="D34" s="28">
        <v>1874</v>
      </c>
      <c r="E34" s="121">
        <f t="shared" si="0"/>
        <v>8.4240725044011207</v>
      </c>
    </row>
    <row r="35" spans="1:5" ht="12" customHeight="1">
      <c r="A35" s="119" t="s">
        <v>35</v>
      </c>
      <c r="B35" s="120">
        <v>6489</v>
      </c>
      <c r="C35" s="28">
        <v>8</v>
      </c>
      <c r="D35" s="28">
        <v>17</v>
      </c>
      <c r="E35" s="121">
        <f t="shared" si="0"/>
        <v>0.12328556017876408</v>
      </c>
    </row>
    <row r="36" spans="1:5" ht="12" customHeight="1">
      <c r="A36" s="119" t="s">
        <v>36</v>
      </c>
      <c r="B36" s="120">
        <v>7684</v>
      </c>
      <c r="C36" s="28">
        <v>84</v>
      </c>
      <c r="D36" s="28">
        <v>223</v>
      </c>
      <c r="E36" s="121">
        <f t="shared" si="0"/>
        <v>1.0931806350858928</v>
      </c>
    </row>
    <row r="37" spans="1:5" ht="12" customHeight="1">
      <c r="A37" s="119" t="s">
        <v>37</v>
      </c>
      <c r="B37" s="120">
        <v>2914</v>
      </c>
      <c r="C37" s="28">
        <v>35</v>
      </c>
      <c r="D37" s="28">
        <v>45</v>
      </c>
      <c r="E37" s="121">
        <f t="shared" si="0"/>
        <v>1.2010981468771447</v>
      </c>
    </row>
    <row r="38" spans="1:5" ht="12" customHeight="1">
      <c r="A38" s="119" t="s">
        <v>38</v>
      </c>
      <c r="B38" s="120">
        <v>8310</v>
      </c>
      <c r="C38" s="28">
        <v>125</v>
      </c>
      <c r="D38" s="28">
        <v>175</v>
      </c>
      <c r="E38" s="121">
        <f t="shared" si="0"/>
        <v>1.5042117930204573</v>
      </c>
    </row>
    <row r="39" spans="1:5" ht="12" customHeight="1">
      <c r="A39" s="119" t="s">
        <v>39</v>
      </c>
      <c r="B39" s="120">
        <v>5457</v>
      </c>
      <c r="C39" s="28">
        <v>223</v>
      </c>
      <c r="D39" s="28">
        <v>59</v>
      </c>
      <c r="E39" s="121">
        <f t="shared" si="0"/>
        <v>4.0864944108484513</v>
      </c>
    </row>
    <row r="40" spans="1:5" ht="12" customHeight="1">
      <c r="A40" s="119" t="s">
        <v>40</v>
      </c>
      <c r="B40" s="120">
        <v>9080</v>
      </c>
      <c r="C40" s="28">
        <v>141</v>
      </c>
      <c r="D40" s="28">
        <v>137</v>
      </c>
      <c r="E40" s="121">
        <f t="shared" si="0"/>
        <v>1.552863436123348</v>
      </c>
    </row>
    <row r="41" spans="1:5" ht="12" customHeight="1">
      <c r="A41" s="119" t="s">
        <v>41</v>
      </c>
      <c r="B41" s="120">
        <v>13196</v>
      </c>
      <c r="C41" s="28">
        <v>346</v>
      </c>
      <c r="D41" s="28">
        <v>1122</v>
      </c>
      <c r="E41" s="121">
        <f t="shared" si="0"/>
        <v>2.6220066686874812</v>
      </c>
    </row>
    <row r="42" spans="1:5" ht="12" customHeight="1">
      <c r="A42" s="119" t="s">
        <v>42</v>
      </c>
      <c r="B42" s="120">
        <v>5040</v>
      </c>
      <c r="C42" s="28">
        <v>12</v>
      </c>
      <c r="D42" s="28">
        <v>36</v>
      </c>
      <c r="E42" s="121">
        <f t="shared" si="0"/>
        <v>0.23809523809523811</v>
      </c>
    </row>
    <row r="43" spans="1:5" ht="12" customHeight="1">
      <c r="A43" s="119" t="s">
        <v>43</v>
      </c>
      <c r="B43" s="120">
        <v>8177</v>
      </c>
      <c r="C43" s="28">
        <v>300</v>
      </c>
      <c r="D43" s="28">
        <v>280</v>
      </c>
      <c r="E43" s="121">
        <f t="shared" si="0"/>
        <v>3.6688271982389629</v>
      </c>
    </row>
    <row r="44" spans="1:5" ht="12" customHeight="1">
      <c r="A44" s="119" t="s">
        <v>44</v>
      </c>
      <c r="B44" s="120">
        <v>2587</v>
      </c>
      <c r="C44" s="28">
        <v>6</v>
      </c>
      <c r="D44" s="28">
        <v>2</v>
      </c>
      <c r="E44" s="121">
        <f t="shared" si="0"/>
        <v>0.23192887514495555</v>
      </c>
    </row>
    <row r="45" spans="1:5" ht="12" customHeight="1">
      <c r="A45" s="119" t="s">
        <v>45</v>
      </c>
      <c r="B45" s="120">
        <v>9257</v>
      </c>
      <c r="C45" s="28">
        <v>174</v>
      </c>
      <c r="D45" s="28">
        <v>272</v>
      </c>
      <c r="E45" s="121">
        <f t="shared" si="0"/>
        <v>1.8796586367073567</v>
      </c>
    </row>
    <row r="46" spans="1:5" ht="12" customHeight="1">
      <c r="A46" s="119" t="s">
        <v>46</v>
      </c>
      <c r="B46" s="120">
        <v>4693</v>
      </c>
      <c r="C46" s="28">
        <v>210</v>
      </c>
      <c r="D46" s="28">
        <v>29</v>
      </c>
      <c r="E46" s="121">
        <f t="shared" si="0"/>
        <v>4.474749627104198</v>
      </c>
    </row>
    <row r="47" spans="1:5" ht="12" customHeight="1">
      <c r="A47" s="119" t="s">
        <v>47</v>
      </c>
      <c r="B47" s="120">
        <v>1588</v>
      </c>
      <c r="C47" s="28">
        <v>294</v>
      </c>
      <c r="D47" s="28">
        <v>578</v>
      </c>
      <c r="E47" s="122">
        <f t="shared" si="0"/>
        <v>18.513853904282115</v>
      </c>
    </row>
    <row r="48" spans="1:5">
      <c r="A48" s="123" t="s">
        <v>80</v>
      </c>
      <c r="B48" s="81"/>
      <c r="C48" s="574"/>
      <c r="D48" s="574"/>
      <c r="E48" s="18"/>
    </row>
    <row r="49" spans="1:5">
      <c r="A49" s="531"/>
      <c r="B49" s="532"/>
      <c r="C49" s="532"/>
      <c r="D49" s="532"/>
      <c r="E49" s="533"/>
    </row>
    <row r="50" spans="1:5">
      <c r="A50" s="534"/>
      <c r="B50" s="535"/>
      <c r="C50" s="535"/>
      <c r="D50" s="535"/>
      <c r="E50" s="536"/>
    </row>
    <row r="51" spans="1:5">
      <c r="A51" s="534"/>
      <c r="B51" s="535"/>
      <c r="C51" s="535"/>
      <c r="D51" s="535"/>
      <c r="E51" s="536"/>
    </row>
    <row r="52" spans="1:5">
      <c r="A52" s="534"/>
      <c r="B52" s="535"/>
      <c r="C52" s="535"/>
      <c r="D52" s="535"/>
      <c r="E52" s="536"/>
    </row>
    <row r="53" spans="1:5">
      <c r="A53" s="534"/>
      <c r="B53" s="535"/>
      <c r="C53" s="535"/>
      <c r="D53" s="535"/>
      <c r="E53" s="536"/>
    </row>
    <row r="54" spans="1:5">
      <c r="A54" s="534"/>
      <c r="B54" s="535"/>
      <c r="C54" s="535"/>
      <c r="D54" s="535"/>
      <c r="E54" s="536"/>
    </row>
    <row r="55" spans="1:5">
      <c r="A55" s="534"/>
      <c r="B55" s="535"/>
      <c r="C55" s="535"/>
      <c r="D55" s="535"/>
      <c r="E55" s="536"/>
    </row>
    <row r="56" spans="1:5">
      <c r="A56" s="534"/>
      <c r="B56" s="535"/>
      <c r="C56" s="535"/>
      <c r="D56" s="535"/>
      <c r="E56" s="536"/>
    </row>
    <row r="57" spans="1:5">
      <c r="A57" s="537"/>
      <c r="B57" s="538"/>
      <c r="C57" s="538"/>
      <c r="D57" s="538"/>
      <c r="E57" s="539"/>
    </row>
  </sheetData>
  <sheetProtection selectLockedCells="1"/>
  <sortState ref="A16:E47">
    <sortCondition ref="A16:A47"/>
  </sortState>
  <mergeCells count="7">
    <mergeCell ref="A49:E57"/>
    <mergeCell ref="A4:E4"/>
    <mergeCell ref="A6:E6"/>
    <mergeCell ref="A11:A12"/>
    <mergeCell ref="B11:B12"/>
    <mergeCell ref="C11:C12"/>
    <mergeCell ref="C48:D48"/>
  </mergeCells>
  <printOptions horizontalCentered="1" verticalCentered="1"/>
  <pageMargins left="0.23622047244094491" right="0.23622047244094491" top="0.19685039370078741" bottom="0.19685039370078741" header="0.31496062992125984" footer="0.31496062992125984"/>
  <pageSetup scale="96" orientation="portrait"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51"/>
  <sheetViews>
    <sheetView topLeftCell="A34" zoomScaleNormal="100" zoomScaleSheetLayoutView="100" workbookViewId="0">
      <selection activeCell="R46" sqref="R46"/>
    </sheetView>
  </sheetViews>
  <sheetFormatPr baseColWidth="10" defaultRowHeight="15"/>
  <cols>
    <col min="1" max="1" width="9.140625" customWidth="1"/>
    <col min="2" max="2" width="12.7109375" customWidth="1"/>
    <col min="3" max="3" width="8.85546875" customWidth="1"/>
    <col min="4" max="7" width="7" customWidth="1"/>
    <col min="8" max="8" width="6.42578125" customWidth="1"/>
    <col min="9" max="10" width="14.42578125" customWidth="1"/>
    <col min="257" max="257" width="9.140625" customWidth="1"/>
    <col min="258" max="258" width="12.7109375" customWidth="1"/>
    <col min="259" max="263" width="7" customWidth="1"/>
    <col min="264" max="266" width="14.42578125" customWidth="1"/>
    <col min="513" max="513" width="9.140625" customWidth="1"/>
    <col min="514" max="514" width="12.7109375" customWidth="1"/>
    <col min="515" max="519" width="7" customWidth="1"/>
    <col min="520" max="522" width="14.42578125" customWidth="1"/>
    <col min="769" max="769" width="9.140625" customWidth="1"/>
    <col min="770" max="770" width="12.7109375" customWidth="1"/>
    <col min="771" max="775" width="7" customWidth="1"/>
    <col min="776" max="778" width="14.42578125" customWidth="1"/>
    <col min="1025" max="1025" width="9.140625" customWidth="1"/>
    <col min="1026" max="1026" width="12.7109375" customWidth="1"/>
    <col min="1027" max="1031" width="7" customWidth="1"/>
    <col min="1032" max="1034" width="14.42578125" customWidth="1"/>
    <col min="1281" max="1281" width="9.140625" customWidth="1"/>
    <col min="1282" max="1282" width="12.7109375" customWidth="1"/>
    <col min="1283" max="1287" width="7" customWidth="1"/>
    <col min="1288" max="1290" width="14.42578125" customWidth="1"/>
    <col min="1537" max="1537" width="9.140625" customWidth="1"/>
    <col min="1538" max="1538" width="12.7109375" customWidth="1"/>
    <col min="1539" max="1543" width="7" customWidth="1"/>
    <col min="1544" max="1546" width="14.42578125" customWidth="1"/>
    <col min="1793" max="1793" width="9.140625" customWidth="1"/>
    <col min="1794" max="1794" width="12.7109375" customWidth="1"/>
    <col min="1795" max="1799" width="7" customWidth="1"/>
    <col min="1800" max="1802" width="14.42578125" customWidth="1"/>
    <col min="2049" max="2049" width="9.140625" customWidth="1"/>
    <col min="2050" max="2050" width="12.7109375" customWidth="1"/>
    <col min="2051" max="2055" width="7" customWidth="1"/>
    <col min="2056" max="2058" width="14.42578125" customWidth="1"/>
    <col min="2305" max="2305" width="9.140625" customWidth="1"/>
    <col min="2306" max="2306" width="12.7109375" customWidth="1"/>
    <col min="2307" max="2311" width="7" customWidth="1"/>
    <col min="2312" max="2314" width="14.42578125" customWidth="1"/>
    <col min="2561" max="2561" width="9.140625" customWidth="1"/>
    <col min="2562" max="2562" width="12.7109375" customWidth="1"/>
    <col min="2563" max="2567" width="7" customWidth="1"/>
    <col min="2568" max="2570" width="14.42578125" customWidth="1"/>
    <col min="2817" max="2817" width="9.140625" customWidth="1"/>
    <col min="2818" max="2818" width="12.7109375" customWidth="1"/>
    <col min="2819" max="2823" width="7" customWidth="1"/>
    <col min="2824" max="2826" width="14.42578125" customWidth="1"/>
    <col min="3073" max="3073" width="9.140625" customWidth="1"/>
    <col min="3074" max="3074" width="12.7109375" customWidth="1"/>
    <col min="3075" max="3079" width="7" customWidth="1"/>
    <col min="3080" max="3082" width="14.42578125" customWidth="1"/>
    <col min="3329" max="3329" width="9.140625" customWidth="1"/>
    <col min="3330" max="3330" width="12.7109375" customWidth="1"/>
    <col min="3331" max="3335" width="7" customWidth="1"/>
    <col min="3336" max="3338" width="14.42578125" customWidth="1"/>
    <col min="3585" max="3585" width="9.140625" customWidth="1"/>
    <col min="3586" max="3586" width="12.7109375" customWidth="1"/>
    <col min="3587" max="3591" width="7" customWidth="1"/>
    <col min="3592" max="3594" width="14.42578125" customWidth="1"/>
    <col min="3841" max="3841" width="9.140625" customWidth="1"/>
    <col min="3842" max="3842" width="12.7109375" customWidth="1"/>
    <col min="3843" max="3847" width="7" customWidth="1"/>
    <col min="3848" max="3850" width="14.42578125" customWidth="1"/>
    <col min="4097" max="4097" width="9.140625" customWidth="1"/>
    <col min="4098" max="4098" width="12.7109375" customWidth="1"/>
    <col min="4099" max="4103" width="7" customWidth="1"/>
    <col min="4104" max="4106" width="14.42578125" customWidth="1"/>
    <col min="4353" max="4353" width="9.140625" customWidth="1"/>
    <col min="4354" max="4354" width="12.7109375" customWidth="1"/>
    <col min="4355" max="4359" width="7" customWidth="1"/>
    <col min="4360" max="4362" width="14.42578125" customWidth="1"/>
    <col min="4609" max="4609" width="9.140625" customWidth="1"/>
    <col min="4610" max="4610" width="12.7109375" customWidth="1"/>
    <col min="4611" max="4615" width="7" customWidth="1"/>
    <col min="4616" max="4618" width="14.42578125" customWidth="1"/>
    <col min="4865" max="4865" width="9.140625" customWidth="1"/>
    <col min="4866" max="4866" width="12.7109375" customWidth="1"/>
    <col min="4867" max="4871" width="7" customWidth="1"/>
    <col min="4872" max="4874" width="14.42578125" customWidth="1"/>
    <col min="5121" max="5121" width="9.140625" customWidth="1"/>
    <col min="5122" max="5122" width="12.7109375" customWidth="1"/>
    <col min="5123" max="5127" width="7" customWidth="1"/>
    <col min="5128" max="5130" width="14.42578125" customWidth="1"/>
    <col min="5377" max="5377" width="9.140625" customWidth="1"/>
    <col min="5378" max="5378" width="12.7109375" customWidth="1"/>
    <col min="5379" max="5383" width="7" customWidth="1"/>
    <col min="5384" max="5386" width="14.42578125" customWidth="1"/>
    <col min="5633" max="5633" width="9.140625" customWidth="1"/>
    <col min="5634" max="5634" width="12.7109375" customWidth="1"/>
    <col min="5635" max="5639" width="7" customWidth="1"/>
    <col min="5640" max="5642" width="14.42578125" customWidth="1"/>
    <col min="5889" max="5889" width="9.140625" customWidth="1"/>
    <col min="5890" max="5890" width="12.7109375" customWidth="1"/>
    <col min="5891" max="5895" width="7" customWidth="1"/>
    <col min="5896" max="5898" width="14.42578125" customWidth="1"/>
    <col min="6145" max="6145" width="9.140625" customWidth="1"/>
    <col min="6146" max="6146" width="12.7109375" customWidth="1"/>
    <col min="6147" max="6151" width="7" customWidth="1"/>
    <col min="6152" max="6154" width="14.42578125" customWidth="1"/>
    <col min="6401" max="6401" width="9.140625" customWidth="1"/>
    <col min="6402" max="6402" width="12.7109375" customWidth="1"/>
    <col min="6403" max="6407" width="7" customWidth="1"/>
    <col min="6408" max="6410" width="14.42578125" customWidth="1"/>
    <col min="6657" max="6657" width="9.140625" customWidth="1"/>
    <col min="6658" max="6658" width="12.7109375" customWidth="1"/>
    <col min="6659" max="6663" width="7" customWidth="1"/>
    <col min="6664" max="6666" width="14.42578125" customWidth="1"/>
    <col min="6913" max="6913" width="9.140625" customWidth="1"/>
    <col min="6914" max="6914" width="12.7109375" customWidth="1"/>
    <col min="6915" max="6919" width="7" customWidth="1"/>
    <col min="6920" max="6922" width="14.42578125" customWidth="1"/>
    <col min="7169" max="7169" width="9.140625" customWidth="1"/>
    <col min="7170" max="7170" width="12.7109375" customWidth="1"/>
    <col min="7171" max="7175" width="7" customWidth="1"/>
    <col min="7176" max="7178" width="14.42578125" customWidth="1"/>
    <col min="7425" max="7425" width="9.140625" customWidth="1"/>
    <col min="7426" max="7426" width="12.7109375" customWidth="1"/>
    <col min="7427" max="7431" width="7" customWidth="1"/>
    <col min="7432" max="7434" width="14.42578125" customWidth="1"/>
    <col min="7681" max="7681" width="9.140625" customWidth="1"/>
    <col min="7682" max="7682" width="12.7109375" customWidth="1"/>
    <col min="7683" max="7687" width="7" customWidth="1"/>
    <col min="7688" max="7690" width="14.42578125" customWidth="1"/>
    <col min="7937" max="7937" width="9.140625" customWidth="1"/>
    <col min="7938" max="7938" width="12.7109375" customWidth="1"/>
    <col min="7939" max="7943" width="7" customWidth="1"/>
    <col min="7944" max="7946" width="14.42578125" customWidth="1"/>
    <col min="8193" max="8193" width="9.140625" customWidth="1"/>
    <col min="8194" max="8194" width="12.7109375" customWidth="1"/>
    <col min="8195" max="8199" width="7" customWidth="1"/>
    <col min="8200" max="8202" width="14.42578125" customWidth="1"/>
    <col min="8449" max="8449" width="9.140625" customWidth="1"/>
    <col min="8450" max="8450" width="12.7109375" customWidth="1"/>
    <col min="8451" max="8455" width="7" customWidth="1"/>
    <col min="8456" max="8458" width="14.42578125" customWidth="1"/>
    <col min="8705" max="8705" width="9.140625" customWidth="1"/>
    <col min="8706" max="8706" width="12.7109375" customWidth="1"/>
    <col min="8707" max="8711" width="7" customWidth="1"/>
    <col min="8712" max="8714" width="14.42578125" customWidth="1"/>
    <col min="8961" max="8961" width="9.140625" customWidth="1"/>
    <col min="8962" max="8962" width="12.7109375" customWidth="1"/>
    <col min="8963" max="8967" width="7" customWidth="1"/>
    <col min="8968" max="8970" width="14.42578125" customWidth="1"/>
    <col min="9217" max="9217" width="9.140625" customWidth="1"/>
    <col min="9218" max="9218" width="12.7109375" customWidth="1"/>
    <col min="9219" max="9223" width="7" customWidth="1"/>
    <col min="9224" max="9226" width="14.42578125" customWidth="1"/>
    <col min="9473" max="9473" width="9.140625" customWidth="1"/>
    <col min="9474" max="9474" width="12.7109375" customWidth="1"/>
    <col min="9475" max="9479" width="7" customWidth="1"/>
    <col min="9480" max="9482" width="14.42578125" customWidth="1"/>
    <col min="9729" max="9729" width="9.140625" customWidth="1"/>
    <col min="9730" max="9730" width="12.7109375" customWidth="1"/>
    <col min="9731" max="9735" width="7" customWidth="1"/>
    <col min="9736" max="9738" width="14.42578125" customWidth="1"/>
    <col min="9985" max="9985" width="9.140625" customWidth="1"/>
    <col min="9986" max="9986" width="12.7109375" customWidth="1"/>
    <col min="9987" max="9991" width="7" customWidth="1"/>
    <col min="9992" max="9994" width="14.42578125" customWidth="1"/>
    <col min="10241" max="10241" width="9.140625" customWidth="1"/>
    <col min="10242" max="10242" width="12.7109375" customWidth="1"/>
    <col min="10243" max="10247" width="7" customWidth="1"/>
    <col min="10248" max="10250" width="14.42578125" customWidth="1"/>
    <col min="10497" max="10497" width="9.140625" customWidth="1"/>
    <col min="10498" max="10498" width="12.7109375" customWidth="1"/>
    <col min="10499" max="10503" width="7" customWidth="1"/>
    <col min="10504" max="10506" width="14.42578125" customWidth="1"/>
    <col min="10753" max="10753" width="9.140625" customWidth="1"/>
    <col min="10754" max="10754" width="12.7109375" customWidth="1"/>
    <col min="10755" max="10759" width="7" customWidth="1"/>
    <col min="10760" max="10762" width="14.42578125" customWidth="1"/>
    <col min="11009" max="11009" width="9.140625" customWidth="1"/>
    <col min="11010" max="11010" width="12.7109375" customWidth="1"/>
    <col min="11011" max="11015" width="7" customWidth="1"/>
    <col min="11016" max="11018" width="14.42578125" customWidth="1"/>
    <col min="11265" max="11265" width="9.140625" customWidth="1"/>
    <col min="11266" max="11266" width="12.7109375" customWidth="1"/>
    <col min="11267" max="11271" width="7" customWidth="1"/>
    <col min="11272" max="11274" width="14.42578125" customWidth="1"/>
    <col min="11521" max="11521" width="9.140625" customWidth="1"/>
    <col min="11522" max="11522" width="12.7109375" customWidth="1"/>
    <col min="11523" max="11527" width="7" customWidth="1"/>
    <col min="11528" max="11530" width="14.42578125" customWidth="1"/>
    <col min="11777" max="11777" width="9.140625" customWidth="1"/>
    <col min="11778" max="11778" width="12.7109375" customWidth="1"/>
    <col min="11779" max="11783" width="7" customWidth="1"/>
    <col min="11784" max="11786" width="14.42578125" customWidth="1"/>
    <col min="12033" max="12033" width="9.140625" customWidth="1"/>
    <col min="12034" max="12034" width="12.7109375" customWidth="1"/>
    <col min="12035" max="12039" width="7" customWidth="1"/>
    <col min="12040" max="12042" width="14.42578125" customWidth="1"/>
    <col min="12289" max="12289" width="9.140625" customWidth="1"/>
    <col min="12290" max="12290" width="12.7109375" customWidth="1"/>
    <col min="12291" max="12295" width="7" customWidth="1"/>
    <col min="12296" max="12298" width="14.42578125" customWidth="1"/>
    <col min="12545" max="12545" width="9.140625" customWidth="1"/>
    <col min="12546" max="12546" width="12.7109375" customWidth="1"/>
    <col min="12547" max="12551" width="7" customWidth="1"/>
    <col min="12552" max="12554" width="14.42578125" customWidth="1"/>
    <col min="12801" max="12801" width="9.140625" customWidth="1"/>
    <col min="12802" max="12802" width="12.7109375" customWidth="1"/>
    <col min="12803" max="12807" width="7" customWidth="1"/>
    <col min="12808" max="12810" width="14.42578125" customWidth="1"/>
    <col min="13057" max="13057" width="9.140625" customWidth="1"/>
    <col min="13058" max="13058" width="12.7109375" customWidth="1"/>
    <col min="13059" max="13063" width="7" customWidth="1"/>
    <col min="13064" max="13066" width="14.42578125" customWidth="1"/>
    <col min="13313" max="13313" width="9.140625" customWidth="1"/>
    <col min="13314" max="13314" width="12.7109375" customWidth="1"/>
    <col min="13315" max="13319" width="7" customWidth="1"/>
    <col min="13320" max="13322" width="14.42578125" customWidth="1"/>
    <col min="13569" max="13569" width="9.140625" customWidth="1"/>
    <col min="13570" max="13570" width="12.7109375" customWidth="1"/>
    <col min="13571" max="13575" width="7" customWidth="1"/>
    <col min="13576" max="13578" width="14.42578125" customWidth="1"/>
    <col min="13825" max="13825" width="9.140625" customWidth="1"/>
    <col min="13826" max="13826" width="12.7109375" customWidth="1"/>
    <col min="13827" max="13831" width="7" customWidth="1"/>
    <col min="13832" max="13834" width="14.42578125" customWidth="1"/>
    <col min="14081" max="14081" width="9.140625" customWidth="1"/>
    <col min="14082" max="14082" width="12.7109375" customWidth="1"/>
    <col min="14083" max="14087" width="7" customWidth="1"/>
    <col min="14088" max="14090" width="14.42578125" customWidth="1"/>
    <col min="14337" max="14337" width="9.140625" customWidth="1"/>
    <col min="14338" max="14338" width="12.7109375" customWidth="1"/>
    <col min="14339" max="14343" width="7" customWidth="1"/>
    <col min="14344" max="14346" width="14.42578125" customWidth="1"/>
    <col min="14593" max="14593" width="9.140625" customWidth="1"/>
    <col min="14594" max="14594" width="12.7109375" customWidth="1"/>
    <col min="14595" max="14599" width="7" customWidth="1"/>
    <col min="14600" max="14602" width="14.42578125" customWidth="1"/>
    <col min="14849" max="14849" width="9.140625" customWidth="1"/>
    <col min="14850" max="14850" width="12.7109375" customWidth="1"/>
    <col min="14851" max="14855" width="7" customWidth="1"/>
    <col min="14856" max="14858" width="14.42578125" customWidth="1"/>
    <col min="15105" max="15105" width="9.140625" customWidth="1"/>
    <col min="15106" max="15106" width="12.7109375" customWidth="1"/>
    <col min="15107" max="15111" width="7" customWidth="1"/>
    <col min="15112" max="15114" width="14.42578125" customWidth="1"/>
    <col min="15361" max="15361" width="9.140625" customWidth="1"/>
    <col min="15362" max="15362" width="12.7109375" customWidth="1"/>
    <col min="15363" max="15367" width="7" customWidth="1"/>
    <col min="15368" max="15370" width="14.42578125" customWidth="1"/>
    <col min="15617" max="15617" width="9.140625" customWidth="1"/>
    <col min="15618" max="15618" width="12.7109375" customWidth="1"/>
    <col min="15619" max="15623" width="7" customWidth="1"/>
    <col min="15624" max="15626" width="14.42578125" customWidth="1"/>
    <col min="15873" max="15873" width="9.140625" customWidth="1"/>
    <col min="15874" max="15874" width="12.7109375" customWidth="1"/>
    <col min="15875" max="15879" width="7" customWidth="1"/>
    <col min="15880" max="15882" width="14.42578125" customWidth="1"/>
    <col min="16129" max="16129" width="9.140625" customWidth="1"/>
    <col min="16130" max="16130" width="12.7109375" customWidth="1"/>
    <col min="16131" max="16135" width="7" customWidth="1"/>
    <col min="16136" max="16138" width="14.42578125" customWidth="1"/>
  </cols>
  <sheetData>
    <row r="7" spans="1:13" ht="11.25" customHeight="1">
      <c r="A7" s="124"/>
      <c r="B7" s="39"/>
      <c r="C7" s="39"/>
      <c r="D7" s="39"/>
      <c r="E7" s="39"/>
      <c r="F7" s="39"/>
      <c r="G7" s="39"/>
      <c r="H7" s="39"/>
      <c r="I7" s="39"/>
      <c r="J7" s="39"/>
      <c r="K7" s="125"/>
    </row>
    <row r="8" spans="1:13" ht="21.95" customHeight="1">
      <c r="A8" s="530" t="s">
        <v>108</v>
      </c>
      <c r="B8" s="530"/>
      <c r="C8" s="530"/>
      <c r="D8" s="530"/>
      <c r="E8" s="530"/>
      <c r="F8" s="530"/>
      <c r="G8" s="530"/>
      <c r="H8" s="530"/>
      <c r="I8" s="530"/>
      <c r="J8" s="530"/>
      <c r="K8" s="530"/>
    </row>
    <row r="11" spans="1:13" ht="36" customHeight="1" thickBot="1">
      <c r="B11" s="127" t="s">
        <v>50</v>
      </c>
      <c r="C11" s="128" t="s">
        <v>82</v>
      </c>
    </row>
    <row r="12" spans="1:13" ht="12" customHeight="1" thickTop="1">
      <c r="B12" s="132">
        <v>2007</v>
      </c>
      <c r="C12" s="133">
        <v>61.4</v>
      </c>
    </row>
    <row r="13" spans="1:13" ht="12" customHeight="1">
      <c r="B13" s="130">
        <v>2008</v>
      </c>
      <c r="C13" s="131">
        <v>68.599999999999994</v>
      </c>
      <c r="M13" s="134"/>
    </row>
    <row r="14" spans="1:13" ht="12" customHeight="1">
      <c r="B14" s="132">
        <v>2009</v>
      </c>
      <c r="C14" s="133">
        <v>63.454897964959954</v>
      </c>
    </row>
    <row r="15" spans="1:13" ht="12" customHeight="1">
      <c r="B15" s="130">
        <v>2010</v>
      </c>
      <c r="C15" s="131">
        <v>76.097766364278527</v>
      </c>
    </row>
    <row r="16" spans="1:13" ht="12" customHeight="1">
      <c r="B16" s="130">
        <v>2011</v>
      </c>
      <c r="C16" s="131">
        <f>'Alumnos en programas de calidad'!D16</f>
        <v>76.527899615419244</v>
      </c>
    </row>
    <row r="17" spans="1:8" ht="12" customHeight="1">
      <c r="B17" s="132" t="s">
        <v>245</v>
      </c>
      <c r="C17" s="133">
        <f>C16-C15</f>
        <v>0.43013325114071677</v>
      </c>
    </row>
    <row r="19" spans="1:8" ht="30" customHeight="1">
      <c r="A19" s="143" t="s">
        <v>52</v>
      </c>
      <c r="B19" s="143" t="s">
        <v>53</v>
      </c>
      <c r="C19" s="143" t="s">
        <v>94</v>
      </c>
      <c r="D19" s="143" t="s">
        <v>95</v>
      </c>
      <c r="E19" s="143" t="s">
        <v>99</v>
      </c>
      <c r="F19" s="143" t="s">
        <v>219</v>
      </c>
      <c r="G19" s="214" t="s">
        <v>280</v>
      </c>
      <c r="H19" s="143" t="s">
        <v>279</v>
      </c>
    </row>
    <row r="20" spans="1:8" ht="9.75" customHeight="1">
      <c r="A20" s="154">
        <v>1</v>
      </c>
      <c r="B20" s="155" t="s">
        <v>38</v>
      </c>
      <c r="C20" s="156">
        <v>100</v>
      </c>
      <c r="D20" s="156">
        <v>91.976659372720633</v>
      </c>
      <c r="E20" s="156">
        <v>87.116249197174056</v>
      </c>
      <c r="F20" s="156">
        <v>99.849906191369612</v>
      </c>
      <c r="G20" s="213">
        <f>'Alumnos en programas de calidad'!D39</f>
        <v>100</v>
      </c>
      <c r="H20" s="156">
        <f>Tabla6[[#This Row],[2011]]-Tabla6[[#This Row],[2010]]</f>
        <v>0.15009380863038757</v>
      </c>
    </row>
    <row r="21" spans="1:8" ht="9.75" customHeight="1">
      <c r="A21" s="154">
        <v>2</v>
      </c>
      <c r="B21" s="155" t="s">
        <v>31</v>
      </c>
      <c r="C21" s="156">
        <v>15.647134578235672</v>
      </c>
      <c r="D21" s="156">
        <v>15.054726368159205</v>
      </c>
      <c r="E21" s="156">
        <v>27.965169569202565</v>
      </c>
      <c r="F21" s="156">
        <v>99.891122278056955</v>
      </c>
      <c r="G21" s="213">
        <f>'Alumnos en programas de calidad'!D32</f>
        <v>100</v>
      </c>
      <c r="H21" s="156">
        <f>Tabla6[[#This Row],[2011]]-Tabla6[[#This Row],[2010]]</f>
        <v>0.10887772194304546</v>
      </c>
    </row>
    <row r="22" spans="1:8" ht="9.75" customHeight="1">
      <c r="A22" s="154">
        <v>3</v>
      </c>
      <c r="B22" s="155" t="s">
        <v>39</v>
      </c>
      <c r="C22" s="156">
        <v>100</v>
      </c>
      <c r="D22" s="156">
        <v>100</v>
      </c>
      <c r="E22" s="156">
        <v>100</v>
      </c>
      <c r="F22" s="156">
        <v>99.980563654033034</v>
      </c>
      <c r="G22" s="213">
        <f>'Alumnos en programas de calidad'!D40</f>
        <v>100</v>
      </c>
      <c r="H22" s="156">
        <f>Tabla6[[#This Row],[2011]]-Tabla6[[#This Row],[2010]]</f>
        <v>1.9436345966965973E-2</v>
      </c>
    </row>
    <row r="23" spans="1:8" ht="9.75" customHeight="1">
      <c r="A23" s="154">
        <v>4</v>
      </c>
      <c r="B23" s="155" t="s">
        <v>18</v>
      </c>
      <c r="C23" s="156">
        <v>100</v>
      </c>
      <c r="D23" s="156">
        <v>100</v>
      </c>
      <c r="E23" s="156">
        <v>100</v>
      </c>
      <c r="F23" s="156">
        <v>100</v>
      </c>
      <c r="G23" s="213">
        <f>'Alumnos en programas de calidad'!D19</f>
        <v>100</v>
      </c>
      <c r="H23" s="156">
        <f>Tabla6[[#This Row],[2011]]-Tabla6[[#This Row],[2010]]</f>
        <v>0</v>
      </c>
    </row>
    <row r="24" spans="1:8" ht="9.75" customHeight="1">
      <c r="A24" s="154">
        <v>5</v>
      </c>
      <c r="B24" s="155" t="s">
        <v>27</v>
      </c>
      <c r="C24" s="156">
        <v>14.619883040935672</v>
      </c>
      <c r="D24" s="156">
        <v>100</v>
      </c>
      <c r="E24" s="156">
        <v>100</v>
      </c>
      <c r="F24" s="156">
        <v>100</v>
      </c>
      <c r="G24" s="213">
        <f>'Alumnos en programas de calidad'!D28</f>
        <v>100</v>
      </c>
      <c r="H24" s="156">
        <f>Tabla6[[#This Row],[2011]]-Tabla6[[#This Row],[2010]]</f>
        <v>0</v>
      </c>
    </row>
    <row r="25" spans="1:8" ht="9.75" customHeight="1">
      <c r="A25" s="154">
        <v>6</v>
      </c>
      <c r="B25" s="155" t="s">
        <v>36</v>
      </c>
      <c r="C25" s="156">
        <v>100</v>
      </c>
      <c r="D25" s="156">
        <v>100</v>
      </c>
      <c r="E25" s="156">
        <v>100</v>
      </c>
      <c r="F25" s="156">
        <v>100</v>
      </c>
      <c r="G25" s="213">
        <f>'Alumnos en programas de calidad'!D37</f>
        <v>100</v>
      </c>
      <c r="H25" s="156">
        <f>Tabla6[[#This Row],[2011]]-Tabla6[[#This Row],[2010]]</f>
        <v>0</v>
      </c>
    </row>
    <row r="26" spans="1:8" ht="9.75" customHeight="1">
      <c r="A26" s="154">
        <v>7</v>
      </c>
      <c r="B26" s="155" t="s">
        <v>42</v>
      </c>
      <c r="C26" s="156">
        <v>100</v>
      </c>
      <c r="D26" s="156">
        <v>100</v>
      </c>
      <c r="E26" s="156">
        <v>100</v>
      </c>
      <c r="F26" s="156">
        <v>100</v>
      </c>
      <c r="G26" s="213">
        <f>'Alumnos en programas de calidad'!D43</f>
        <v>100</v>
      </c>
      <c r="H26" s="156">
        <f>Tabla6[[#This Row],[2011]]-Tabla6[[#This Row],[2010]]</f>
        <v>0</v>
      </c>
    </row>
    <row r="27" spans="1:8" ht="9.75" customHeight="1">
      <c r="A27" s="154">
        <v>8</v>
      </c>
      <c r="B27" s="155" t="s">
        <v>44</v>
      </c>
      <c r="C27" s="156">
        <v>100</v>
      </c>
      <c r="D27" s="156">
        <v>100</v>
      </c>
      <c r="E27" s="156">
        <v>100</v>
      </c>
      <c r="F27" s="156">
        <v>100</v>
      </c>
      <c r="G27" s="213">
        <f>'Alumnos en programas de calidad'!D45</f>
        <v>100</v>
      </c>
      <c r="H27" s="156">
        <f>Tabla6[[#This Row],[2011]]-Tabla6[[#This Row],[2010]]</f>
        <v>0</v>
      </c>
    </row>
    <row r="28" spans="1:8" ht="9.75" customHeight="1">
      <c r="A28" s="154">
        <v>9</v>
      </c>
      <c r="B28" s="155" t="s">
        <v>30</v>
      </c>
      <c r="C28" s="156">
        <v>37.69025338167922</v>
      </c>
      <c r="D28" s="156">
        <v>41.01445663010967</v>
      </c>
      <c r="E28" s="156">
        <v>39.511908142978861</v>
      </c>
      <c r="F28" s="156">
        <v>91.334918204528975</v>
      </c>
      <c r="G28" s="213">
        <f>'Alumnos en programas de calidad'!D31</f>
        <v>99.993822711829509</v>
      </c>
      <c r="H28" s="156">
        <f>Tabla6[[#This Row],[2011]]-Tabla6[[#This Row],[2010]]</f>
        <v>8.6589045073005337</v>
      </c>
    </row>
    <row r="29" spans="1:8" ht="9.75" customHeight="1">
      <c r="A29" s="154">
        <v>10</v>
      </c>
      <c r="B29" s="155" t="s">
        <v>45</v>
      </c>
      <c r="C29" s="156">
        <v>82.911590128084981</v>
      </c>
      <c r="D29" s="156">
        <v>85.421089879688608</v>
      </c>
      <c r="E29" s="156">
        <v>80.721757322175733</v>
      </c>
      <c r="F29" s="156">
        <v>99.810437109723466</v>
      </c>
      <c r="G29" s="213">
        <f>'Alumnos en programas de calidad'!D46</f>
        <v>99.891973641568541</v>
      </c>
      <c r="H29" s="156">
        <f>Tabla6[[#This Row],[2011]]-Tabla6[[#This Row],[2010]]</f>
        <v>8.1536531845074478E-2</v>
      </c>
    </row>
    <row r="30" spans="1:8" ht="9.75" customHeight="1">
      <c r="A30" s="154">
        <v>11</v>
      </c>
      <c r="B30" s="155" t="s">
        <v>29</v>
      </c>
      <c r="C30" s="156">
        <v>95.81508515815085</v>
      </c>
      <c r="D30" s="156">
        <v>100</v>
      </c>
      <c r="E30" s="156">
        <v>98.074737616150813</v>
      </c>
      <c r="F30" s="156">
        <v>97.185998627316408</v>
      </c>
      <c r="G30" s="213">
        <f>'Alumnos en programas de calidad'!D30</f>
        <v>95.229333683795502</v>
      </c>
      <c r="H30" s="156">
        <f>Tabla6[[#This Row],[2011]]-Tabla6[[#This Row],[2010]]</f>
        <v>-1.9566649435209058</v>
      </c>
    </row>
    <row r="31" spans="1:8" ht="9.75" customHeight="1">
      <c r="A31" s="154">
        <v>12</v>
      </c>
      <c r="B31" s="155" t="s">
        <v>47</v>
      </c>
      <c r="C31" s="156">
        <v>99.548872180451127</v>
      </c>
      <c r="D31" s="156">
        <v>99.924184988627758</v>
      </c>
      <c r="E31" s="156">
        <v>100</v>
      </c>
      <c r="F31" s="156">
        <v>100</v>
      </c>
      <c r="G31" s="213">
        <f>'Alumnos en programas de calidad'!D48</f>
        <v>95.088161209068005</v>
      </c>
      <c r="H31" s="156">
        <f>Tabla6[[#This Row],[2011]]-Tabla6[[#This Row],[2010]]</f>
        <v>-4.9118387909319949</v>
      </c>
    </row>
    <row r="32" spans="1:8" ht="9.75" customHeight="1">
      <c r="A32" s="154">
        <v>13</v>
      </c>
      <c r="B32" s="155" t="s">
        <v>22</v>
      </c>
      <c r="C32" s="156">
        <v>57.607243580228584</v>
      </c>
      <c r="D32" s="156">
        <v>94.347887522961699</v>
      </c>
      <c r="E32" s="156">
        <v>94.241119483315401</v>
      </c>
      <c r="F32" s="156">
        <v>94.006436041834277</v>
      </c>
      <c r="G32" s="213">
        <f>'Alumnos en programas de calidad'!D23</f>
        <v>94.311717861205906</v>
      </c>
      <c r="H32" s="156">
        <f>Tabla6[[#This Row],[2011]]-Tabla6[[#This Row],[2010]]</f>
        <v>0.30528181937162913</v>
      </c>
    </row>
    <row r="33" spans="1:8" ht="9.75" customHeight="1">
      <c r="A33" s="154">
        <v>14</v>
      </c>
      <c r="B33" s="155" t="s">
        <v>26</v>
      </c>
      <c r="C33" s="156">
        <v>100</v>
      </c>
      <c r="D33" s="156">
        <v>100</v>
      </c>
      <c r="E33" s="156">
        <v>93.27780213356715</v>
      </c>
      <c r="F33" s="156">
        <v>94.154320573841915</v>
      </c>
      <c r="G33" s="213">
        <f>'Alumnos en programas de calidad'!D27</f>
        <v>93.383873190902818</v>
      </c>
      <c r="H33" s="156">
        <f>Tabla6[[#This Row],[2011]]-Tabla6[[#This Row],[2010]]</f>
        <v>-0.77044738293909631</v>
      </c>
    </row>
    <row r="34" spans="1:8" ht="9.75" customHeight="1">
      <c r="A34" s="154">
        <v>15</v>
      </c>
      <c r="B34" s="155" t="s">
        <v>21</v>
      </c>
      <c r="C34" s="156">
        <v>100</v>
      </c>
      <c r="D34" s="156">
        <v>100</v>
      </c>
      <c r="E34" s="156">
        <v>100</v>
      </c>
      <c r="F34" s="156">
        <v>96.576986232158646</v>
      </c>
      <c r="G34" s="213">
        <f>'Alumnos en programas de calidad'!D22</f>
        <v>92.714385312572617</v>
      </c>
      <c r="H34" s="156">
        <f>Tabla6[[#This Row],[2011]]-Tabla6[[#This Row],[2010]]</f>
        <v>-3.8626009195860291</v>
      </c>
    </row>
    <row r="35" spans="1:8" ht="9.75" customHeight="1">
      <c r="A35" s="154">
        <v>16</v>
      </c>
      <c r="B35" s="155" t="s">
        <v>20</v>
      </c>
      <c r="C35" s="156">
        <v>45.925780483015906</v>
      </c>
      <c r="D35" s="156">
        <v>100</v>
      </c>
      <c r="E35" s="156">
        <v>97.760378732702108</v>
      </c>
      <c r="F35" s="156">
        <v>94.147582697201017</v>
      </c>
      <c r="G35" s="213">
        <f>'Alumnos en programas de calidad'!D21</f>
        <v>90.581490581490584</v>
      </c>
      <c r="H35" s="156">
        <f>Tabla6[[#This Row],[2011]]-Tabla6[[#This Row],[2010]]</f>
        <v>-3.5660921157104326</v>
      </c>
    </row>
    <row r="36" spans="1:8" ht="9.75" customHeight="1">
      <c r="A36" s="154">
        <v>17</v>
      </c>
      <c r="B36" s="155" t="s">
        <v>40</v>
      </c>
      <c r="C36" s="156">
        <v>100</v>
      </c>
      <c r="D36" s="156">
        <v>100</v>
      </c>
      <c r="E36" s="156">
        <v>100</v>
      </c>
      <c r="F36" s="156">
        <v>92.710679151357127</v>
      </c>
      <c r="G36" s="213">
        <f>'Alumnos en programas de calidad'!D41</f>
        <v>89.878854625550659</v>
      </c>
      <c r="H36" s="156">
        <f>Tabla6[[#This Row],[2011]]-Tabla6[[#This Row],[2010]]</f>
        <v>-2.8318245258064678</v>
      </c>
    </row>
    <row r="37" spans="1:8" ht="9.75" customHeight="1">
      <c r="A37" s="154">
        <v>18</v>
      </c>
      <c r="B37" s="155" t="s">
        <v>16</v>
      </c>
      <c r="C37" s="156">
        <v>100</v>
      </c>
      <c r="D37" s="156">
        <v>100</v>
      </c>
      <c r="E37" s="156">
        <v>100</v>
      </c>
      <c r="F37" s="156">
        <v>91.056137012369177</v>
      </c>
      <c r="G37" s="213">
        <f>'Alumnos en programas de calidad'!D17</f>
        <v>87.728130899937057</v>
      </c>
      <c r="H37" s="156">
        <f>Tabla6[[#This Row],[2011]]-Tabla6[[#This Row],[2010]]</f>
        <v>-3.3280061124321207</v>
      </c>
    </row>
    <row r="38" spans="1:8" ht="9.75" customHeight="1">
      <c r="A38" s="154">
        <v>19</v>
      </c>
      <c r="B38" s="155" t="s">
        <v>32</v>
      </c>
      <c r="C38" s="156">
        <v>83.384397831722836</v>
      </c>
      <c r="D38" s="156">
        <v>93.004948268106162</v>
      </c>
      <c r="E38" s="156">
        <v>88.70897155361051</v>
      </c>
      <c r="F38" s="156">
        <v>85.762004175365348</v>
      </c>
      <c r="G38" s="213">
        <f>'Alumnos en programas de calidad'!D33</f>
        <v>86.104513064133016</v>
      </c>
      <c r="H38" s="156">
        <f>Tabla6[[#This Row],[2011]]-Tabla6[[#This Row],[2010]]</f>
        <v>0.34250888876766794</v>
      </c>
    </row>
    <row r="39" spans="1:8" ht="9.75" customHeight="1">
      <c r="A39" s="154">
        <v>20</v>
      </c>
      <c r="B39" s="155" t="s">
        <v>33</v>
      </c>
      <c r="C39" s="156">
        <v>100</v>
      </c>
      <c r="D39" s="156">
        <v>100</v>
      </c>
      <c r="E39" s="156">
        <v>92.331288343558285</v>
      </c>
      <c r="F39" s="156">
        <v>85.077247191011239</v>
      </c>
      <c r="G39" s="213">
        <f>'Alumnos en programas de calidad'!D34</f>
        <v>78.111587982832617</v>
      </c>
      <c r="H39" s="156">
        <f>Tabla6[[#This Row],[2011]]-Tabla6[[#This Row],[2010]]</f>
        <v>-6.9656592081786215</v>
      </c>
    </row>
    <row r="40" spans="1:8" ht="9.75" customHeight="1">
      <c r="A40" s="154">
        <v>21</v>
      </c>
      <c r="B40" s="155" t="s">
        <v>23</v>
      </c>
      <c r="C40" s="156">
        <v>80.603842634949686</v>
      </c>
      <c r="D40" s="156">
        <v>82.482993197278915</v>
      </c>
      <c r="E40" s="156">
        <v>83.820047355958962</v>
      </c>
      <c r="F40" s="156">
        <v>75.603557814485384</v>
      </c>
      <c r="G40" s="213">
        <f>'Alumnos en programas de calidad'!D24</f>
        <v>72.861189801699723</v>
      </c>
      <c r="H40" s="156">
        <f>Tabla6[[#This Row],[2011]]-Tabla6[[#This Row],[2010]]</f>
        <v>-2.7423680127856613</v>
      </c>
    </row>
    <row r="41" spans="1:8" ht="9.75" customHeight="1">
      <c r="A41" s="154">
        <v>22</v>
      </c>
      <c r="B41" s="155" t="s">
        <v>43</v>
      </c>
      <c r="C41" s="156">
        <v>55.339951865222623</v>
      </c>
      <c r="D41" s="156">
        <v>59.344137756394019</v>
      </c>
      <c r="E41" s="156">
        <v>62.133631395926479</v>
      </c>
      <c r="F41" s="156">
        <v>61.648296593186366</v>
      </c>
      <c r="G41" s="213">
        <f>'Alumnos en programas de calidad'!D44</f>
        <v>61.428396722514364</v>
      </c>
      <c r="H41" s="156">
        <f>Tabla6[[#This Row],[2011]]-Tabla6[[#This Row],[2010]]</f>
        <v>-0.2198998706720019</v>
      </c>
    </row>
    <row r="42" spans="1:8" ht="9.75" customHeight="1">
      <c r="A42" s="154">
        <v>23</v>
      </c>
      <c r="B42" s="155" t="s">
        <v>24</v>
      </c>
      <c r="C42" s="156">
        <v>49.276741530262655</v>
      </c>
      <c r="D42" s="156">
        <v>66.022492540739037</v>
      </c>
      <c r="E42" s="156">
        <v>54.398780979697939</v>
      </c>
      <c r="F42" s="156">
        <v>56.437261666969306</v>
      </c>
      <c r="G42" s="213">
        <f>'Alumnos en programas de calidad'!D25</f>
        <v>58.132469563274881</v>
      </c>
      <c r="H42" s="156">
        <f>Tabla6[[#This Row],[2011]]-Tabla6[[#This Row],[2010]]</f>
        <v>1.6952078963055754</v>
      </c>
    </row>
    <row r="43" spans="1:8" ht="9.75" customHeight="1">
      <c r="A43" s="154">
        <v>24</v>
      </c>
      <c r="B43" s="155" t="s">
        <v>37</v>
      </c>
      <c r="C43" s="156">
        <v>100</v>
      </c>
      <c r="D43" s="156">
        <v>100</v>
      </c>
      <c r="E43" s="156">
        <v>48.7218618847768</v>
      </c>
      <c r="F43" s="156">
        <v>50.22573363431151</v>
      </c>
      <c r="G43" s="213">
        <f>'Alumnos en programas de calidad'!D38</f>
        <v>51.441317776252568</v>
      </c>
      <c r="H43" s="156">
        <f>Tabla6[[#This Row],[2011]]-Tabla6[[#This Row],[2010]]</f>
        <v>1.2155841419410578</v>
      </c>
    </row>
    <row r="44" spans="1:8" ht="9.75" customHeight="1">
      <c r="A44" s="154">
        <v>25</v>
      </c>
      <c r="B44" s="155" t="s">
        <v>28</v>
      </c>
      <c r="C44" s="156">
        <v>55.469644902634599</v>
      </c>
      <c r="D44" s="156">
        <v>54.73627556512379</v>
      </c>
      <c r="E44" s="156">
        <v>55.103689738755726</v>
      </c>
      <c r="F44" s="156">
        <v>52.004648460197558</v>
      </c>
      <c r="G44" s="213">
        <f>'Alumnos en programas de calidad'!D29</f>
        <v>49.891716296697346</v>
      </c>
      <c r="H44" s="156">
        <f>Tabla6[[#This Row],[2011]]-Tabla6[[#This Row],[2010]]</f>
        <v>-2.1129321635002114</v>
      </c>
    </row>
    <row r="45" spans="1:8" ht="9.75" customHeight="1">
      <c r="A45" s="154">
        <v>26</v>
      </c>
      <c r="B45" s="155" t="s">
        <v>17</v>
      </c>
      <c r="C45" s="156">
        <v>34.595112601820794</v>
      </c>
      <c r="D45" s="156">
        <v>35.905836670307004</v>
      </c>
      <c r="E45" s="156">
        <v>47.296800294225818</v>
      </c>
      <c r="F45" s="156">
        <v>47.103243377073532</v>
      </c>
      <c r="G45" s="213">
        <f>'Alumnos en programas de calidad'!D18</f>
        <v>43.678985767252719</v>
      </c>
      <c r="H45" s="156">
        <f>Tabla6[[#This Row],[2011]]-Tabla6[[#This Row],[2010]]</f>
        <v>-3.4242576098208133</v>
      </c>
    </row>
    <row r="46" spans="1:8" ht="9.75" customHeight="1">
      <c r="A46" s="154">
        <v>27</v>
      </c>
      <c r="B46" s="155" t="s">
        <v>19</v>
      </c>
      <c r="C46" s="156">
        <v>46.19388418998048</v>
      </c>
      <c r="D46" s="156">
        <v>45.379222434671767</v>
      </c>
      <c r="E46" s="156">
        <v>45.951156812339335</v>
      </c>
      <c r="F46" s="156">
        <v>45.488257107540178</v>
      </c>
      <c r="G46" s="213">
        <f>'Alumnos en programas de calidad'!D20</f>
        <v>42.58319232938522</v>
      </c>
      <c r="H46" s="156">
        <f>Tabla6[[#This Row],[2011]]-Tabla6[[#This Row],[2010]]</f>
        <v>-2.9050647781549586</v>
      </c>
    </row>
    <row r="47" spans="1:8" ht="9.75" customHeight="1">
      <c r="A47" s="154">
        <v>28</v>
      </c>
      <c r="B47" s="155" t="s">
        <v>46</v>
      </c>
      <c r="C47" s="156">
        <v>43.150513398447281</v>
      </c>
      <c r="D47" s="156">
        <v>42.232779097387173</v>
      </c>
      <c r="E47" s="156">
        <v>38.536254800090354</v>
      </c>
      <c r="F47" s="156">
        <v>36.922386720502466</v>
      </c>
      <c r="G47" s="213">
        <f>'Alumnos en programas de calidad'!D47</f>
        <v>36.714255273812064</v>
      </c>
      <c r="H47" s="156">
        <f>Tabla6[[#This Row],[2011]]-Tabla6[[#This Row],[2010]]</f>
        <v>-0.20813144669040184</v>
      </c>
    </row>
    <row r="48" spans="1:8" ht="9.75" customHeight="1">
      <c r="A48" s="154">
        <v>29</v>
      </c>
      <c r="B48" s="155" t="s">
        <v>35</v>
      </c>
      <c r="C48" s="156">
        <v>41.737426518615287</v>
      </c>
      <c r="D48" s="156">
        <v>38.669131238447321</v>
      </c>
      <c r="E48" s="156">
        <v>38.28680423096931</v>
      </c>
      <c r="F48" s="156">
        <v>35.939824764423875</v>
      </c>
      <c r="G48" s="213">
        <f>'Alumnos en programas de calidad'!D36</f>
        <v>32.470334412081989</v>
      </c>
      <c r="H48" s="156">
        <f>Tabla6[[#This Row],[2011]]-Tabla6[[#This Row],[2010]]</f>
        <v>-3.4694903523418859</v>
      </c>
    </row>
    <row r="49" spans="1:8" ht="9.75" customHeight="1">
      <c r="A49" s="154">
        <v>30</v>
      </c>
      <c r="B49" s="155" t="s">
        <v>41</v>
      </c>
      <c r="C49" s="156">
        <v>22.832845647403072</v>
      </c>
      <c r="D49" s="156">
        <v>27.05994953449926</v>
      </c>
      <c r="E49" s="156">
        <v>24.840820657941283</v>
      </c>
      <c r="F49" s="156">
        <v>28.559213339033775</v>
      </c>
      <c r="G49" s="213">
        <f>'Alumnos en programas de calidad'!D42</f>
        <v>26.765686571688391</v>
      </c>
      <c r="H49" s="156">
        <f>Tabla6[[#This Row],[2011]]-Tabla6[[#This Row],[2010]]</f>
        <v>-1.7935267673453836</v>
      </c>
    </row>
    <row r="50" spans="1:8" ht="9.75" customHeight="1">
      <c r="A50" s="154">
        <v>31</v>
      </c>
      <c r="B50" s="155" t="s">
        <v>25</v>
      </c>
      <c r="C50" s="156">
        <v>46.057087566521524</v>
      </c>
      <c r="D50" s="156">
        <v>42.940125111706884</v>
      </c>
      <c r="E50" s="156">
        <v>19.264069264069263</v>
      </c>
      <c r="F50" s="156">
        <v>23.815907059874888</v>
      </c>
      <c r="G50" s="213">
        <f>'Alumnos en programas de calidad'!D26</f>
        <v>16.893617021276597</v>
      </c>
      <c r="H50" s="156">
        <f>Tabla6[[#This Row],[2011]]-Tabla6[[#This Row],[2010]]</f>
        <v>-6.9222900385982911</v>
      </c>
    </row>
    <row r="51" spans="1:8" ht="9.75" customHeight="1">
      <c r="A51" s="154">
        <v>32</v>
      </c>
      <c r="B51" s="155" t="s">
        <v>34</v>
      </c>
      <c r="C51" s="156">
        <v>58.626480466678451</v>
      </c>
      <c r="D51" s="156">
        <v>60.849858356940508</v>
      </c>
      <c r="E51" s="156">
        <v>11.690046760187041</v>
      </c>
      <c r="F51" s="156">
        <v>11.647016791711327</v>
      </c>
      <c r="G51" s="213">
        <f>'Alumnos en programas de calidad'!D35</f>
        <v>11.814566082023864</v>
      </c>
      <c r="H51" s="156">
        <f>Tabla6[[#This Row],[2011]]-Tabla6[[#This Row],[2010]]</f>
        <v>0.16754929031253774</v>
      </c>
    </row>
  </sheetData>
  <dataConsolidate/>
  <mergeCells count="1">
    <mergeCell ref="A8:K8"/>
  </mergeCells>
  <conditionalFormatting sqref="H20:H51">
    <cfRule type="colorScale" priority="1">
      <colorScale>
        <cfvo type="min"/>
        <cfvo type="percentile" val="50"/>
        <cfvo type="max"/>
        <color rgb="FFF8696B"/>
        <color rgb="FFFFEB84"/>
        <color rgb="FF63BE7B"/>
      </colorScale>
    </cfRule>
  </conditionalFormatting>
  <printOptions horizontalCentered="1"/>
  <pageMargins left="0.39370078740157483" right="0.39370078740157483" top="0.73685039370078742" bottom="0.19685039370078741" header="0" footer="0"/>
  <pageSetup paperSize="9" scale="84" orientation="portrait"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view="pageLayout" topLeftCell="A11" workbookViewId="0">
      <selection activeCell="D18" sqref="D18"/>
    </sheetView>
  </sheetViews>
  <sheetFormatPr baseColWidth="10" defaultRowHeight="14.25"/>
  <cols>
    <col min="1" max="1" width="21.140625" style="75" customWidth="1"/>
    <col min="2" max="2" width="14.140625" style="75" customWidth="1"/>
    <col min="3" max="3" width="11.5703125" style="46" customWidth="1"/>
    <col min="4" max="4" width="26.140625" style="46" customWidth="1"/>
    <col min="5" max="16384" width="11.42578125" style="46"/>
  </cols>
  <sheetData>
    <row r="1" spans="1:5">
      <c r="A1" s="1"/>
      <c r="B1" s="2"/>
      <c r="C1" s="1"/>
      <c r="D1" s="1"/>
      <c r="E1" s="1"/>
    </row>
    <row r="2" spans="1:5">
      <c r="A2" s="1"/>
      <c r="B2" s="2"/>
      <c r="C2" s="1"/>
      <c r="D2" s="1"/>
      <c r="E2" s="1"/>
    </row>
    <row r="3" spans="1:5">
      <c r="A3" s="1"/>
      <c r="B3" s="4"/>
      <c r="C3" s="5"/>
      <c r="D3" s="5"/>
      <c r="E3" s="5"/>
    </row>
    <row r="4" spans="1:5">
      <c r="A4" s="495"/>
      <c r="B4" s="495"/>
      <c r="C4" s="495"/>
      <c r="D4" s="495"/>
      <c r="E4" s="495"/>
    </row>
    <row r="5" spans="1:5">
      <c r="A5" s="192"/>
      <c r="B5" s="192"/>
      <c r="C5" s="192"/>
      <c r="D5" s="192"/>
      <c r="E5" s="192"/>
    </row>
    <row r="6" spans="1:5" ht="17.25" customHeight="1">
      <c r="A6" s="502" t="s">
        <v>107</v>
      </c>
      <c r="B6" s="502"/>
      <c r="C6" s="502"/>
      <c r="D6" s="502"/>
      <c r="E6" s="193"/>
    </row>
    <row r="7" spans="1:5" ht="8.25" customHeight="1">
      <c r="A7" s="193"/>
      <c r="B7" s="193"/>
      <c r="C7" s="193"/>
      <c r="D7" s="193"/>
      <c r="E7" s="193"/>
    </row>
    <row r="8" spans="1:5" s="12" customFormat="1" ht="21.75" customHeight="1">
      <c r="A8" s="211"/>
      <c r="B8" s="211"/>
      <c r="C8" s="211"/>
      <c r="D8" s="211"/>
      <c r="E8" s="11"/>
    </row>
    <row r="9" spans="1:5" s="12" customFormat="1" ht="30" customHeight="1">
      <c r="A9" s="211"/>
      <c r="B9" s="211"/>
      <c r="C9" s="211"/>
      <c r="D9" s="211"/>
      <c r="E9" s="11"/>
    </row>
    <row r="10" spans="1:5" s="12" customFormat="1" ht="27.75" customHeight="1">
      <c r="A10" s="211"/>
      <c r="B10" s="211"/>
      <c r="C10" s="211"/>
      <c r="D10" s="211"/>
      <c r="E10" s="17"/>
    </row>
    <row r="11" spans="1:5" s="12" customFormat="1" ht="15" customHeight="1">
      <c r="A11" s="211"/>
      <c r="B11" s="211"/>
      <c r="C11" s="210"/>
      <c r="D11" s="210"/>
    </row>
    <row r="12" spans="1:5" s="12" customFormat="1" ht="16.5" customHeight="1">
      <c r="A12" s="575" t="s">
        <v>6</v>
      </c>
      <c r="B12" s="577" t="s">
        <v>106</v>
      </c>
      <c r="C12" s="575" t="s">
        <v>8</v>
      </c>
      <c r="D12" s="212"/>
    </row>
    <row r="13" spans="1:5" s="12" customFormat="1" ht="16.5" customHeight="1">
      <c r="A13" s="576"/>
      <c r="B13" s="578"/>
      <c r="C13" s="576"/>
      <c r="D13" s="212" t="s">
        <v>10</v>
      </c>
    </row>
    <row r="14" spans="1:5" s="12" customFormat="1" ht="10.5" customHeight="1">
      <c r="A14" s="211"/>
      <c r="B14" s="211"/>
      <c r="C14" s="210"/>
      <c r="D14" s="210"/>
    </row>
    <row r="15" spans="1:5" s="12" customFormat="1" ht="76.5" customHeight="1">
      <c r="A15" s="209" t="s">
        <v>105</v>
      </c>
      <c r="B15" s="208" t="s">
        <v>119</v>
      </c>
      <c r="C15" s="208" t="s">
        <v>121</v>
      </c>
      <c r="D15" s="207" t="s">
        <v>120</v>
      </c>
    </row>
    <row r="16" spans="1:5" s="12" customFormat="1" ht="15.75" customHeight="1">
      <c r="A16" s="206" t="s">
        <v>15</v>
      </c>
      <c r="B16" s="205">
        <f>SUM(B17:B48)</f>
        <v>299807</v>
      </c>
      <c r="C16" s="205">
        <f>SUM(C17:C48)</f>
        <v>229436</v>
      </c>
      <c r="D16" s="204">
        <f>C16/B16*100</f>
        <v>76.527899615419244</v>
      </c>
    </row>
    <row r="17" spans="1:4" ht="12" customHeight="1">
      <c r="A17" s="203" t="s">
        <v>16</v>
      </c>
      <c r="B17" s="197">
        <v>4767</v>
      </c>
      <c r="C17" s="197">
        <v>4182</v>
      </c>
      <c r="D17" s="201">
        <f>C17/B17*100</f>
        <v>87.728130899937057</v>
      </c>
    </row>
    <row r="18" spans="1:4" ht="12" customHeight="1">
      <c r="A18" s="203" t="s">
        <v>17</v>
      </c>
      <c r="B18" s="202">
        <v>8361</v>
      </c>
      <c r="C18" s="197">
        <v>3652</v>
      </c>
      <c r="D18" s="201">
        <f t="shared" ref="D18:D48" si="0">C18/B18*100</f>
        <v>43.678985767252719</v>
      </c>
    </row>
    <row r="19" spans="1:4" ht="12" customHeight="1">
      <c r="A19" s="203" t="s">
        <v>18</v>
      </c>
      <c r="B19" s="202">
        <v>1691</v>
      </c>
      <c r="C19" s="197">
        <v>1691</v>
      </c>
      <c r="D19" s="201">
        <f t="shared" si="0"/>
        <v>100</v>
      </c>
    </row>
    <row r="20" spans="1:4" ht="12" customHeight="1">
      <c r="A20" s="203" t="s">
        <v>19</v>
      </c>
      <c r="B20" s="202">
        <v>1773</v>
      </c>
      <c r="C20" s="197">
        <v>755</v>
      </c>
      <c r="D20" s="201">
        <f t="shared" si="0"/>
        <v>42.58319232938522</v>
      </c>
    </row>
    <row r="21" spans="1:4" ht="12" customHeight="1">
      <c r="A21" s="203" t="s">
        <v>20</v>
      </c>
      <c r="B21" s="202">
        <v>7326</v>
      </c>
      <c r="C21" s="197">
        <v>6636</v>
      </c>
      <c r="D21" s="201">
        <f t="shared" si="0"/>
        <v>90.581490581490584</v>
      </c>
    </row>
    <row r="22" spans="1:4" ht="12" customHeight="1">
      <c r="A22" s="203" t="s">
        <v>21</v>
      </c>
      <c r="B22" s="202">
        <v>8606</v>
      </c>
      <c r="C22" s="197">
        <v>7979</v>
      </c>
      <c r="D22" s="201">
        <f t="shared" si="0"/>
        <v>92.714385312572617</v>
      </c>
    </row>
    <row r="23" spans="1:4" ht="12" customHeight="1">
      <c r="A23" s="203" t="s">
        <v>22</v>
      </c>
      <c r="B23" s="202">
        <v>7911</v>
      </c>
      <c r="C23" s="197">
        <v>7461</v>
      </c>
      <c r="D23" s="201">
        <f t="shared" si="0"/>
        <v>94.311717861205906</v>
      </c>
    </row>
    <row r="24" spans="1:4" ht="12" customHeight="1">
      <c r="A24" s="203" t="s">
        <v>23</v>
      </c>
      <c r="B24" s="202">
        <v>1765</v>
      </c>
      <c r="C24" s="197">
        <v>1286</v>
      </c>
      <c r="D24" s="201">
        <f t="shared" si="0"/>
        <v>72.861189801699723</v>
      </c>
    </row>
    <row r="25" spans="1:4" ht="12" customHeight="1">
      <c r="A25" s="203" t="s">
        <v>24</v>
      </c>
      <c r="B25" s="202">
        <v>44765</v>
      </c>
      <c r="C25" s="197">
        <v>26023</v>
      </c>
      <c r="D25" s="201">
        <f t="shared" si="0"/>
        <v>58.132469563274881</v>
      </c>
    </row>
    <row r="26" spans="1:4" ht="12" customHeight="1">
      <c r="A26" s="203" t="s">
        <v>25</v>
      </c>
      <c r="B26" s="202">
        <v>2350</v>
      </c>
      <c r="C26" s="197">
        <v>397</v>
      </c>
      <c r="D26" s="201">
        <f t="shared" si="0"/>
        <v>16.893617021276597</v>
      </c>
    </row>
    <row r="27" spans="1:4" ht="12" customHeight="1">
      <c r="A27" s="203" t="s">
        <v>26</v>
      </c>
      <c r="B27" s="202">
        <v>15961</v>
      </c>
      <c r="C27" s="197">
        <v>14905</v>
      </c>
      <c r="D27" s="201">
        <f t="shared" si="0"/>
        <v>93.383873190902818</v>
      </c>
    </row>
    <row r="28" spans="1:4" ht="12" customHeight="1">
      <c r="A28" s="203" t="s">
        <v>27</v>
      </c>
      <c r="B28" s="202">
        <v>7093</v>
      </c>
      <c r="C28" s="197">
        <v>7093</v>
      </c>
      <c r="D28" s="201">
        <f t="shared" si="0"/>
        <v>100</v>
      </c>
    </row>
    <row r="29" spans="1:4" ht="12" customHeight="1">
      <c r="A29" s="203" t="s">
        <v>28</v>
      </c>
      <c r="B29" s="202">
        <v>3694</v>
      </c>
      <c r="C29" s="197">
        <v>1843</v>
      </c>
      <c r="D29" s="201">
        <f t="shared" si="0"/>
        <v>49.891716296697346</v>
      </c>
    </row>
    <row r="30" spans="1:4" ht="12" customHeight="1">
      <c r="A30" s="203" t="s">
        <v>29</v>
      </c>
      <c r="B30" s="202">
        <v>15218</v>
      </c>
      <c r="C30" s="197">
        <v>14492</v>
      </c>
      <c r="D30" s="201">
        <f t="shared" si="0"/>
        <v>95.229333683795502</v>
      </c>
    </row>
    <row r="31" spans="1:4" ht="12" customHeight="1">
      <c r="A31" s="203" t="s">
        <v>30</v>
      </c>
      <c r="B31" s="202">
        <v>48565</v>
      </c>
      <c r="C31" s="197">
        <v>48562</v>
      </c>
      <c r="D31" s="201">
        <f t="shared" si="0"/>
        <v>99.993822711829509</v>
      </c>
    </row>
    <row r="32" spans="1:4" ht="12" customHeight="1">
      <c r="A32" s="203" t="s">
        <v>31</v>
      </c>
      <c r="B32" s="202">
        <v>12071</v>
      </c>
      <c r="C32" s="197">
        <v>12071</v>
      </c>
      <c r="D32" s="201">
        <f t="shared" si="0"/>
        <v>100</v>
      </c>
    </row>
    <row r="33" spans="1:4" ht="12" customHeight="1">
      <c r="A33" s="203" t="s">
        <v>32</v>
      </c>
      <c r="B33" s="202">
        <v>5052</v>
      </c>
      <c r="C33" s="197">
        <v>4350</v>
      </c>
      <c r="D33" s="201">
        <f t="shared" si="0"/>
        <v>86.104513064133016</v>
      </c>
    </row>
    <row r="34" spans="1:4" ht="12" customHeight="1">
      <c r="A34" s="203" t="s">
        <v>33</v>
      </c>
      <c r="B34" s="202">
        <v>3029</v>
      </c>
      <c r="C34" s="197">
        <v>2366</v>
      </c>
      <c r="D34" s="201">
        <f t="shared" si="0"/>
        <v>78.111587982832617</v>
      </c>
    </row>
    <row r="35" spans="1:4" ht="12" customHeight="1">
      <c r="A35" s="203" t="s">
        <v>34</v>
      </c>
      <c r="B35" s="202">
        <v>15337</v>
      </c>
      <c r="C35" s="197">
        <v>1812</v>
      </c>
      <c r="D35" s="201">
        <f t="shared" si="0"/>
        <v>11.814566082023864</v>
      </c>
    </row>
    <row r="36" spans="1:4" ht="12" customHeight="1">
      <c r="A36" s="203" t="s">
        <v>35</v>
      </c>
      <c r="B36" s="202">
        <v>6489</v>
      </c>
      <c r="C36" s="197">
        <v>2107</v>
      </c>
      <c r="D36" s="201">
        <f t="shared" si="0"/>
        <v>32.470334412081989</v>
      </c>
    </row>
    <row r="37" spans="1:4" ht="12" customHeight="1">
      <c r="A37" s="203" t="s">
        <v>36</v>
      </c>
      <c r="B37" s="202">
        <v>7684</v>
      </c>
      <c r="C37" s="197">
        <v>7684</v>
      </c>
      <c r="D37" s="201">
        <f t="shared" si="0"/>
        <v>100</v>
      </c>
    </row>
    <row r="38" spans="1:4" ht="12" customHeight="1">
      <c r="A38" s="203" t="s">
        <v>37</v>
      </c>
      <c r="B38" s="202">
        <v>2914</v>
      </c>
      <c r="C38" s="197">
        <v>1499</v>
      </c>
      <c r="D38" s="201">
        <f t="shared" si="0"/>
        <v>51.441317776252568</v>
      </c>
    </row>
    <row r="39" spans="1:4" ht="12" customHeight="1">
      <c r="A39" s="203" t="s">
        <v>38</v>
      </c>
      <c r="B39" s="202">
        <v>8310</v>
      </c>
      <c r="C39" s="197">
        <v>8310</v>
      </c>
      <c r="D39" s="201">
        <f t="shared" si="0"/>
        <v>100</v>
      </c>
    </row>
    <row r="40" spans="1:4" ht="12" customHeight="1">
      <c r="A40" s="203" t="s">
        <v>39</v>
      </c>
      <c r="B40" s="202">
        <v>5457</v>
      </c>
      <c r="C40" s="197">
        <v>5457</v>
      </c>
      <c r="D40" s="201">
        <f t="shared" si="0"/>
        <v>100</v>
      </c>
    </row>
    <row r="41" spans="1:4" ht="12" customHeight="1">
      <c r="A41" s="203" t="s">
        <v>40</v>
      </c>
      <c r="B41" s="202">
        <v>9080</v>
      </c>
      <c r="C41" s="197">
        <v>8161</v>
      </c>
      <c r="D41" s="201">
        <f t="shared" si="0"/>
        <v>89.878854625550659</v>
      </c>
    </row>
    <row r="42" spans="1:4" ht="12" customHeight="1">
      <c r="A42" s="203" t="s">
        <v>41</v>
      </c>
      <c r="B42" s="202">
        <v>13196</v>
      </c>
      <c r="C42" s="197">
        <v>3532</v>
      </c>
      <c r="D42" s="201">
        <f t="shared" si="0"/>
        <v>26.765686571688391</v>
      </c>
    </row>
    <row r="43" spans="1:4" ht="12" customHeight="1">
      <c r="A43" s="203" t="s">
        <v>42</v>
      </c>
      <c r="B43" s="202">
        <v>5040</v>
      </c>
      <c r="C43" s="197">
        <v>5040</v>
      </c>
      <c r="D43" s="201">
        <f t="shared" si="0"/>
        <v>100</v>
      </c>
    </row>
    <row r="44" spans="1:4" ht="12" customHeight="1">
      <c r="A44" s="203" t="s">
        <v>43</v>
      </c>
      <c r="B44" s="202">
        <v>8177</v>
      </c>
      <c r="C44" s="197">
        <v>5023</v>
      </c>
      <c r="D44" s="201">
        <f t="shared" si="0"/>
        <v>61.428396722514364</v>
      </c>
    </row>
    <row r="45" spans="1:4" ht="12" customHeight="1">
      <c r="A45" s="203" t="s">
        <v>44</v>
      </c>
      <c r="B45" s="202">
        <v>2587</v>
      </c>
      <c r="C45" s="197">
        <v>2587</v>
      </c>
      <c r="D45" s="201">
        <f t="shared" si="0"/>
        <v>100</v>
      </c>
    </row>
    <row r="46" spans="1:4" ht="12" customHeight="1">
      <c r="A46" s="203" t="s">
        <v>45</v>
      </c>
      <c r="B46" s="202">
        <v>9257</v>
      </c>
      <c r="C46" s="197">
        <v>9247</v>
      </c>
      <c r="D46" s="201">
        <f t="shared" si="0"/>
        <v>99.891973641568541</v>
      </c>
    </row>
    <row r="47" spans="1:4" ht="12" customHeight="1">
      <c r="A47" s="203" t="s">
        <v>46</v>
      </c>
      <c r="B47" s="202">
        <v>4693</v>
      </c>
      <c r="C47" s="197">
        <v>1723</v>
      </c>
      <c r="D47" s="201">
        <f t="shared" si="0"/>
        <v>36.714255273812064</v>
      </c>
    </row>
    <row r="48" spans="1:4" ht="12" customHeight="1">
      <c r="A48" s="203" t="s">
        <v>47</v>
      </c>
      <c r="B48" s="202">
        <v>1588</v>
      </c>
      <c r="C48" s="197">
        <v>1510</v>
      </c>
      <c r="D48" s="201">
        <f t="shared" si="0"/>
        <v>95.088161209068005</v>
      </c>
    </row>
    <row r="49" spans="1:4">
      <c r="A49" s="200" t="s">
        <v>48</v>
      </c>
      <c r="B49" s="199"/>
      <c r="C49" s="199"/>
      <c r="D49" s="12"/>
    </row>
    <row r="50" spans="1:4">
      <c r="A50" s="531"/>
      <c r="B50" s="532"/>
      <c r="C50" s="532"/>
      <c r="D50" s="533"/>
    </row>
    <row r="51" spans="1:4">
      <c r="A51" s="534"/>
      <c r="B51" s="535"/>
      <c r="C51" s="535"/>
      <c r="D51" s="536"/>
    </row>
    <row r="52" spans="1:4">
      <c r="A52" s="534"/>
      <c r="B52" s="535"/>
      <c r="C52" s="535"/>
      <c r="D52" s="536"/>
    </row>
    <row r="53" spans="1:4">
      <c r="A53" s="534"/>
      <c r="B53" s="535"/>
      <c r="C53" s="535"/>
      <c r="D53" s="536"/>
    </row>
    <row r="54" spans="1:4">
      <c r="A54" s="534"/>
      <c r="B54" s="535"/>
      <c r="C54" s="535"/>
      <c r="D54" s="536"/>
    </row>
    <row r="55" spans="1:4">
      <c r="A55" s="534"/>
      <c r="B55" s="535"/>
      <c r="C55" s="535"/>
      <c r="D55" s="536"/>
    </row>
    <row r="56" spans="1:4">
      <c r="A56" s="537"/>
      <c r="B56" s="538"/>
      <c r="C56" s="538"/>
      <c r="D56" s="539"/>
    </row>
  </sheetData>
  <sheetProtection selectLockedCells="1"/>
  <mergeCells count="6">
    <mergeCell ref="A50:D56"/>
    <mergeCell ref="A4:E4"/>
    <mergeCell ref="A6:D6"/>
    <mergeCell ref="A12:A13"/>
    <mergeCell ref="B12:B13"/>
    <mergeCell ref="C12:C13"/>
  </mergeCells>
  <printOptions horizontalCentered="1" verticalCentered="1"/>
  <pageMargins left="0.23622047244094491" right="0.23622047244094491" top="0.19685039370078741" bottom="0.19685039370078741" header="0.31496062992125984" footer="0.31496062992125984"/>
  <pageSetup scale="96" orientation="portrait" r:id="rId1"/>
  <colBreaks count="1" manualBreakCount="1">
    <brk id="4"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tabSelected="1" zoomScaleNormal="100" zoomScaleSheetLayoutView="100" workbookViewId="0">
      <selection activeCell="C16" sqref="C16:E16"/>
    </sheetView>
  </sheetViews>
  <sheetFormatPr baseColWidth="10" defaultRowHeight="12.75"/>
  <cols>
    <col min="1" max="2" width="25.85546875" style="260" customWidth="1"/>
    <col min="3" max="6" width="10.140625" style="260" customWidth="1"/>
    <col min="7" max="7" width="1.5703125" style="260" customWidth="1"/>
    <col min="8" max="8" width="9.140625" style="260" customWidth="1"/>
    <col min="9" max="9" width="10.7109375" style="260" customWidth="1"/>
    <col min="10" max="15" width="13" style="260" customWidth="1"/>
    <col min="16" max="16" width="10.28515625" style="260" customWidth="1"/>
    <col min="17" max="16384" width="11.42578125" style="260"/>
  </cols>
  <sheetData>
    <row r="1" spans="1:16" s="229" customFormat="1" ht="21" customHeight="1">
      <c r="C1" s="230"/>
      <c r="D1" s="230"/>
      <c r="E1" s="230"/>
      <c r="F1" s="230"/>
      <c r="G1" s="230"/>
      <c r="H1" s="230"/>
      <c r="I1" s="230"/>
      <c r="J1" s="231"/>
      <c r="K1" s="231"/>
    </row>
    <row r="2" spans="1:16" s="229" customFormat="1" ht="21" customHeight="1">
      <c r="C2" s="230"/>
      <c r="D2" s="230"/>
      <c r="E2" s="230"/>
      <c r="F2" s="230"/>
      <c r="G2" s="230"/>
      <c r="H2" s="230"/>
      <c r="I2" s="230"/>
      <c r="J2" s="231"/>
      <c r="K2" s="231"/>
    </row>
    <row r="3" spans="1:16" s="229" customFormat="1" ht="21" customHeight="1">
      <c r="C3" s="230"/>
      <c r="D3" s="230"/>
      <c r="E3" s="230"/>
      <c r="F3" s="230"/>
      <c r="G3" s="230"/>
      <c r="H3" s="230"/>
      <c r="I3" s="230"/>
      <c r="J3" s="231"/>
      <c r="K3" s="231"/>
    </row>
    <row r="4" spans="1:16" s="229" customFormat="1" ht="21.75" customHeight="1">
      <c r="C4" s="230"/>
      <c r="D4" s="230"/>
      <c r="E4" s="591"/>
      <c r="F4" s="591"/>
      <c r="G4" s="591"/>
      <c r="H4" s="591"/>
      <c r="I4" s="591"/>
      <c r="J4" s="231"/>
      <c r="K4" s="231"/>
    </row>
    <row r="5" spans="1:16" s="229" customFormat="1" ht="15.75" customHeight="1">
      <c r="C5" s="230"/>
      <c r="D5" s="230"/>
      <c r="E5" s="230"/>
      <c r="F5" s="230"/>
      <c r="G5" s="230"/>
      <c r="H5" s="230"/>
      <c r="I5" s="230"/>
      <c r="J5" s="231"/>
      <c r="K5" s="232"/>
    </row>
    <row r="6" spans="1:16" s="229" customFormat="1" ht="15.75" customHeight="1">
      <c r="A6" s="124"/>
      <c r="B6" s="124"/>
      <c r="C6" s="230"/>
      <c r="D6" s="230"/>
      <c r="E6" s="230"/>
      <c r="F6" s="230"/>
      <c r="G6" s="230"/>
      <c r="H6" s="230"/>
      <c r="I6" s="230"/>
      <c r="J6" s="231"/>
      <c r="K6" s="232"/>
    </row>
    <row r="7" spans="1:16" s="229" customFormat="1" ht="24.75" customHeight="1">
      <c r="A7" s="485" t="s">
        <v>122</v>
      </c>
      <c r="B7" s="485"/>
      <c r="C7" s="485"/>
      <c r="D7" s="485"/>
      <c r="E7" s="485"/>
      <c r="F7" s="485"/>
      <c r="G7" s="485"/>
      <c r="H7" s="485"/>
      <c r="I7" s="485"/>
      <c r="J7" s="233"/>
      <c r="K7" s="233"/>
      <c r="L7" s="234"/>
      <c r="M7" s="234"/>
      <c r="N7" s="234"/>
      <c r="O7" s="234"/>
      <c r="P7" s="234"/>
    </row>
    <row r="8" spans="1:16" s="229" customFormat="1" ht="21.75" customHeight="1">
      <c r="A8" s="592" t="s">
        <v>123</v>
      </c>
      <c r="B8" s="592"/>
      <c r="C8" s="592"/>
      <c r="D8" s="592"/>
      <c r="E8" s="592"/>
      <c r="F8" s="592"/>
      <c r="G8" s="592"/>
      <c r="H8" s="592"/>
      <c r="I8" s="592"/>
      <c r="J8" s="233"/>
      <c r="K8" s="233"/>
      <c r="L8" s="234"/>
      <c r="M8" s="234"/>
      <c r="N8" s="234"/>
      <c r="O8" s="234"/>
      <c r="P8" s="234"/>
    </row>
    <row r="9" spans="1:16" s="229" customFormat="1" ht="15.75" customHeight="1">
      <c r="K9" s="231"/>
      <c r="O9" s="235"/>
      <c r="P9" s="235"/>
    </row>
    <row r="10" spans="1:16" s="238" customFormat="1" ht="15" customHeight="1">
      <c r="A10" s="236"/>
      <c r="B10" s="236"/>
      <c r="C10" s="582" t="s">
        <v>124</v>
      </c>
      <c r="D10" s="583"/>
      <c r="E10" s="583"/>
      <c r="F10" s="583"/>
      <c r="G10" s="287"/>
      <c r="H10" s="237"/>
      <c r="I10" s="237"/>
      <c r="K10" s="239"/>
      <c r="N10" s="235"/>
      <c r="O10" s="235"/>
      <c r="P10" s="235"/>
    </row>
    <row r="11" spans="1:16" s="238" customFormat="1" ht="15" customHeight="1">
      <c r="A11" s="236"/>
      <c r="B11" s="589">
        <v>2007</v>
      </c>
      <c r="C11" s="589">
        <v>2008</v>
      </c>
      <c r="D11" s="589">
        <v>2009</v>
      </c>
      <c r="E11" s="589">
        <v>2010</v>
      </c>
      <c r="F11" s="589">
        <v>2011</v>
      </c>
      <c r="G11" s="240"/>
      <c r="H11" s="593" t="s">
        <v>279</v>
      </c>
      <c r="I11" s="594"/>
      <c r="K11" s="239"/>
      <c r="N11" s="235"/>
      <c r="O11" s="235"/>
      <c r="P11" s="235"/>
    </row>
    <row r="12" spans="1:16" s="243" customFormat="1" ht="11.25" customHeight="1">
      <c r="A12" s="238"/>
      <c r="B12" s="590"/>
      <c r="C12" s="590"/>
      <c r="D12" s="590"/>
      <c r="E12" s="590"/>
      <c r="F12" s="590"/>
      <c r="G12" s="240"/>
      <c r="H12" s="241" t="s">
        <v>125</v>
      </c>
      <c r="I12" s="242" t="s">
        <v>126</v>
      </c>
      <c r="N12" s="584"/>
      <c r="O12" s="584"/>
      <c r="P12" s="584"/>
    </row>
    <row r="13" spans="1:16" s="243" customFormat="1" ht="18.75" customHeight="1">
      <c r="A13" s="244" t="s">
        <v>127</v>
      </c>
      <c r="B13" s="245">
        <v>157436</v>
      </c>
      <c r="C13" s="245">
        <v>168250</v>
      </c>
      <c r="D13" s="245">
        <v>188973</v>
      </c>
      <c r="E13" s="245">
        <v>207795.8</v>
      </c>
      <c r="F13" s="245">
        <v>215200</v>
      </c>
      <c r="G13" s="246"/>
      <c r="H13" s="247">
        <f>F13-E13</f>
        <v>7404.2000000000116</v>
      </c>
      <c r="I13" s="248">
        <f>F13/E13-1</f>
        <v>3.563209651013155E-2</v>
      </c>
      <c r="K13" s="249"/>
      <c r="N13" s="584"/>
      <c r="O13" s="584"/>
      <c r="P13" s="584"/>
    </row>
    <row r="14" spans="1:16" s="243" customFormat="1" ht="18.75" customHeight="1">
      <c r="A14" s="244" t="s">
        <v>128</v>
      </c>
      <c r="B14" s="245">
        <v>1135618</v>
      </c>
      <c r="C14" s="245">
        <v>1172131</v>
      </c>
      <c r="D14" s="245">
        <v>1214312</v>
      </c>
      <c r="E14" s="245">
        <v>1242620.47</v>
      </c>
      <c r="F14" s="245">
        <v>1283563.8</v>
      </c>
      <c r="G14" s="246"/>
      <c r="H14" s="247">
        <f>F14-E14</f>
        <v>40943.330000000075</v>
      </c>
      <c r="I14" s="248">
        <f>F14/E14-1</f>
        <v>3.2949183591028497E-2</v>
      </c>
      <c r="J14" s="250"/>
      <c r="K14" s="249"/>
      <c r="N14" s="584"/>
      <c r="O14" s="584"/>
      <c r="P14" s="584"/>
    </row>
    <row r="15" spans="1:16" s="243" customFormat="1" ht="23.25" customHeight="1">
      <c r="A15" s="251" t="s">
        <v>246</v>
      </c>
      <c r="B15" s="252">
        <f t="shared" ref="B15:E15" si="0">IF(B14=0,0,(B13/B14)*100)</f>
        <v>13.863464650965376</v>
      </c>
      <c r="C15" s="252">
        <f t="shared" si="0"/>
        <v>14.354197611017879</v>
      </c>
      <c r="D15" s="252">
        <f t="shared" si="0"/>
        <v>15.562145478262588</v>
      </c>
      <c r="E15" s="252">
        <f t="shared" si="0"/>
        <v>16.722386683361172</v>
      </c>
      <c r="F15" s="252">
        <f>IF(F14=0,0,(F13/F14)*100)</f>
        <v>16.765820288792813</v>
      </c>
      <c r="G15" s="253"/>
      <c r="H15" s="585">
        <f>F15-E15</f>
        <v>4.3433605431641098E-2</v>
      </c>
      <c r="I15" s="586"/>
      <c r="J15" s="254"/>
      <c r="K15" s="249"/>
      <c r="L15" s="254"/>
      <c r="N15" s="584"/>
      <c r="O15" s="584"/>
      <c r="P15" s="584"/>
    </row>
    <row r="16" spans="1:16" ht="27" customHeight="1">
      <c r="A16" s="255"/>
      <c r="B16" s="255"/>
      <c r="C16" s="587"/>
      <c r="D16" s="587"/>
      <c r="E16" s="587"/>
      <c r="F16" s="256"/>
      <c r="G16" s="256"/>
      <c r="H16" s="257"/>
      <c r="I16" s="257"/>
      <c r="J16" s="258"/>
      <c r="K16" s="259"/>
      <c r="N16" s="584"/>
      <c r="O16" s="584"/>
      <c r="P16" s="584"/>
    </row>
    <row r="17" spans="1:35" ht="18" customHeight="1">
      <c r="A17" s="261"/>
      <c r="B17" s="261"/>
      <c r="C17" s="262"/>
      <c r="D17" s="262"/>
      <c r="E17" s="262"/>
      <c r="F17" s="262"/>
      <c r="G17" s="262"/>
      <c r="H17" s="257"/>
      <c r="I17" s="257"/>
      <c r="J17" s="263"/>
      <c r="N17" s="584"/>
      <c r="O17" s="584"/>
      <c r="P17" s="584"/>
    </row>
    <row r="18" spans="1:35" ht="18" customHeight="1">
      <c r="A18" s="264"/>
      <c r="B18" s="264"/>
      <c r="C18" s="265"/>
      <c r="D18" s="265"/>
      <c r="E18" s="266"/>
      <c r="F18" s="266"/>
      <c r="G18" s="266"/>
      <c r="H18" s="267"/>
      <c r="I18" s="267"/>
      <c r="N18" s="584"/>
      <c r="O18" s="584"/>
      <c r="P18" s="584"/>
    </row>
    <row r="19" spans="1:35" ht="18" customHeight="1"/>
    <row r="20" spans="1:35" ht="18" customHeight="1">
      <c r="K20" s="263"/>
      <c r="N20" s="584"/>
      <c r="O20" s="584"/>
      <c r="P20" s="584"/>
    </row>
    <row r="21" spans="1:35" ht="18" customHeight="1">
      <c r="N21" s="584"/>
      <c r="O21" s="584"/>
      <c r="P21" s="584"/>
    </row>
    <row r="22" spans="1:35" ht="18" customHeight="1">
      <c r="E22" s="268"/>
      <c r="F22" s="268"/>
      <c r="G22" s="268"/>
      <c r="H22" s="268"/>
      <c r="I22" s="268"/>
      <c r="J22" s="268"/>
      <c r="K22" s="268"/>
      <c r="L22" s="268"/>
      <c r="M22" s="268"/>
      <c r="N22" s="584"/>
      <c r="O22" s="584"/>
      <c r="P22" s="584"/>
      <c r="AF22" s="588" t="s">
        <v>129</v>
      </c>
      <c r="AG22" s="579">
        <v>2000</v>
      </c>
      <c r="AH22" s="269" t="s">
        <v>130</v>
      </c>
      <c r="AI22" s="270">
        <v>10.4</v>
      </c>
    </row>
    <row r="23" spans="1:35" ht="18" customHeight="1">
      <c r="E23" s="268"/>
      <c r="F23" s="268"/>
      <c r="G23" s="268"/>
      <c r="H23" s="268"/>
      <c r="I23" s="268"/>
      <c r="J23" s="268"/>
      <c r="K23" s="268"/>
      <c r="L23" s="268"/>
      <c r="M23" s="268"/>
      <c r="N23" s="584"/>
      <c r="O23" s="584"/>
      <c r="P23" s="584"/>
      <c r="Q23" s="268"/>
      <c r="AF23" s="588"/>
      <c r="AG23" s="580"/>
      <c r="AH23" s="269" t="s">
        <v>131</v>
      </c>
      <c r="AI23" s="270">
        <v>9.8000000000000007</v>
      </c>
    </row>
    <row r="24" spans="1:35" ht="18" customHeight="1">
      <c r="E24" s="268"/>
      <c r="F24" s="268"/>
      <c r="G24" s="268"/>
      <c r="H24" s="268"/>
      <c r="I24" s="268"/>
      <c r="J24" s="268"/>
      <c r="K24" s="268"/>
      <c r="L24" s="268"/>
      <c r="M24" s="268"/>
      <c r="N24" s="584"/>
      <c r="O24" s="584"/>
      <c r="P24" s="584"/>
      <c r="Q24" s="268"/>
      <c r="AF24" s="588"/>
      <c r="AG24" s="580"/>
      <c r="AH24" s="269" t="s">
        <v>132</v>
      </c>
      <c r="AI24" s="270">
        <v>8.6999999999999993</v>
      </c>
    </row>
    <row r="25" spans="1:35" ht="18" customHeight="1">
      <c r="E25" s="268"/>
      <c r="F25" s="268"/>
      <c r="G25" s="268"/>
      <c r="H25" s="268"/>
      <c r="I25" s="268"/>
      <c r="J25" s="268"/>
      <c r="K25" s="268"/>
      <c r="L25" s="268"/>
      <c r="M25" s="268"/>
      <c r="N25" s="268"/>
      <c r="O25" s="268"/>
      <c r="P25" s="268"/>
      <c r="Q25" s="268"/>
      <c r="AF25" s="588"/>
      <c r="AG25" s="581"/>
      <c r="AH25" s="269" t="s">
        <v>133</v>
      </c>
      <c r="AI25" s="271">
        <v>9.15</v>
      </c>
    </row>
    <row r="26" spans="1:35" ht="18" customHeight="1">
      <c r="E26" s="268"/>
      <c r="F26" s="268"/>
      <c r="G26" s="268"/>
      <c r="H26" s="268"/>
      <c r="I26" s="268"/>
      <c r="J26" s="268"/>
      <c r="K26" s="268"/>
      <c r="L26" s="268"/>
      <c r="M26" s="268"/>
      <c r="N26" s="268"/>
      <c r="O26" s="268"/>
      <c r="P26" s="268"/>
      <c r="Q26" s="268"/>
      <c r="AF26" s="588"/>
      <c r="AG26" s="579">
        <v>2001</v>
      </c>
      <c r="AH26" s="269" t="s">
        <v>130</v>
      </c>
      <c r="AI26" s="270">
        <v>10.4</v>
      </c>
    </row>
    <row r="27" spans="1:35" ht="18" customHeight="1">
      <c r="N27" s="268"/>
      <c r="O27" s="268"/>
      <c r="P27" s="268"/>
      <c r="Q27" s="268"/>
      <c r="AF27" s="588"/>
      <c r="AG27" s="580"/>
      <c r="AH27" s="269" t="s">
        <v>131</v>
      </c>
      <c r="AI27" s="271">
        <v>10</v>
      </c>
    </row>
    <row r="28" spans="1:35" ht="18" customHeight="1">
      <c r="N28" s="268"/>
      <c r="O28" s="268"/>
      <c r="P28" s="268"/>
      <c r="Q28" s="268"/>
      <c r="AF28" s="588"/>
      <c r="AG28" s="580"/>
      <c r="AH28" s="269" t="s">
        <v>132</v>
      </c>
      <c r="AI28" s="270">
        <v>10.7</v>
      </c>
    </row>
    <row r="29" spans="1:35" ht="18" customHeight="1">
      <c r="AF29" s="588"/>
      <c r="AG29" s="581"/>
      <c r="AH29" s="269" t="s">
        <v>133</v>
      </c>
      <c r="AI29" s="270">
        <v>9.3000000000000007</v>
      </c>
    </row>
    <row r="30" spans="1:35" ht="33" customHeight="1">
      <c r="AF30" s="588"/>
      <c r="AG30" s="272">
        <v>2002</v>
      </c>
      <c r="AH30" s="269" t="s">
        <v>130</v>
      </c>
      <c r="AI30" s="270">
        <v>10.199999999999999</v>
      </c>
    </row>
    <row r="31" spans="1:35" ht="33" customHeight="1">
      <c r="AF31" s="588"/>
      <c r="AG31" s="273"/>
      <c r="AH31" s="269" t="s">
        <v>133</v>
      </c>
      <c r="AI31" s="270">
        <v>13.5</v>
      </c>
    </row>
    <row r="32" spans="1:35" ht="38.25" customHeight="1"/>
    <row r="33" ht="38.25" customHeight="1"/>
    <row r="34" ht="38.25" customHeight="1"/>
    <row r="35" ht="48.75" customHeight="1"/>
    <row r="36" ht="23.25" customHeight="1"/>
    <row r="37" ht="23.25" customHeight="1"/>
    <row r="39" ht="8.25" customHeight="1"/>
    <row r="40" hidden="1"/>
    <row r="41" hidden="1"/>
    <row r="42" hidden="1"/>
    <row r="43" hidden="1"/>
    <row r="44" hidden="1"/>
    <row r="52" spans="1:2">
      <c r="A52" s="274"/>
      <c r="B52" s="274"/>
    </row>
  </sheetData>
  <dataConsolidate/>
  <mergeCells count="18">
    <mergeCell ref="E4:I4"/>
    <mergeCell ref="A7:I7"/>
    <mergeCell ref="A8:I8"/>
    <mergeCell ref="E11:E12"/>
    <mergeCell ref="H11:I11"/>
    <mergeCell ref="B11:B12"/>
    <mergeCell ref="AG22:AG25"/>
    <mergeCell ref="AG26:AG29"/>
    <mergeCell ref="C10:F10"/>
    <mergeCell ref="N12:P15"/>
    <mergeCell ref="H15:I15"/>
    <mergeCell ref="C16:E16"/>
    <mergeCell ref="N16:P18"/>
    <mergeCell ref="N20:P24"/>
    <mergeCell ref="AF22:AF31"/>
    <mergeCell ref="F11:F12"/>
    <mergeCell ref="C11:C12"/>
    <mergeCell ref="D11:D12"/>
  </mergeCells>
  <conditionalFormatting sqref="H13:H15 I13:I14">
    <cfRule type="cellIs" dxfId="7" priority="1" stopIfTrue="1" operator="lessThan">
      <formula>0</formula>
    </cfRule>
  </conditionalFormatting>
  <printOptions horizontalCentered="1"/>
  <pageMargins left="0.59055118110236227" right="0.59055118110236227" top="0.78740157480314965" bottom="0.78740157480314965" header="0" footer="0"/>
  <pageSetup scale="8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showGridLines="0" topLeftCell="A13" zoomScaleNormal="100" zoomScaleSheetLayoutView="100" workbookViewId="0">
      <selection activeCell="R46" sqref="R46"/>
    </sheetView>
  </sheetViews>
  <sheetFormatPr baseColWidth="10" defaultRowHeight="12.75"/>
  <cols>
    <col min="1" max="1" width="25.85546875" style="260" customWidth="1"/>
    <col min="2" max="6" width="10.140625" style="260" customWidth="1"/>
    <col min="7" max="7" width="1.5703125" style="260" customWidth="1"/>
    <col min="8" max="9" width="9.140625" style="260" customWidth="1"/>
    <col min="10" max="10" width="5.5703125" style="260" customWidth="1"/>
    <col min="11" max="11" width="15.28515625" style="260" bestFit="1" customWidth="1"/>
    <col min="12" max="15" width="13" style="260" customWidth="1"/>
    <col min="16" max="16" width="10.28515625" style="260" customWidth="1"/>
    <col min="17" max="16384" width="11.42578125" style="260"/>
  </cols>
  <sheetData>
    <row r="1" spans="1:16" s="229" customFormat="1" ht="21" customHeight="1">
      <c r="C1" s="230"/>
      <c r="D1" s="230"/>
      <c r="E1" s="230"/>
      <c r="F1" s="230"/>
      <c r="G1" s="230"/>
      <c r="H1" s="230"/>
      <c r="I1" s="230"/>
      <c r="J1" s="231"/>
      <c r="K1" s="231"/>
    </row>
    <row r="2" spans="1:16" s="229" customFormat="1" ht="21" customHeight="1">
      <c r="C2" s="230"/>
      <c r="D2" s="230"/>
      <c r="E2" s="230"/>
      <c r="F2" s="230"/>
      <c r="G2" s="230"/>
      <c r="H2" s="230"/>
      <c r="I2" s="230"/>
      <c r="J2" s="231"/>
      <c r="K2" s="231"/>
    </row>
    <row r="3" spans="1:16" s="229" customFormat="1" ht="21" customHeight="1">
      <c r="C3" s="230"/>
      <c r="D3" s="230"/>
      <c r="E3" s="230"/>
      <c r="F3" s="230"/>
      <c r="G3" s="230"/>
      <c r="H3" s="230"/>
      <c r="I3" s="230"/>
      <c r="J3" s="231"/>
      <c r="K3" s="231"/>
    </row>
    <row r="4" spans="1:16" s="229" customFormat="1" ht="21" customHeight="1">
      <c r="C4" s="230"/>
      <c r="D4" s="230"/>
      <c r="E4" s="230"/>
      <c r="F4" s="230"/>
      <c r="G4" s="230"/>
      <c r="H4" s="230"/>
      <c r="I4" s="230"/>
      <c r="J4" s="231"/>
      <c r="K4" s="231"/>
    </row>
    <row r="5" spans="1:16" s="229" customFormat="1" ht="21" customHeight="1">
      <c r="C5" s="230"/>
      <c r="D5" s="230"/>
      <c r="E5" s="591"/>
      <c r="F5" s="591"/>
      <c r="G5" s="591"/>
      <c r="H5" s="591"/>
      <c r="I5" s="591"/>
      <c r="J5" s="231"/>
      <c r="K5" s="231"/>
    </row>
    <row r="6" spans="1:16" s="229" customFormat="1" ht="21" customHeight="1">
      <c r="A6" s="124"/>
      <c r="C6" s="230"/>
      <c r="D6" s="230"/>
      <c r="E6" s="388"/>
      <c r="F6" s="388"/>
      <c r="G6" s="388"/>
      <c r="H6" s="388"/>
      <c r="I6" s="388"/>
      <c r="J6" s="231"/>
      <c r="K6" s="231"/>
    </row>
    <row r="7" spans="1:16" s="229" customFormat="1" ht="15.75" customHeight="1">
      <c r="C7" s="230"/>
      <c r="D7" s="230"/>
      <c r="E7" s="230"/>
      <c r="F7" s="230"/>
      <c r="G7" s="230"/>
      <c r="H7" s="230"/>
      <c r="I7" s="230"/>
      <c r="J7" s="231"/>
      <c r="K7" s="231"/>
    </row>
    <row r="8" spans="1:16" s="229" customFormat="1" ht="21.95" customHeight="1">
      <c r="A8" s="485" t="s">
        <v>134</v>
      </c>
      <c r="B8" s="485"/>
      <c r="C8" s="485"/>
      <c r="D8" s="485"/>
      <c r="E8" s="485"/>
      <c r="F8" s="485"/>
      <c r="G8" s="485"/>
      <c r="H8" s="485"/>
      <c r="I8" s="485"/>
      <c r="J8" s="389"/>
      <c r="K8" s="389"/>
      <c r="L8" s="234"/>
      <c r="M8" s="234"/>
      <c r="N8" s="234"/>
      <c r="O8" s="234"/>
      <c r="P8" s="234"/>
    </row>
    <row r="9" spans="1:16" s="229" customFormat="1" ht="21.75" customHeight="1">
      <c r="A9" s="592" t="s">
        <v>123</v>
      </c>
      <c r="B9" s="592"/>
      <c r="C9" s="592"/>
      <c r="D9" s="592"/>
      <c r="E9" s="592"/>
      <c r="F9" s="592"/>
      <c r="G9" s="592"/>
      <c r="H9" s="592"/>
      <c r="I9" s="592"/>
      <c r="J9" s="389"/>
      <c r="K9" s="389"/>
      <c r="L9" s="234"/>
      <c r="M9" s="234"/>
      <c r="N9" s="234"/>
      <c r="O9" s="234"/>
      <c r="P9" s="234"/>
    </row>
    <row r="10" spans="1:16" s="229" customFormat="1" ht="15.75" customHeight="1">
      <c r="K10" s="231"/>
      <c r="O10" s="385"/>
      <c r="P10" s="385"/>
    </row>
    <row r="11" spans="1:16" s="238" customFormat="1" ht="15" customHeight="1">
      <c r="A11" s="236"/>
      <c r="B11" s="582" t="s">
        <v>124</v>
      </c>
      <c r="C11" s="583"/>
      <c r="D11" s="583"/>
      <c r="E11" s="583"/>
      <c r="F11" s="583"/>
      <c r="G11" s="275"/>
      <c r="H11" s="237"/>
      <c r="I11" s="237"/>
      <c r="K11" s="239"/>
      <c r="N11" s="385"/>
      <c r="O11" s="385"/>
      <c r="P11" s="385"/>
    </row>
    <row r="12" spans="1:16" s="238" customFormat="1" ht="15" customHeight="1">
      <c r="A12" s="236"/>
      <c r="B12" s="595">
        <v>2007</v>
      </c>
      <c r="C12" s="595">
        <v>2008</v>
      </c>
      <c r="D12" s="595">
        <v>2009</v>
      </c>
      <c r="E12" s="595">
        <v>2010</v>
      </c>
      <c r="F12" s="595">
        <v>2011</v>
      </c>
      <c r="G12" s="240"/>
      <c r="H12" s="593" t="s">
        <v>279</v>
      </c>
      <c r="I12" s="594"/>
      <c r="K12" s="239"/>
      <c r="N12" s="385"/>
      <c r="O12" s="385"/>
      <c r="P12" s="385"/>
    </row>
    <row r="13" spans="1:16" s="243" customFormat="1" ht="11.25" customHeight="1">
      <c r="A13" s="238"/>
      <c r="B13" s="596"/>
      <c r="C13" s="596"/>
      <c r="D13" s="596"/>
      <c r="E13" s="596"/>
      <c r="F13" s="596"/>
      <c r="G13" s="240"/>
      <c r="H13" s="241" t="s">
        <v>125</v>
      </c>
      <c r="I13" s="242" t="s">
        <v>126</v>
      </c>
      <c r="K13" s="276"/>
      <c r="N13" s="584"/>
      <c r="O13" s="584"/>
      <c r="P13" s="584"/>
    </row>
    <row r="14" spans="1:16" s="243" customFormat="1" ht="18.75" customHeight="1">
      <c r="A14" s="244" t="s">
        <v>135</v>
      </c>
      <c r="B14" s="245">
        <v>1135618</v>
      </c>
      <c r="C14" s="245">
        <v>1172131</v>
      </c>
      <c r="D14" s="245">
        <v>1214312</v>
      </c>
      <c r="E14" s="245">
        <v>1242620.47</v>
      </c>
      <c r="F14" s="245">
        <v>1283563.8</v>
      </c>
      <c r="G14" s="246"/>
      <c r="H14" s="247">
        <f>F14-E14</f>
        <v>40943.330000000075</v>
      </c>
      <c r="I14" s="248">
        <f>F14/E14-1</f>
        <v>3.2949183591028497E-2</v>
      </c>
      <c r="K14" s="276"/>
      <c r="L14" s="392"/>
      <c r="N14" s="584"/>
      <c r="O14" s="584"/>
      <c r="P14" s="584"/>
    </row>
    <row r="15" spans="1:16" s="243" customFormat="1" ht="18.75" customHeight="1">
      <c r="A15" s="244" t="s">
        <v>136</v>
      </c>
      <c r="B15" s="245">
        <v>1158493</v>
      </c>
      <c r="C15" s="245">
        <v>1213247</v>
      </c>
      <c r="D15" s="245">
        <v>1249220</v>
      </c>
      <c r="E15" s="245">
        <v>1271711.48</v>
      </c>
      <c r="F15" s="245">
        <v>1336369.3999999999</v>
      </c>
      <c r="G15" s="246"/>
      <c r="H15" s="247">
        <f>F15-E15</f>
        <v>64657.919999999925</v>
      </c>
      <c r="I15" s="248">
        <f>F15/E15-1</f>
        <v>5.0843230573022646E-2</v>
      </c>
      <c r="J15" s="250"/>
      <c r="K15" s="288"/>
      <c r="L15" s="277"/>
      <c r="N15" s="584"/>
      <c r="O15" s="584"/>
      <c r="P15" s="584"/>
    </row>
    <row r="16" spans="1:16" s="243" customFormat="1" ht="23.25" customHeight="1">
      <c r="A16" s="251" t="s">
        <v>137</v>
      </c>
      <c r="B16" s="252">
        <f>IF(B15=0,0,(B14/B15)*100)</f>
        <v>98.025452031216417</v>
      </c>
      <c r="C16" s="252">
        <f t="shared" ref="C16:F16" si="0">IF(C15=0,0,(C14/C15)*100)</f>
        <v>96.611077546451796</v>
      </c>
      <c r="D16" s="252">
        <f t="shared" si="0"/>
        <v>97.20561630457405</v>
      </c>
      <c r="E16" s="252">
        <f t="shared" si="0"/>
        <v>97.712452041401718</v>
      </c>
      <c r="F16" s="252">
        <f t="shared" si="0"/>
        <v>96.048577586406878</v>
      </c>
      <c r="G16" s="253"/>
      <c r="H16" s="585">
        <f>F16-E16</f>
        <v>-1.6638744549948399</v>
      </c>
      <c r="I16" s="586"/>
      <c r="J16" s="254"/>
      <c r="K16" s="254"/>
      <c r="L16" s="254"/>
      <c r="N16" s="584"/>
      <c r="O16" s="584"/>
      <c r="P16" s="584"/>
    </row>
    <row r="17" spans="1:35" ht="19.5" customHeight="1">
      <c r="A17" s="279"/>
      <c r="B17" s="587"/>
      <c r="C17" s="587"/>
      <c r="D17" s="587"/>
      <c r="E17" s="587"/>
      <c r="F17" s="394"/>
      <c r="G17" s="386"/>
      <c r="H17" s="257"/>
      <c r="I17" s="257"/>
      <c r="J17" s="258"/>
      <c r="N17" s="584"/>
      <c r="O17" s="584"/>
      <c r="P17" s="584"/>
    </row>
    <row r="18" spans="1:35" ht="18" customHeight="1">
      <c r="A18" s="261"/>
      <c r="B18" s="262"/>
      <c r="C18" s="262"/>
      <c r="D18" s="262"/>
      <c r="E18" s="262"/>
      <c r="F18" s="262"/>
      <c r="G18" s="262"/>
      <c r="H18" s="257"/>
      <c r="I18" s="257"/>
      <c r="J18" s="263"/>
      <c r="N18" s="584"/>
      <c r="O18" s="584"/>
      <c r="P18" s="584"/>
    </row>
    <row r="19" spans="1:35" ht="18" customHeight="1">
      <c r="A19" s="264"/>
      <c r="B19" s="266"/>
      <c r="C19" s="265"/>
      <c r="D19" s="265"/>
      <c r="E19" s="266"/>
      <c r="F19" s="266"/>
      <c r="G19" s="266"/>
      <c r="H19" s="267"/>
      <c r="I19" s="267"/>
      <c r="N19" s="584"/>
      <c r="O19" s="584"/>
      <c r="P19" s="584"/>
    </row>
    <row r="20" spans="1:35" ht="18" customHeight="1"/>
    <row r="21" spans="1:35" ht="18" customHeight="1">
      <c r="N21" s="584"/>
      <c r="O21" s="584"/>
      <c r="P21" s="584"/>
    </row>
    <row r="22" spans="1:35" ht="18" customHeight="1">
      <c r="N22" s="584"/>
      <c r="O22" s="584"/>
      <c r="P22" s="584"/>
    </row>
    <row r="23" spans="1:35" ht="18" customHeight="1">
      <c r="E23" s="268"/>
      <c r="F23" s="268"/>
      <c r="G23" s="268"/>
      <c r="H23" s="268"/>
      <c r="I23" s="268"/>
      <c r="J23" s="268"/>
      <c r="K23" s="268"/>
      <c r="L23" s="268"/>
      <c r="M23" s="268"/>
      <c r="N23" s="584"/>
      <c r="O23" s="584"/>
      <c r="P23" s="584"/>
      <c r="AF23" s="588" t="s">
        <v>129</v>
      </c>
      <c r="AG23" s="579">
        <v>2000</v>
      </c>
      <c r="AH23" s="387" t="s">
        <v>130</v>
      </c>
      <c r="AI23" s="270">
        <v>10.4</v>
      </c>
    </row>
    <row r="24" spans="1:35" ht="18" customHeight="1">
      <c r="E24" s="268"/>
      <c r="F24" s="268"/>
      <c r="G24" s="268"/>
      <c r="H24" s="268"/>
      <c r="I24" s="268"/>
      <c r="J24" s="268"/>
      <c r="K24" s="393"/>
      <c r="L24" s="268"/>
      <c r="M24" s="268"/>
      <c r="N24" s="584"/>
      <c r="O24" s="584"/>
      <c r="P24" s="584"/>
      <c r="Q24" s="268"/>
      <c r="AF24" s="588"/>
      <c r="AG24" s="580"/>
      <c r="AH24" s="387" t="s">
        <v>131</v>
      </c>
      <c r="AI24" s="270">
        <v>9.8000000000000007</v>
      </c>
    </row>
    <row r="25" spans="1:35" ht="18" customHeight="1">
      <c r="E25" s="268"/>
      <c r="F25" s="268"/>
      <c r="G25" s="268"/>
      <c r="H25" s="268"/>
      <c r="I25" s="268"/>
      <c r="J25" s="268"/>
      <c r="K25" s="268"/>
      <c r="L25" s="268"/>
      <c r="M25" s="268"/>
      <c r="N25" s="584"/>
      <c r="O25" s="584"/>
      <c r="P25" s="584"/>
      <c r="Q25" s="268"/>
      <c r="AF25" s="588"/>
      <c r="AG25" s="580"/>
      <c r="AH25" s="387" t="s">
        <v>132</v>
      </c>
      <c r="AI25" s="270">
        <v>8.6999999999999993</v>
      </c>
    </row>
    <row r="26" spans="1:35" ht="18" customHeight="1">
      <c r="E26" s="268"/>
      <c r="F26" s="268"/>
      <c r="G26" s="268"/>
      <c r="H26" s="268"/>
      <c r="I26" s="268"/>
      <c r="J26" s="268"/>
      <c r="K26" s="395"/>
      <c r="L26" s="268"/>
      <c r="M26" s="268"/>
      <c r="N26" s="268"/>
      <c r="O26" s="268"/>
      <c r="P26" s="268"/>
      <c r="Q26" s="268"/>
      <c r="AF26" s="588"/>
      <c r="AG26" s="581"/>
      <c r="AH26" s="387" t="s">
        <v>133</v>
      </c>
      <c r="AI26" s="271">
        <v>9.15</v>
      </c>
    </row>
    <row r="27" spans="1:35" ht="18" customHeight="1">
      <c r="E27" s="268"/>
      <c r="F27" s="268"/>
      <c r="G27" s="268"/>
      <c r="H27" s="268"/>
      <c r="I27" s="268"/>
      <c r="J27" s="268"/>
      <c r="K27" s="395"/>
      <c r="L27" s="268"/>
      <c r="M27" s="268"/>
      <c r="N27" s="268"/>
      <c r="O27" s="268"/>
      <c r="P27" s="268"/>
      <c r="Q27" s="268"/>
      <c r="AF27" s="588"/>
      <c r="AG27" s="579">
        <v>2001</v>
      </c>
      <c r="AH27" s="387" t="s">
        <v>130</v>
      </c>
      <c r="AI27" s="270">
        <v>10.4</v>
      </c>
    </row>
    <row r="28" spans="1:35" ht="18" customHeight="1">
      <c r="K28" s="396"/>
      <c r="N28" s="268"/>
      <c r="O28" s="268"/>
      <c r="P28" s="268"/>
      <c r="Q28" s="268"/>
      <c r="AF28" s="588"/>
      <c r="AG28" s="580"/>
      <c r="AH28" s="387" t="s">
        <v>131</v>
      </c>
      <c r="AI28" s="271">
        <v>10</v>
      </c>
    </row>
    <row r="29" spans="1:35" ht="18" customHeight="1">
      <c r="K29" s="396"/>
      <c r="N29" s="268"/>
      <c r="O29" s="268"/>
      <c r="P29" s="268"/>
      <c r="Q29" s="268"/>
      <c r="AF29" s="588"/>
      <c r="AG29" s="580"/>
      <c r="AH29" s="387" t="s">
        <v>132</v>
      </c>
      <c r="AI29" s="270">
        <v>10.7</v>
      </c>
    </row>
    <row r="30" spans="1:35" ht="18" customHeight="1">
      <c r="K30" s="396"/>
      <c r="AF30" s="588"/>
      <c r="AG30" s="581"/>
      <c r="AH30" s="387" t="s">
        <v>133</v>
      </c>
      <c r="AI30" s="270">
        <v>9.3000000000000007</v>
      </c>
    </row>
    <row r="31" spans="1:35" ht="33" customHeight="1">
      <c r="K31" s="396"/>
      <c r="AF31" s="588"/>
      <c r="AG31" s="382">
        <v>2002</v>
      </c>
      <c r="AH31" s="387" t="s">
        <v>130</v>
      </c>
      <c r="AI31" s="270">
        <v>10.199999999999999</v>
      </c>
    </row>
    <row r="32" spans="1:35" ht="33" customHeight="1">
      <c r="K32" s="396"/>
      <c r="AF32" s="588"/>
      <c r="AG32" s="384"/>
      <c r="AH32" s="387" t="s">
        <v>133</v>
      </c>
      <c r="AI32" s="270">
        <v>13.5</v>
      </c>
    </row>
    <row r="33" spans="11:11" ht="38.25" customHeight="1">
      <c r="K33" s="396"/>
    </row>
    <row r="34" spans="11:11" ht="38.25" customHeight="1"/>
    <row r="35" spans="11:11" ht="38.25" customHeight="1"/>
    <row r="36" spans="11:11" ht="38.25" customHeight="1"/>
    <row r="37" spans="11:11" ht="38.25" customHeight="1"/>
    <row r="38" spans="11:11" ht="38.25" customHeight="1"/>
    <row r="39" spans="11:11" ht="48.75" customHeight="1"/>
    <row r="40" spans="11:11" ht="23.25" customHeight="1"/>
    <row r="41" spans="11:11" ht="23.25" customHeight="1"/>
    <row r="43" spans="11:11" ht="8.25" customHeight="1"/>
    <row r="44" spans="11:11" hidden="1"/>
    <row r="45" spans="11:11" hidden="1"/>
    <row r="46" spans="11:11" hidden="1"/>
    <row r="47" spans="11:11" hidden="1"/>
    <row r="48" spans="11:11" hidden="1"/>
    <row r="56" spans="1:1">
      <c r="A56" s="274"/>
    </row>
  </sheetData>
  <autoFilter ref="B22:B32"/>
  <mergeCells count="18">
    <mergeCell ref="E5:I5"/>
    <mergeCell ref="A8:I8"/>
    <mergeCell ref="A9:I9"/>
    <mergeCell ref="B11:F11"/>
    <mergeCell ref="B12:B13"/>
    <mergeCell ref="C12:C13"/>
    <mergeCell ref="D12:D13"/>
    <mergeCell ref="E12:E13"/>
    <mergeCell ref="F12:F13"/>
    <mergeCell ref="H12:I12"/>
    <mergeCell ref="AG23:AG26"/>
    <mergeCell ref="AG27:AG30"/>
    <mergeCell ref="N13:P16"/>
    <mergeCell ref="H16:I16"/>
    <mergeCell ref="B17:E17"/>
    <mergeCell ref="N17:P19"/>
    <mergeCell ref="N21:P25"/>
    <mergeCell ref="AF23:AF32"/>
  </mergeCells>
  <conditionalFormatting sqref="H14:H16 I14:I15">
    <cfRule type="cellIs" dxfId="6" priority="1" stopIfTrue="1" operator="lessThan">
      <formula>0</formula>
    </cfRule>
  </conditionalFormatting>
  <printOptions horizontalCentered="1"/>
  <pageMargins left="0.59055118110236227" right="0.59055118110236227" top="0.78740157480314965" bottom="0.78740157480314965" header="0" footer="0"/>
  <pageSetup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1"/>
  <sheetViews>
    <sheetView view="pageBreakPreview" topLeftCell="A11" zoomScale="80" zoomScaleSheetLayoutView="80" workbookViewId="0">
      <selection activeCell="D48" sqref="D48"/>
    </sheetView>
  </sheetViews>
  <sheetFormatPr baseColWidth="10" defaultRowHeight="14.25"/>
  <cols>
    <col min="1" max="2" width="24.42578125" style="108" customWidth="1"/>
    <col min="3" max="4" width="24.42578125" style="94" customWidth="1"/>
    <col min="5" max="16384" width="11.42578125" style="94"/>
  </cols>
  <sheetData>
    <row r="1" spans="1:15">
      <c r="A1" s="1"/>
      <c r="B1" s="2"/>
      <c r="C1" s="1"/>
      <c r="D1" s="1"/>
      <c r="E1" s="1"/>
      <c r="I1" s="94">
        <v>4</v>
      </c>
      <c r="J1" s="94">
        <v>3</v>
      </c>
    </row>
    <row r="2" spans="1:15">
      <c r="A2" s="1"/>
      <c r="B2" s="2"/>
      <c r="C2" s="1"/>
      <c r="D2" s="1"/>
      <c r="E2" s="1"/>
      <c r="I2" s="94">
        <v>5</v>
      </c>
      <c r="J2" s="94">
        <v>8</v>
      </c>
    </row>
    <row r="3" spans="1:15">
      <c r="A3" s="1"/>
      <c r="B3" s="4"/>
      <c r="C3" s="5"/>
      <c r="D3" s="5"/>
      <c r="E3" s="5"/>
      <c r="I3" s="94">
        <v>6</v>
      </c>
      <c r="J3" s="94">
        <v>13</v>
      </c>
    </row>
    <row r="4" spans="1:15">
      <c r="A4" s="495"/>
      <c r="B4" s="495"/>
      <c r="C4" s="495"/>
      <c r="D4" s="495"/>
      <c r="E4" s="495"/>
      <c r="I4" s="94">
        <v>7</v>
      </c>
      <c r="J4" s="94">
        <v>38</v>
      </c>
    </row>
    <row r="5" spans="1:15">
      <c r="A5" s="161"/>
      <c r="B5" s="161"/>
      <c r="C5" s="161"/>
      <c r="D5" s="161"/>
      <c r="E5" s="161"/>
      <c r="I5" s="94">
        <v>8</v>
      </c>
      <c r="J5" s="94">
        <v>86</v>
      </c>
    </row>
    <row r="6" spans="1:15" ht="17.25" customHeight="1">
      <c r="A6" s="496" t="s">
        <v>55</v>
      </c>
      <c r="B6" s="496"/>
      <c r="C6" s="496"/>
      <c r="D6" s="496"/>
      <c r="E6" s="166"/>
      <c r="I6" s="94">
        <v>9</v>
      </c>
      <c r="J6" s="94">
        <v>533</v>
      </c>
    </row>
    <row r="7" spans="1:15" ht="15" customHeight="1">
      <c r="A7" s="166"/>
      <c r="B7" s="166"/>
      <c r="C7" s="166"/>
      <c r="D7" s="166"/>
      <c r="E7" s="166"/>
      <c r="I7" s="94">
        <v>10</v>
      </c>
      <c r="J7" s="94">
        <v>5422</v>
      </c>
    </row>
    <row r="8" spans="1:15" s="97" customFormat="1" ht="16.5" customHeight="1">
      <c r="A8" s="95"/>
      <c r="B8" s="95"/>
      <c r="C8" s="95"/>
      <c r="D8" s="95"/>
      <c r="E8" s="96"/>
      <c r="I8" s="94">
        <v>11</v>
      </c>
      <c r="J8" s="94">
        <v>125893</v>
      </c>
    </row>
    <row r="9" spans="1:15" s="97" customFormat="1" ht="16.5" customHeight="1">
      <c r="A9" s="95"/>
      <c r="B9" s="95"/>
      <c r="C9" s="95"/>
      <c r="D9" s="95"/>
      <c r="E9" s="96"/>
    </row>
    <row r="10" spans="1:15" s="97" customFormat="1" ht="11.25">
      <c r="A10" s="98" t="s">
        <v>220</v>
      </c>
      <c r="B10" s="99">
        <f>D16</f>
        <v>7.1191992123771257</v>
      </c>
      <c r="C10" s="95"/>
      <c r="D10" s="95"/>
      <c r="E10" s="100"/>
    </row>
    <row r="11" spans="1:15" s="97" customFormat="1" ht="11.25">
      <c r="A11" s="95"/>
      <c r="B11" s="95"/>
      <c r="C11" s="101"/>
      <c r="D11" s="101"/>
    </row>
    <row r="12" spans="1:15" s="97" customFormat="1" ht="11.25">
      <c r="A12" s="497" t="s">
        <v>6</v>
      </c>
      <c r="B12" s="499" t="s">
        <v>98</v>
      </c>
      <c r="C12" s="497" t="s">
        <v>8</v>
      </c>
      <c r="D12" s="102" t="s">
        <v>10</v>
      </c>
      <c r="F12" s="97">
        <v>124250</v>
      </c>
      <c r="G12" s="367">
        <f>F16-F12</f>
        <v>4265</v>
      </c>
      <c r="H12" s="368">
        <f>F16/F12-1</f>
        <v>3.4325955734406444E-2</v>
      </c>
      <c r="O12" s="367">
        <f>128270-B16</f>
        <v>2377</v>
      </c>
    </row>
    <row r="13" spans="1:15" s="97" customFormat="1" ht="11.25">
      <c r="A13" s="498"/>
      <c r="B13" s="500"/>
      <c r="C13" s="498"/>
      <c r="D13" s="20" t="s">
        <v>10</v>
      </c>
    </row>
    <row r="14" spans="1:15" s="97" customFormat="1" ht="11.25">
      <c r="A14" s="103"/>
      <c r="B14" s="103"/>
      <c r="O14" s="97">
        <f>1754964/1768359</f>
        <v>0.99242518063357044</v>
      </c>
    </row>
    <row r="15" spans="1:15" s="97" customFormat="1" ht="33" customHeight="1">
      <c r="A15" s="98" t="s">
        <v>12</v>
      </c>
      <c r="B15" s="165" t="s">
        <v>254</v>
      </c>
      <c r="C15" s="165" t="s">
        <v>255</v>
      </c>
      <c r="D15" s="98" t="s">
        <v>75</v>
      </c>
      <c r="F15" s="97" t="s">
        <v>225</v>
      </c>
      <c r="O15" s="97">
        <f>C16/1754964</f>
        <v>1.0076326351993545</v>
      </c>
    </row>
    <row r="16" spans="1:15" s="97" customFormat="1" ht="18" customHeight="1">
      <c r="A16" s="104" t="s">
        <v>15</v>
      </c>
      <c r="B16" s="164">
        <f>SUM(B17:B48)</f>
        <v>125893</v>
      </c>
      <c r="C16" s="164">
        <f>SUM(C17:C48)</f>
        <v>1768359</v>
      </c>
      <c r="D16" s="105">
        <f>IF(C16=0,0,(B16/C16*100))</f>
        <v>7.1191992123771257</v>
      </c>
      <c r="F16" s="164">
        <v>128515</v>
      </c>
      <c r="G16" s="367">
        <f t="shared" ref="G16:G48" si="0">B16-F16</f>
        <v>-2622</v>
      </c>
      <c r="H16" s="369">
        <f>B16/F16-1</f>
        <v>-2.0402287670699959E-2</v>
      </c>
      <c r="J16" s="97" t="s">
        <v>12</v>
      </c>
      <c r="K16" s="97" t="s">
        <v>282</v>
      </c>
    </row>
    <row r="17" spans="1:15" s="97" customFormat="1" ht="13.5" customHeight="1">
      <c r="A17" s="27" t="s">
        <v>16</v>
      </c>
      <c r="B17" s="163">
        <v>2029</v>
      </c>
      <c r="C17" s="163">
        <v>19534</v>
      </c>
      <c r="D17" s="106">
        <f>IF(C17=0,0,(B17/C17*100))</f>
        <v>10.387017507934884</v>
      </c>
      <c r="F17" s="97">
        <v>1660</v>
      </c>
      <c r="G17" s="367">
        <f t="shared" si="0"/>
        <v>369</v>
      </c>
      <c r="H17" s="369">
        <f t="shared" ref="H17:H48" si="1">B17/F17-1</f>
        <v>0.22228915662650595</v>
      </c>
      <c r="J17" s="97" t="s">
        <v>16</v>
      </c>
      <c r="K17" s="367">
        <v>2029</v>
      </c>
      <c r="M17" s="101" t="str">
        <f>IF(J17=A17,"ok","ojo")</f>
        <v>ok</v>
      </c>
    </row>
    <row r="18" spans="1:15" s="97" customFormat="1" ht="13.5" customHeight="1">
      <c r="A18" s="27" t="s">
        <v>17</v>
      </c>
      <c r="B18" s="163">
        <v>3537</v>
      </c>
      <c r="C18" s="163">
        <v>48354</v>
      </c>
      <c r="D18" s="106">
        <f t="shared" ref="D18:D48" si="2">IF(C18=0,0,(B18/C18*100))</f>
        <v>7.3148033254746254</v>
      </c>
      <c r="F18" s="97">
        <v>3473</v>
      </c>
      <c r="G18" s="367">
        <f t="shared" si="0"/>
        <v>64</v>
      </c>
      <c r="H18" s="369">
        <f t="shared" si="1"/>
        <v>1.8427872156636882E-2</v>
      </c>
      <c r="J18" s="97" t="s">
        <v>17</v>
      </c>
      <c r="K18" s="367">
        <v>3537</v>
      </c>
      <c r="M18" s="101" t="str">
        <f t="shared" ref="M18:M48" si="3">IF(J18=A18,"ok","ojo")</f>
        <v>ok</v>
      </c>
    </row>
    <row r="19" spans="1:15" s="97" customFormat="1" ht="13.5" customHeight="1">
      <c r="A19" s="27" t="s">
        <v>18</v>
      </c>
      <c r="B19" s="163">
        <v>585</v>
      </c>
      <c r="C19" s="163">
        <v>9491</v>
      </c>
      <c r="D19" s="106">
        <f t="shared" si="2"/>
        <v>6.1637340638499634</v>
      </c>
      <c r="F19" s="97">
        <v>817</v>
      </c>
      <c r="G19" s="367">
        <f t="shared" si="0"/>
        <v>-232</v>
      </c>
      <c r="H19" s="369">
        <f t="shared" si="1"/>
        <v>-0.28396572827417377</v>
      </c>
      <c r="J19" s="97" t="s">
        <v>18</v>
      </c>
      <c r="K19" s="97">
        <v>585</v>
      </c>
      <c r="M19" s="101" t="str">
        <f t="shared" si="3"/>
        <v>ok</v>
      </c>
      <c r="O19" s="97">
        <f>B16/O20</f>
        <v>7.05423207416601E-2</v>
      </c>
    </row>
    <row r="20" spans="1:15" s="97" customFormat="1" ht="13.5" customHeight="1">
      <c r="A20" s="27" t="s">
        <v>19</v>
      </c>
      <c r="B20" s="163">
        <v>769</v>
      </c>
      <c r="C20" s="163">
        <v>12198</v>
      </c>
      <c r="D20" s="106">
        <f t="shared" si="2"/>
        <v>6.3043121823249715</v>
      </c>
      <c r="F20" s="97">
        <v>759</v>
      </c>
      <c r="G20" s="367">
        <f t="shared" si="0"/>
        <v>10</v>
      </c>
      <c r="H20" s="369">
        <f t="shared" si="1"/>
        <v>1.3175230566534912E-2</v>
      </c>
      <c r="J20" s="97" t="s">
        <v>19</v>
      </c>
      <c r="K20" s="97">
        <v>769</v>
      </c>
      <c r="M20" s="101" t="str">
        <f t="shared" si="3"/>
        <v>ok</v>
      </c>
      <c r="O20" s="97">
        <v>1784645</v>
      </c>
    </row>
    <row r="21" spans="1:15" s="97" customFormat="1" ht="13.5" customHeight="1">
      <c r="A21" s="27" t="s">
        <v>20</v>
      </c>
      <c r="B21" s="163">
        <v>3283</v>
      </c>
      <c r="C21" s="163">
        <v>88074</v>
      </c>
      <c r="D21" s="106">
        <f t="shared" si="2"/>
        <v>3.7275472897790491</v>
      </c>
      <c r="F21" s="97">
        <v>2423</v>
      </c>
      <c r="G21" s="367">
        <f t="shared" si="0"/>
        <v>860</v>
      </c>
      <c r="H21" s="369">
        <f t="shared" si="1"/>
        <v>0.35493190260008256</v>
      </c>
      <c r="J21" s="97" t="s">
        <v>20</v>
      </c>
      <c r="K21" s="367">
        <v>3283</v>
      </c>
      <c r="M21" s="101" t="str">
        <f t="shared" si="3"/>
        <v>ok</v>
      </c>
    </row>
    <row r="22" spans="1:15" s="97" customFormat="1" ht="13.5" customHeight="1">
      <c r="A22" s="27" t="s">
        <v>21</v>
      </c>
      <c r="B22" s="163">
        <v>3922</v>
      </c>
      <c r="C22" s="163">
        <v>48282</v>
      </c>
      <c r="D22" s="106">
        <f t="shared" si="2"/>
        <v>8.123110061720725</v>
      </c>
      <c r="F22" s="97">
        <v>3361</v>
      </c>
      <c r="G22" s="367">
        <f t="shared" si="0"/>
        <v>561</v>
      </c>
      <c r="H22" s="369">
        <f t="shared" si="1"/>
        <v>0.1669146087473965</v>
      </c>
      <c r="J22" s="97" t="s">
        <v>21</v>
      </c>
      <c r="K22" s="367">
        <v>3922</v>
      </c>
      <c r="M22" s="101" t="str">
        <f t="shared" si="3"/>
        <v>ok</v>
      </c>
    </row>
    <row r="23" spans="1:15" s="97" customFormat="1" ht="13.5" customHeight="1">
      <c r="A23" s="27" t="s">
        <v>22</v>
      </c>
      <c r="B23" s="163">
        <v>3388</v>
      </c>
      <c r="C23" s="163">
        <v>45335</v>
      </c>
      <c r="D23" s="106">
        <f t="shared" si="2"/>
        <v>7.4732546597551561</v>
      </c>
      <c r="F23" s="97">
        <v>3215</v>
      </c>
      <c r="G23" s="367">
        <f t="shared" si="0"/>
        <v>173</v>
      </c>
      <c r="H23" s="369">
        <f t="shared" si="1"/>
        <v>5.3810264385692141E-2</v>
      </c>
      <c r="J23" s="97" t="s">
        <v>22</v>
      </c>
      <c r="K23" s="367">
        <v>3388</v>
      </c>
      <c r="M23" s="101" t="str">
        <f t="shared" si="3"/>
        <v>ok</v>
      </c>
      <c r="O23" s="368">
        <f>B16/128270</f>
        <v>0.98146877679893973</v>
      </c>
    </row>
    <row r="24" spans="1:15" s="97" customFormat="1" ht="13.5" customHeight="1">
      <c r="A24" s="27" t="s">
        <v>23</v>
      </c>
      <c r="B24" s="163">
        <v>806</v>
      </c>
      <c r="C24" s="163">
        <v>9693</v>
      </c>
      <c r="D24" s="106">
        <f t="shared" si="2"/>
        <v>8.3152790673682038</v>
      </c>
      <c r="F24" s="97">
        <v>675</v>
      </c>
      <c r="G24" s="367">
        <f t="shared" si="0"/>
        <v>131</v>
      </c>
      <c r="H24" s="369">
        <f t="shared" si="1"/>
        <v>0.19407407407407407</v>
      </c>
      <c r="J24" s="97" t="s">
        <v>23</v>
      </c>
      <c r="K24" s="97">
        <v>806</v>
      </c>
      <c r="M24" s="101" t="str">
        <f t="shared" si="3"/>
        <v>ok</v>
      </c>
    </row>
    <row r="25" spans="1:15" s="97" customFormat="1" ht="13.5" customHeight="1">
      <c r="A25" s="27" t="s">
        <v>24</v>
      </c>
      <c r="B25" s="163">
        <v>18821</v>
      </c>
      <c r="C25" s="163">
        <v>125187</v>
      </c>
      <c r="D25" s="106">
        <f t="shared" si="2"/>
        <v>15.034308674223363</v>
      </c>
      <c r="F25" s="97">
        <v>20628</v>
      </c>
      <c r="G25" s="367">
        <f t="shared" si="0"/>
        <v>-1807</v>
      </c>
      <c r="H25" s="369">
        <f t="shared" si="1"/>
        <v>-8.7599379484196271E-2</v>
      </c>
      <c r="J25" s="97" t="s">
        <v>24</v>
      </c>
      <c r="K25" s="367">
        <v>18821</v>
      </c>
      <c r="M25" s="101" t="str">
        <f t="shared" si="3"/>
        <v>ok</v>
      </c>
      <c r="O25" s="369">
        <f>128270/133629</f>
        <v>0.959896429667213</v>
      </c>
    </row>
    <row r="26" spans="1:15" s="97" customFormat="1" ht="13.5" customHeight="1">
      <c r="A26" s="27" t="s">
        <v>25</v>
      </c>
      <c r="B26" s="163">
        <v>1047</v>
      </c>
      <c r="C26" s="163">
        <v>28022</v>
      </c>
      <c r="D26" s="106">
        <f t="shared" si="2"/>
        <v>3.7363500107058738</v>
      </c>
      <c r="F26" s="97">
        <v>1101</v>
      </c>
      <c r="G26" s="367">
        <f t="shared" si="0"/>
        <v>-54</v>
      </c>
      <c r="H26" s="369">
        <f t="shared" si="1"/>
        <v>-4.9046321525885506E-2</v>
      </c>
      <c r="J26" s="97" t="s">
        <v>25</v>
      </c>
      <c r="K26" s="367">
        <v>1047</v>
      </c>
      <c r="M26" s="101" t="str">
        <f t="shared" si="3"/>
        <v>ok</v>
      </c>
      <c r="O26" s="369">
        <f>125893/132002</f>
        <v>0.95372039817578524</v>
      </c>
    </row>
    <row r="27" spans="1:15" s="97" customFormat="1" ht="13.5" customHeight="1">
      <c r="A27" s="27" t="s">
        <v>26</v>
      </c>
      <c r="B27" s="163">
        <v>6319</v>
      </c>
      <c r="C27" s="163">
        <v>89168</v>
      </c>
      <c r="D27" s="106">
        <f t="shared" si="2"/>
        <v>7.0866230037681683</v>
      </c>
      <c r="F27" s="97">
        <v>6132</v>
      </c>
      <c r="G27" s="367">
        <f t="shared" si="0"/>
        <v>187</v>
      </c>
      <c r="H27" s="369">
        <f t="shared" si="1"/>
        <v>3.0495759947814838E-2</v>
      </c>
      <c r="J27" s="97" t="s">
        <v>26</v>
      </c>
      <c r="K27" s="367">
        <v>6319</v>
      </c>
      <c r="M27" s="101" t="str">
        <f t="shared" si="3"/>
        <v>ok</v>
      </c>
    </row>
    <row r="28" spans="1:15" s="97" customFormat="1" ht="13.5" customHeight="1">
      <c r="A28" s="27" t="s">
        <v>27</v>
      </c>
      <c r="B28" s="163">
        <v>2982</v>
      </c>
      <c r="C28" s="163">
        <v>55083</v>
      </c>
      <c r="D28" s="106">
        <f t="shared" si="2"/>
        <v>5.4136484940907357</v>
      </c>
      <c r="F28" s="97">
        <v>2971</v>
      </c>
      <c r="G28" s="367">
        <f t="shared" si="0"/>
        <v>11</v>
      </c>
      <c r="H28" s="369">
        <f t="shared" si="1"/>
        <v>3.7024570851564853E-3</v>
      </c>
      <c r="J28" s="97" t="s">
        <v>27</v>
      </c>
      <c r="K28" s="367">
        <v>2982</v>
      </c>
      <c r="M28" s="101" t="str">
        <f t="shared" si="3"/>
        <v>ok</v>
      </c>
      <c r="O28" s="368">
        <f>82784/92999</f>
        <v>0.89016010924848654</v>
      </c>
    </row>
    <row r="29" spans="1:15" s="97" customFormat="1" ht="13.5" customHeight="1">
      <c r="A29" s="27" t="s">
        <v>28</v>
      </c>
      <c r="B29" s="163">
        <v>1656</v>
      </c>
      <c r="C29" s="163">
        <v>47837</v>
      </c>
      <c r="D29" s="106">
        <f t="shared" si="2"/>
        <v>3.4617555448711248</v>
      </c>
      <c r="F29" s="97">
        <v>1780</v>
      </c>
      <c r="G29" s="367">
        <f t="shared" si="0"/>
        <v>-124</v>
      </c>
      <c r="H29" s="369">
        <f t="shared" si="1"/>
        <v>-6.9662921348314644E-2</v>
      </c>
      <c r="J29" s="97" t="s">
        <v>28</v>
      </c>
      <c r="K29" s="367">
        <v>1656</v>
      </c>
      <c r="M29" s="101" t="str">
        <f t="shared" si="3"/>
        <v>ok</v>
      </c>
    </row>
    <row r="30" spans="1:15" s="97" customFormat="1" ht="13.5" customHeight="1">
      <c r="A30" s="27" t="s">
        <v>29</v>
      </c>
      <c r="B30" s="163">
        <v>6088</v>
      </c>
      <c r="C30" s="163">
        <v>104186</v>
      </c>
      <c r="D30" s="106">
        <f t="shared" si="2"/>
        <v>5.8433954658015468</v>
      </c>
      <c r="F30" s="97">
        <v>6185</v>
      </c>
      <c r="G30" s="367">
        <f t="shared" si="0"/>
        <v>-97</v>
      </c>
      <c r="H30" s="369">
        <f t="shared" si="1"/>
        <v>-1.5683104284559435E-2</v>
      </c>
      <c r="J30" s="97" t="s">
        <v>29</v>
      </c>
      <c r="K30" s="367">
        <v>6088</v>
      </c>
      <c r="M30" s="101" t="str">
        <f t="shared" si="3"/>
        <v>ok</v>
      </c>
      <c r="O30" s="368">
        <f>65500/74248</f>
        <v>0.88217864454261397</v>
      </c>
    </row>
    <row r="31" spans="1:15" s="97" customFormat="1" ht="13.5" customHeight="1">
      <c r="A31" s="27" t="s">
        <v>30</v>
      </c>
      <c r="B31" s="163">
        <v>20185</v>
      </c>
      <c r="C31" s="163">
        <v>236230</v>
      </c>
      <c r="D31" s="106">
        <f t="shared" si="2"/>
        <v>8.5446386995724506</v>
      </c>
      <c r="F31" s="97">
        <v>23272</v>
      </c>
      <c r="G31" s="367">
        <f t="shared" si="0"/>
        <v>-3087</v>
      </c>
      <c r="H31" s="369">
        <f t="shared" si="1"/>
        <v>-0.13264867652114132</v>
      </c>
      <c r="J31" s="97" t="s">
        <v>30</v>
      </c>
      <c r="K31" s="367">
        <v>20185</v>
      </c>
      <c r="M31" s="101" t="str">
        <f t="shared" si="3"/>
        <v>ok</v>
      </c>
    </row>
    <row r="32" spans="1:15" s="97" customFormat="1" ht="13.5" customHeight="1">
      <c r="A32" s="27" t="s">
        <v>31</v>
      </c>
      <c r="B32" s="163">
        <v>5092</v>
      </c>
      <c r="C32" s="163">
        <v>58401</v>
      </c>
      <c r="D32" s="106">
        <f t="shared" si="2"/>
        <v>8.7190287837537035</v>
      </c>
      <c r="F32" s="97">
        <v>5158</v>
      </c>
      <c r="G32" s="367">
        <f t="shared" si="0"/>
        <v>-66</v>
      </c>
      <c r="H32" s="369">
        <f t="shared" si="1"/>
        <v>-1.2795657231485125E-2</v>
      </c>
      <c r="J32" s="97" t="s">
        <v>31</v>
      </c>
      <c r="K32" s="367">
        <v>5092</v>
      </c>
      <c r="M32" s="101" t="str">
        <f t="shared" si="3"/>
        <v>ok</v>
      </c>
    </row>
    <row r="33" spans="1:13" s="97" customFormat="1" ht="13.5" customHeight="1">
      <c r="A33" s="27" t="s">
        <v>32</v>
      </c>
      <c r="B33" s="163">
        <v>2046</v>
      </c>
      <c r="C33" s="163">
        <v>28696</v>
      </c>
      <c r="D33" s="106">
        <f t="shared" si="2"/>
        <v>7.12991357680513</v>
      </c>
      <c r="F33" s="97">
        <v>2094</v>
      </c>
      <c r="G33" s="367">
        <f t="shared" si="0"/>
        <v>-48</v>
      </c>
      <c r="H33" s="369">
        <f t="shared" si="1"/>
        <v>-2.2922636103151817E-2</v>
      </c>
      <c r="J33" s="97" t="s">
        <v>32</v>
      </c>
      <c r="K33" s="367">
        <v>2046</v>
      </c>
      <c r="M33" s="101" t="str">
        <f t="shared" si="3"/>
        <v>ok</v>
      </c>
    </row>
    <row r="34" spans="1:13" s="97" customFormat="1" ht="13.5" customHeight="1">
      <c r="A34" s="27" t="s">
        <v>33</v>
      </c>
      <c r="B34" s="163">
        <v>1201</v>
      </c>
      <c r="C34" s="163">
        <v>17455</v>
      </c>
      <c r="D34" s="106">
        <f t="shared" si="2"/>
        <v>6.8805499856774563</v>
      </c>
      <c r="F34" s="97">
        <v>1298</v>
      </c>
      <c r="G34" s="367">
        <f t="shared" si="0"/>
        <v>-97</v>
      </c>
      <c r="H34" s="369">
        <f t="shared" si="1"/>
        <v>-7.4730354391371323E-2</v>
      </c>
      <c r="J34" s="97" t="s">
        <v>33</v>
      </c>
      <c r="K34" s="367">
        <v>1201</v>
      </c>
      <c r="M34" s="101" t="str">
        <f t="shared" si="3"/>
        <v>ok</v>
      </c>
    </row>
    <row r="35" spans="1:13" s="97" customFormat="1" ht="13.5" customHeight="1">
      <c r="A35" s="27" t="s">
        <v>34</v>
      </c>
      <c r="B35" s="163">
        <v>6947</v>
      </c>
      <c r="C35" s="163">
        <v>69188</v>
      </c>
      <c r="D35" s="106">
        <f t="shared" si="2"/>
        <v>10.040758513036943</v>
      </c>
      <c r="F35" s="97">
        <v>6703</v>
      </c>
      <c r="G35" s="367">
        <f t="shared" si="0"/>
        <v>244</v>
      </c>
      <c r="H35" s="369">
        <f t="shared" si="1"/>
        <v>3.6401611218857211E-2</v>
      </c>
      <c r="J35" s="97" t="s">
        <v>34</v>
      </c>
      <c r="K35" s="367">
        <v>6947</v>
      </c>
      <c r="M35" s="101" t="str">
        <f t="shared" si="3"/>
        <v>ok</v>
      </c>
    </row>
    <row r="36" spans="1:13" s="97" customFormat="1" ht="13.5" customHeight="1">
      <c r="A36" s="27" t="s">
        <v>35</v>
      </c>
      <c r="B36" s="163">
        <v>2793</v>
      </c>
      <c r="C36" s="163">
        <v>68584</v>
      </c>
      <c r="D36" s="106">
        <f t="shared" si="2"/>
        <v>4.0723783972938294</v>
      </c>
      <c r="F36" s="97">
        <v>2664</v>
      </c>
      <c r="G36" s="367">
        <f t="shared" si="0"/>
        <v>129</v>
      </c>
      <c r="H36" s="369">
        <f t="shared" si="1"/>
        <v>4.8423423423423317E-2</v>
      </c>
      <c r="J36" s="97" t="s">
        <v>35</v>
      </c>
      <c r="K36" s="367">
        <v>2793</v>
      </c>
      <c r="M36" s="101" t="str">
        <f t="shared" si="3"/>
        <v>ok</v>
      </c>
    </row>
    <row r="37" spans="1:13" s="97" customFormat="1" ht="13.5" customHeight="1">
      <c r="A37" s="27" t="s">
        <v>36</v>
      </c>
      <c r="B37" s="163">
        <v>3180</v>
      </c>
      <c r="C37" s="163">
        <v>97746</v>
      </c>
      <c r="D37" s="106">
        <f t="shared" si="2"/>
        <v>3.2533300595420784</v>
      </c>
      <c r="F37" s="97">
        <v>3092</v>
      </c>
      <c r="G37" s="367">
        <f t="shared" si="0"/>
        <v>88</v>
      </c>
      <c r="H37" s="369">
        <f t="shared" si="1"/>
        <v>2.8460543337645472E-2</v>
      </c>
      <c r="J37" s="97" t="s">
        <v>36</v>
      </c>
      <c r="K37" s="367">
        <v>3180</v>
      </c>
      <c r="M37" s="101" t="str">
        <f t="shared" si="3"/>
        <v>ok</v>
      </c>
    </row>
    <row r="38" spans="1:13" s="97" customFormat="1" ht="13.5" customHeight="1">
      <c r="A38" s="27" t="s">
        <v>37</v>
      </c>
      <c r="B38" s="163">
        <v>1218</v>
      </c>
      <c r="C38" s="163">
        <v>28252</v>
      </c>
      <c r="D38" s="106">
        <f t="shared" si="2"/>
        <v>4.3111992071357781</v>
      </c>
      <c r="F38" s="97">
        <v>1107</v>
      </c>
      <c r="G38" s="367">
        <f t="shared" si="0"/>
        <v>111</v>
      </c>
      <c r="H38" s="369">
        <f t="shared" si="1"/>
        <v>0.10027100271002709</v>
      </c>
      <c r="J38" s="97" t="s">
        <v>37</v>
      </c>
      <c r="K38" s="367">
        <v>1218</v>
      </c>
      <c r="M38" s="101" t="str">
        <f t="shared" si="3"/>
        <v>ok</v>
      </c>
    </row>
    <row r="39" spans="1:13" s="97" customFormat="1" ht="13.5" customHeight="1">
      <c r="A39" s="27" t="s">
        <v>38</v>
      </c>
      <c r="B39" s="163">
        <v>3176</v>
      </c>
      <c r="C39" s="163">
        <v>20155</v>
      </c>
      <c r="D39" s="106">
        <f t="shared" si="2"/>
        <v>15.757876457454726</v>
      </c>
      <c r="F39" s="97">
        <v>3742</v>
      </c>
      <c r="G39" s="367">
        <f t="shared" si="0"/>
        <v>-566</v>
      </c>
      <c r="H39" s="369">
        <f t="shared" si="1"/>
        <v>-0.15125601282736501</v>
      </c>
      <c r="J39" s="97" t="s">
        <v>38</v>
      </c>
      <c r="K39" s="367">
        <v>3176</v>
      </c>
      <c r="M39" s="101" t="str">
        <f t="shared" si="3"/>
        <v>ok</v>
      </c>
    </row>
    <row r="40" spans="1:13" s="97" customFormat="1" ht="13.5" customHeight="1">
      <c r="A40" s="27" t="s">
        <v>39</v>
      </c>
      <c r="B40" s="163">
        <v>2310</v>
      </c>
      <c r="C40" s="163">
        <v>44892</v>
      </c>
      <c r="D40" s="106">
        <f t="shared" si="2"/>
        <v>5.145682972467255</v>
      </c>
      <c r="F40" s="97">
        <v>2322</v>
      </c>
      <c r="G40" s="367">
        <f t="shared" si="0"/>
        <v>-12</v>
      </c>
      <c r="H40" s="369">
        <f t="shared" si="1"/>
        <v>-5.1679586563307955E-3</v>
      </c>
      <c r="J40" s="97" t="s">
        <v>39</v>
      </c>
      <c r="K40" s="367">
        <v>2310</v>
      </c>
      <c r="M40" s="101" t="str">
        <f t="shared" si="3"/>
        <v>ok</v>
      </c>
    </row>
    <row r="41" spans="1:13" s="97" customFormat="1" ht="13.5" customHeight="1">
      <c r="A41" s="27" t="s">
        <v>40</v>
      </c>
      <c r="B41" s="163">
        <v>3737</v>
      </c>
      <c r="C41" s="163">
        <v>45646</v>
      </c>
      <c r="D41" s="106">
        <f t="shared" si="2"/>
        <v>8.1869167068308286</v>
      </c>
      <c r="F41" s="97">
        <v>3211</v>
      </c>
      <c r="G41" s="367">
        <f t="shared" si="0"/>
        <v>526</v>
      </c>
      <c r="H41" s="369">
        <f t="shared" si="1"/>
        <v>0.16381189660541895</v>
      </c>
      <c r="J41" s="97" t="s">
        <v>40</v>
      </c>
      <c r="K41" s="367">
        <v>3737</v>
      </c>
      <c r="M41" s="101" t="str">
        <f t="shared" si="3"/>
        <v>ok</v>
      </c>
    </row>
    <row r="42" spans="1:13" s="97" customFormat="1" ht="13.5" customHeight="1">
      <c r="A42" s="27" t="s">
        <v>41</v>
      </c>
      <c r="B42" s="163">
        <v>5937</v>
      </c>
      <c r="C42" s="163">
        <v>41433</v>
      </c>
      <c r="D42" s="106">
        <f t="shared" si="2"/>
        <v>14.329157917601911</v>
      </c>
      <c r="F42" s="97">
        <v>5349</v>
      </c>
      <c r="G42" s="367">
        <f t="shared" si="0"/>
        <v>588</v>
      </c>
      <c r="H42" s="369">
        <f t="shared" si="1"/>
        <v>0.10992708917554683</v>
      </c>
      <c r="J42" s="97" t="s">
        <v>41</v>
      </c>
      <c r="K42" s="367">
        <v>5937</v>
      </c>
      <c r="M42" s="101" t="str">
        <f t="shared" si="3"/>
        <v>ok</v>
      </c>
    </row>
    <row r="43" spans="1:13" s="97" customFormat="1" ht="13.5" customHeight="1">
      <c r="A43" s="27" t="s">
        <v>42</v>
      </c>
      <c r="B43" s="163">
        <v>1976</v>
      </c>
      <c r="C43" s="163">
        <v>37407</v>
      </c>
      <c r="D43" s="106">
        <f t="shared" si="2"/>
        <v>5.2824337690806535</v>
      </c>
      <c r="F43" s="97">
        <v>2297</v>
      </c>
      <c r="G43" s="367">
        <f t="shared" si="0"/>
        <v>-321</v>
      </c>
      <c r="H43" s="369">
        <f t="shared" si="1"/>
        <v>-0.13974749673487152</v>
      </c>
      <c r="J43" s="97" t="s">
        <v>42</v>
      </c>
      <c r="K43" s="367">
        <v>1976</v>
      </c>
      <c r="M43" s="101" t="str">
        <f t="shared" si="3"/>
        <v>ok</v>
      </c>
    </row>
    <row r="44" spans="1:13" s="97" customFormat="1" ht="13.5" customHeight="1">
      <c r="A44" s="27" t="s">
        <v>43</v>
      </c>
      <c r="B44" s="163">
        <v>3417</v>
      </c>
      <c r="C44" s="163">
        <v>49590</v>
      </c>
      <c r="D44" s="106">
        <f t="shared" si="2"/>
        <v>6.8905021173623711</v>
      </c>
      <c r="F44" s="97">
        <v>3602</v>
      </c>
      <c r="G44" s="367">
        <f t="shared" si="0"/>
        <v>-185</v>
      </c>
      <c r="H44" s="369">
        <f t="shared" si="1"/>
        <v>-5.1360355358134324E-2</v>
      </c>
      <c r="J44" s="97" t="s">
        <v>43</v>
      </c>
      <c r="K44" s="367">
        <v>3417</v>
      </c>
      <c r="M44" s="101" t="str">
        <f t="shared" si="3"/>
        <v>ok</v>
      </c>
    </row>
    <row r="45" spans="1:13" s="97" customFormat="1" ht="13.5" customHeight="1">
      <c r="A45" s="27" t="s">
        <v>44</v>
      </c>
      <c r="B45" s="163">
        <v>1065</v>
      </c>
      <c r="C45" s="163">
        <v>21152</v>
      </c>
      <c r="D45" s="106">
        <f t="shared" si="2"/>
        <v>5.0349848714069587</v>
      </c>
      <c r="F45" s="97">
        <v>1016</v>
      </c>
      <c r="G45" s="367">
        <f t="shared" si="0"/>
        <v>49</v>
      </c>
      <c r="H45" s="369">
        <f t="shared" si="1"/>
        <v>4.8228346456692828E-2</v>
      </c>
      <c r="J45" s="97" t="s">
        <v>44</v>
      </c>
      <c r="K45" s="367">
        <v>1065</v>
      </c>
      <c r="M45" s="101" t="str">
        <f t="shared" si="3"/>
        <v>ok</v>
      </c>
    </row>
    <row r="46" spans="1:13" s="97" customFormat="1" ht="13.5" customHeight="1">
      <c r="A46" s="27" t="s">
        <v>45</v>
      </c>
      <c r="B46" s="163">
        <v>3724</v>
      </c>
      <c r="C46" s="163">
        <v>122352</v>
      </c>
      <c r="D46" s="106">
        <f t="shared" si="2"/>
        <v>3.0436772590558387</v>
      </c>
      <c r="F46" s="97">
        <v>3788</v>
      </c>
      <c r="G46" s="367">
        <f t="shared" si="0"/>
        <v>-64</v>
      </c>
      <c r="H46" s="369">
        <f t="shared" si="1"/>
        <v>-1.6895459345300901E-2</v>
      </c>
      <c r="J46" s="97" t="s">
        <v>45</v>
      </c>
      <c r="K46" s="367">
        <v>3724</v>
      </c>
      <c r="M46" s="101" t="str">
        <f t="shared" si="3"/>
        <v>ok</v>
      </c>
    </row>
    <row r="47" spans="1:13" s="97" customFormat="1" ht="13.5" customHeight="1">
      <c r="A47" s="27" t="s">
        <v>46</v>
      </c>
      <c r="B47" s="163">
        <v>1953</v>
      </c>
      <c r="C47" s="163">
        <v>27672</v>
      </c>
      <c r="D47" s="106">
        <f t="shared" si="2"/>
        <v>7.0576756287944491</v>
      </c>
      <c r="F47" s="97">
        <v>1767</v>
      </c>
      <c r="G47" s="367">
        <f t="shared" si="0"/>
        <v>186</v>
      </c>
      <c r="H47" s="369">
        <f t="shared" si="1"/>
        <v>0.10526315789473695</v>
      </c>
      <c r="J47" s="97" t="s">
        <v>46</v>
      </c>
      <c r="K47" s="367">
        <v>1953</v>
      </c>
      <c r="M47" s="101" t="str">
        <f t="shared" si="3"/>
        <v>ok</v>
      </c>
    </row>
    <row r="48" spans="1:13" s="97" customFormat="1" ht="13.5" customHeight="1">
      <c r="A48" s="27" t="s">
        <v>47</v>
      </c>
      <c r="B48" s="163">
        <v>704</v>
      </c>
      <c r="C48" s="163">
        <v>23064</v>
      </c>
      <c r="D48" s="106">
        <f t="shared" si="2"/>
        <v>3.0523759972251128</v>
      </c>
      <c r="F48" s="97">
        <v>853</v>
      </c>
      <c r="G48" s="367">
        <f t="shared" si="0"/>
        <v>-149</v>
      </c>
      <c r="H48" s="369">
        <f t="shared" si="1"/>
        <v>-0.17467760844079716</v>
      </c>
      <c r="J48" s="97" t="s">
        <v>47</v>
      </c>
      <c r="K48" s="97">
        <v>704</v>
      </c>
      <c r="M48" s="101" t="str">
        <f t="shared" si="3"/>
        <v>ok</v>
      </c>
    </row>
    <row r="49" spans="1:11" s="97" customFormat="1" ht="11.25">
      <c r="A49" s="107"/>
      <c r="B49" s="162"/>
      <c r="C49" s="162"/>
      <c r="D49" s="176"/>
      <c r="J49" s="97" t="s">
        <v>283</v>
      </c>
      <c r="K49" s="367">
        <v>125893</v>
      </c>
    </row>
    <row r="50" spans="1:11" s="97" customFormat="1" ht="11.25">
      <c r="A50" s="95" t="s">
        <v>70</v>
      </c>
      <c r="B50" s="103"/>
    </row>
    <row r="51" spans="1:11" s="97" customFormat="1" ht="11.25">
      <c r="A51" s="103"/>
      <c r="B51" s="103"/>
    </row>
    <row r="52" spans="1:11" s="97" customFormat="1" ht="11.25">
      <c r="A52" s="486" t="s">
        <v>284</v>
      </c>
      <c r="B52" s="487"/>
      <c r="C52" s="487"/>
      <c r="D52" s="488"/>
    </row>
    <row r="53" spans="1:11" s="97" customFormat="1" ht="11.25">
      <c r="A53" s="489"/>
      <c r="B53" s="490"/>
      <c r="C53" s="490"/>
      <c r="D53" s="491"/>
    </row>
    <row r="54" spans="1:11">
      <c r="A54" s="489"/>
      <c r="B54" s="490"/>
      <c r="C54" s="490"/>
      <c r="D54" s="491"/>
    </row>
    <row r="55" spans="1:11">
      <c r="A55" s="489"/>
      <c r="B55" s="490"/>
      <c r="C55" s="490"/>
      <c r="D55" s="491"/>
    </row>
    <row r="56" spans="1:11">
      <c r="A56" s="489"/>
      <c r="B56" s="490"/>
      <c r="C56" s="490"/>
      <c r="D56" s="491"/>
    </row>
    <row r="57" spans="1:11">
      <c r="A57" s="489"/>
      <c r="B57" s="490"/>
      <c r="C57" s="490"/>
      <c r="D57" s="491"/>
    </row>
    <row r="58" spans="1:11">
      <c r="A58" s="489"/>
      <c r="B58" s="490"/>
      <c r="C58" s="490"/>
      <c r="D58" s="491"/>
    </row>
    <row r="59" spans="1:11">
      <c r="A59" s="489"/>
      <c r="B59" s="490"/>
      <c r="C59" s="490"/>
      <c r="D59" s="491"/>
    </row>
    <row r="60" spans="1:11">
      <c r="A60" s="489"/>
      <c r="B60" s="490"/>
      <c r="C60" s="490"/>
      <c r="D60" s="491"/>
    </row>
    <row r="61" spans="1:11">
      <c r="A61" s="492"/>
      <c r="B61" s="493"/>
      <c r="C61" s="493"/>
      <c r="D61" s="494"/>
    </row>
  </sheetData>
  <sheetProtection selectLockedCells="1"/>
  <sortState ref="G17:G48">
    <sortCondition ref="G17:G48"/>
  </sortState>
  <mergeCells count="6">
    <mergeCell ref="A52:D61"/>
    <mergeCell ref="A4:E4"/>
    <mergeCell ref="A6:D6"/>
    <mergeCell ref="A12:A13"/>
    <mergeCell ref="B12:B13"/>
    <mergeCell ref="C12:C13"/>
  </mergeCells>
  <printOptions horizontalCentered="1" verticalCentered="1"/>
  <pageMargins left="0.23622047244094491" right="0.23622047244094491" top="0.19685039370078741" bottom="0.19685039370078741" header="0.31496062992125984" footer="0.31496062992125984"/>
  <pageSetup scale="92" orientation="portrait" r:id="rId1"/>
  <colBreaks count="1" manualBreakCount="1">
    <brk id="4"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showGridLines="0" topLeftCell="A10" zoomScaleNormal="100" zoomScaleSheetLayoutView="100" workbookViewId="0">
      <selection activeCell="R46" sqref="R46"/>
    </sheetView>
  </sheetViews>
  <sheetFormatPr baseColWidth="10" defaultRowHeight="12.75"/>
  <cols>
    <col min="1" max="1" width="25.85546875" style="260" customWidth="1"/>
    <col min="2" max="6" width="10.140625" style="260" customWidth="1"/>
    <col min="7" max="7" width="1.5703125" style="260" customWidth="1"/>
    <col min="8" max="9" width="9.140625" style="260" customWidth="1"/>
    <col min="10" max="10" width="1.85546875" style="260" customWidth="1"/>
    <col min="11" max="15" width="13" style="260" customWidth="1"/>
    <col min="16" max="16" width="10.28515625" style="260" customWidth="1"/>
    <col min="17" max="16384" width="11.42578125" style="260"/>
  </cols>
  <sheetData>
    <row r="1" spans="1:16" s="229" customFormat="1" ht="31.5" customHeight="1">
      <c r="C1" s="230"/>
      <c r="D1" s="230"/>
      <c r="E1" s="230"/>
      <c r="F1" s="230"/>
      <c r="G1" s="230"/>
      <c r="H1" s="230"/>
      <c r="I1" s="230"/>
      <c r="J1" s="231"/>
      <c r="K1" s="231"/>
    </row>
    <row r="2" spans="1:16" s="229" customFormat="1" ht="31.5" customHeight="1">
      <c r="C2" s="230"/>
      <c r="D2" s="230"/>
      <c r="E2" s="230"/>
      <c r="F2" s="230"/>
      <c r="G2" s="230"/>
      <c r="H2" s="230"/>
      <c r="I2" s="230"/>
      <c r="J2" s="231"/>
      <c r="K2" s="231"/>
    </row>
    <row r="3" spans="1:16" s="229" customFormat="1" ht="21" customHeight="1">
      <c r="C3" s="230"/>
      <c r="D3" s="230"/>
      <c r="E3" s="230"/>
      <c r="F3" s="230"/>
      <c r="G3" s="230"/>
      <c r="H3" s="230"/>
      <c r="I3" s="230"/>
      <c r="J3" s="231"/>
      <c r="K3" s="231"/>
    </row>
    <row r="4" spans="1:16" s="229" customFormat="1" ht="21" customHeight="1">
      <c r="A4" s="124"/>
      <c r="C4" s="230"/>
      <c r="D4" s="230"/>
      <c r="E4" s="591"/>
      <c r="F4" s="591"/>
      <c r="G4" s="591"/>
      <c r="H4" s="591"/>
      <c r="I4" s="591"/>
      <c r="J4" s="231"/>
      <c r="K4" s="231"/>
    </row>
    <row r="5" spans="1:16" s="229" customFormat="1" ht="15.75" customHeight="1">
      <c r="C5" s="230"/>
      <c r="D5" s="230"/>
      <c r="E5" s="230"/>
      <c r="F5" s="230"/>
      <c r="G5" s="230"/>
      <c r="H5" s="230"/>
      <c r="I5" s="230"/>
      <c r="J5" s="231"/>
      <c r="K5" s="231"/>
    </row>
    <row r="6" spans="1:16" s="229" customFormat="1" ht="21.95" customHeight="1">
      <c r="A6" s="485" t="s">
        <v>138</v>
      </c>
      <c r="B6" s="485"/>
      <c r="C6" s="485"/>
      <c r="D6" s="485"/>
      <c r="E6" s="485"/>
      <c r="F6" s="485"/>
      <c r="G6" s="485"/>
      <c r="H6" s="485"/>
      <c r="I6" s="485"/>
      <c r="J6" s="389"/>
      <c r="K6" s="389"/>
      <c r="L6" s="234"/>
      <c r="M6" s="234"/>
      <c r="N6" s="234"/>
      <c r="O6" s="234"/>
      <c r="P6" s="234"/>
    </row>
    <row r="7" spans="1:16" s="229" customFormat="1" ht="21.75" customHeight="1">
      <c r="A7" s="592" t="s">
        <v>123</v>
      </c>
      <c r="B7" s="592"/>
      <c r="C7" s="592"/>
      <c r="D7" s="592"/>
      <c r="E7" s="592"/>
      <c r="F7" s="592"/>
      <c r="G7" s="592"/>
      <c r="H7" s="592"/>
      <c r="I7" s="592"/>
      <c r="J7" s="389"/>
      <c r="K7" s="389"/>
      <c r="L7" s="234"/>
      <c r="M7" s="234"/>
      <c r="N7" s="234"/>
      <c r="O7" s="234"/>
      <c r="P7" s="234"/>
    </row>
    <row r="8" spans="1:16" s="229" customFormat="1" ht="15.75" customHeight="1">
      <c r="K8" s="231"/>
      <c r="O8" s="385"/>
      <c r="P8" s="385"/>
    </row>
    <row r="9" spans="1:16" s="238" customFormat="1" ht="15" customHeight="1">
      <c r="A9" s="236"/>
      <c r="B9" s="582" t="s">
        <v>124</v>
      </c>
      <c r="C9" s="583"/>
      <c r="D9" s="583"/>
      <c r="E9" s="583"/>
      <c r="F9" s="583"/>
      <c r="G9" s="275"/>
      <c r="H9" s="237"/>
      <c r="I9" s="237"/>
      <c r="K9" s="239"/>
      <c r="N9" s="385"/>
      <c r="O9" s="385"/>
      <c r="P9" s="385"/>
    </row>
    <row r="10" spans="1:16" s="238" customFormat="1" ht="15" customHeight="1">
      <c r="A10" s="236"/>
      <c r="B10" s="595">
        <v>2007</v>
      </c>
      <c r="C10" s="595">
        <v>2008</v>
      </c>
      <c r="D10" s="595">
        <v>2009</v>
      </c>
      <c r="E10" s="595">
        <v>2010</v>
      </c>
      <c r="F10" s="595">
        <v>2011</v>
      </c>
      <c r="G10" s="240"/>
      <c r="H10" s="593" t="s">
        <v>279</v>
      </c>
      <c r="I10" s="594"/>
      <c r="K10" s="239"/>
      <c r="N10" s="385"/>
      <c r="O10" s="385"/>
      <c r="P10" s="385"/>
    </row>
    <row r="11" spans="1:16" s="243" customFormat="1" ht="11.25" customHeight="1">
      <c r="A11" s="238"/>
      <c r="B11" s="596"/>
      <c r="C11" s="596"/>
      <c r="D11" s="596"/>
      <c r="E11" s="596"/>
      <c r="F11" s="596"/>
      <c r="G11" s="240"/>
      <c r="H11" s="241" t="s">
        <v>125</v>
      </c>
      <c r="I11" s="242" t="s">
        <v>126</v>
      </c>
      <c r="N11" s="584"/>
      <c r="O11" s="584"/>
      <c r="P11" s="584"/>
    </row>
    <row r="12" spans="1:16" s="243" customFormat="1" ht="18.75" customHeight="1">
      <c r="A12" s="244" t="s">
        <v>139</v>
      </c>
      <c r="B12" s="245">
        <v>1025505</v>
      </c>
      <c r="C12" s="245">
        <v>1048612</v>
      </c>
      <c r="D12" s="245">
        <v>1038905</v>
      </c>
      <c r="E12" s="245">
        <v>1038786.1</v>
      </c>
      <c r="F12" s="245">
        <v>1187347.3999999999</v>
      </c>
      <c r="G12" s="246"/>
      <c r="H12" s="247">
        <f>F12-E12</f>
        <v>148561.29999999993</v>
      </c>
      <c r="I12" s="399">
        <f>F12/E12-1</f>
        <v>0.14301433182442458</v>
      </c>
      <c r="N12" s="584"/>
      <c r="O12" s="584"/>
      <c r="P12" s="584"/>
    </row>
    <row r="13" spans="1:16" s="243" customFormat="1" ht="18.75" customHeight="1">
      <c r="A13" s="244" t="s">
        <v>140</v>
      </c>
      <c r="B13" s="245">
        <v>1030993</v>
      </c>
      <c r="C13" s="245">
        <v>1048612</v>
      </c>
      <c r="D13" s="245">
        <v>1038905</v>
      </c>
      <c r="E13" s="245">
        <v>1038922.2</v>
      </c>
      <c r="F13" s="245">
        <v>1187347.3999999999</v>
      </c>
      <c r="G13" s="246"/>
      <c r="H13" s="247">
        <f>F13-E13</f>
        <v>148425.19999999995</v>
      </c>
      <c r="I13" s="399">
        <f>F13/E13-1</f>
        <v>0.14286459563574638</v>
      </c>
      <c r="J13" s="250"/>
      <c r="K13" s="276"/>
      <c r="N13" s="584"/>
      <c r="O13" s="584"/>
      <c r="P13" s="584"/>
    </row>
    <row r="14" spans="1:16" s="243" customFormat="1" ht="30.75" customHeight="1">
      <c r="A14" s="251" t="s">
        <v>141</v>
      </c>
      <c r="B14" s="278">
        <f>(B12/B13)*100</f>
        <v>99.467697646831738</v>
      </c>
      <c r="C14" s="252">
        <f>IF(C13=0,0,(C12/C13)*100)</f>
        <v>100</v>
      </c>
      <c r="D14" s="252">
        <f>IF(D13=0,0,(D12/D13)*100)</f>
        <v>100</v>
      </c>
      <c r="E14" s="252">
        <f>IF(E13=0,0,(E12/E13)*100)</f>
        <v>99.98689988528497</v>
      </c>
      <c r="F14" s="252">
        <f>IF(F13=0,0,(F12/F13)*100)</f>
        <v>100</v>
      </c>
      <c r="G14" s="253"/>
      <c r="H14" s="585">
        <f>F14-E14</f>
        <v>1.3100114715030031E-2</v>
      </c>
      <c r="I14" s="586"/>
      <c r="J14" s="254"/>
      <c r="K14" s="254"/>
      <c r="L14" s="254"/>
      <c r="N14" s="584"/>
      <c r="O14" s="584"/>
      <c r="P14" s="584"/>
    </row>
    <row r="15" spans="1:16" ht="36" customHeight="1">
      <c r="A15" s="279"/>
      <c r="B15" s="587"/>
      <c r="C15" s="587"/>
      <c r="D15" s="587"/>
      <c r="E15" s="587"/>
      <c r="F15" s="257"/>
      <c r="G15" s="386"/>
      <c r="H15" s="257"/>
      <c r="I15" s="257"/>
      <c r="J15" s="258"/>
      <c r="N15" s="584"/>
      <c r="O15" s="584"/>
      <c r="P15" s="584"/>
    </row>
    <row r="16" spans="1:16" ht="18" customHeight="1">
      <c r="A16" s="261"/>
      <c r="B16" s="262"/>
      <c r="C16" s="262"/>
      <c r="D16" s="262"/>
      <c r="E16" s="262"/>
      <c r="F16" s="262"/>
      <c r="G16" s="262"/>
      <c r="H16" s="257"/>
      <c r="I16" s="257"/>
      <c r="J16" s="263"/>
      <c r="N16" s="584"/>
      <c r="O16" s="584"/>
      <c r="P16" s="584"/>
    </row>
    <row r="17" spans="1:35" ht="18" customHeight="1">
      <c r="A17" s="264"/>
      <c r="B17" s="266"/>
      <c r="C17" s="265"/>
      <c r="D17" s="265"/>
      <c r="E17" s="266"/>
      <c r="F17" s="266"/>
      <c r="G17" s="266"/>
      <c r="H17" s="267"/>
      <c r="I17" s="267"/>
      <c r="L17" s="351"/>
      <c r="N17" s="584"/>
      <c r="O17" s="584"/>
      <c r="P17" s="584"/>
    </row>
    <row r="18" spans="1:35" ht="18" customHeight="1">
      <c r="L18" s="351"/>
    </row>
    <row r="19" spans="1:35" ht="18" customHeight="1">
      <c r="L19" s="351"/>
      <c r="N19" s="584"/>
      <c r="O19" s="584"/>
      <c r="P19" s="584"/>
    </row>
    <row r="20" spans="1:35" ht="18" customHeight="1">
      <c r="L20" s="351"/>
      <c r="N20" s="584"/>
      <c r="O20" s="584"/>
      <c r="P20" s="584"/>
    </row>
    <row r="21" spans="1:35" ht="18" customHeight="1">
      <c r="E21" s="268"/>
      <c r="F21" s="268"/>
      <c r="G21" s="268"/>
      <c r="H21" s="268"/>
      <c r="I21" s="268"/>
      <c r="J21" s="268"/>
      <c r="K21" s="268"/>
      <c r="L21" s="351"/>
      <c r="M21" s="268"/>
      <c r="N21" s="584"/>
      <c r="O21" s="584"/>
      <c r="P21" s="584"/>
      <c r="AF21" s="588" t="s">
        <v>129</v>
      </c>
      <c r="AG21" s="579">
        <v>2000</v>
      </c>
      <c r="AH21" s="387" t="s">
        <v>130</v>
      </c>
      <c r="AI21" s="270">
        <v>10.4</v>
      </c>
    </row>
    <row r="22" spans="1:35" ht="18" customHeight="1">
      <c r="E22" s="268"/>
      <c r="F22" s="268"/>
      <c r="G22" s="268"/>
      <c r="H22" s="268"/>
      <c r="I22" s="268"/>
      <c r="J22" s="268"/>
      <c r="K22" s="268"/>
      <c r="L22" s="268"/>
      <c r="M22" s="268"/>
      <c r="N22" s="584"/>
      <c r="O22" s="584"/>
      <c r="P22" s="584"/>
      <c r="Q22" s="268"/>
      <c r="AF22" s="588"/>
      <c r="AG22" s="580"/>
      <c r="AH22" s="387" t="s">
        <v>131</v>
      </c>
      <c r="AI22" s="270">
        <v>9.8000000000000007</v>
      </c>
    </row>
    <row r="23" spans="1:35" ht="18" customHeight="1">
      <c r="E23" s="268"/>
      <c r="F23" s="268"/>
      <c r="G23" s="268"/>
      <c r="H23" s="268"/>
      <c r="I23" s="268"/>
      <c r="J23" s="268"/>
      <c r="K23" s="268"/>
      <c r="L23" s="268"/>
      <c r="M23" s="268"/>
      <c r="N23" s="584"/>
      <c r="O23" s="584"/>
      <c r="P23" s="584"/>
      <c r="Q23" s="268"/>
      <c r="AF23" s="588"/>
      <c r="AG23" s="580"/>
      <c r="AH23" s="387" t="s">
        <v>132</v>
      </c>
      <c r="AI23" s="270">
        <v>8.6999999999999993</v>
      </c>
    </row>
    <row r="24" spans="1:35" ht="18" customHeight="1">
      <c r="E24" s="268"/>
      <c r="F24" s="268"/>
      <c r="G24" s="268"/>
      <c r="H24" s="268"/>
      <c r="I24" s="268"/>
      <c r="J24" s="268"/>
      <c r="K24" s="268"/>
      <c r="L24" s="268"/>
      <c r="M24" s="268"/>
      <c r="N24" s="268"/>
      <c r="O24" s="268"/>
      <c r="P24" s="268"/>
      <c r="Q24" s="268"/>
      <c r="AF24" s="588"/>
      <c r="AG24" s="581"/>
      <c r="AH24" s="387" t="s">
        <v>133</v>
      </c>
      <c r="AI24" s="271">
        <v>9.15</v>
      </c>
    </row>
    <row r="25" spans="1:35" ht="18" customHeight="1">
      <c r="E25" s="268"/>
      <c r="F25" s="268"/>
      <c r="G25" s="268"/>
      <c r="H25" s="268"/>
      <c r="I25" s="268"/>
      <c r="J25" s="268"/>
      <c r="K25" s="268"/>
      <c r="L25" s="268"/>
      <c r="M25" s="268"/>
      <c r="N25" s="268"/>
      <c r="O25" s="268"/>
      <c r="P25" s="268"/>
      <c r="Q25" s="268"/>
      <c r="AF25" s="588"/>
      <c r="AG25" s="579">
        <v>2001</v>
      </c>
      <c r="AH25" s="387" t="s">
        <v>130</v>
      </c>
      <c r="AI25" s="270">
        <v>10.4</v>
      </c>
    </row>
    <row r="26" spans="1:35" ht="18" customHeight="1">
      <c r="N26" s="268"/>
      <c r="O26" s="268"/>
      <c r="P26" s="268"/>
      <c r="Q26" s="268"/>
      <c r="AF26" s="588"/>
      <c r="AG26" s="580"/>
      <c r="AH26" s="387" t="s">
        <v>131</v>
      </c>
      <c r="AI26" s="271">
        <v>10</v>
      </c>
    </row>
    <row r="27" spans="1:35" ht="18" customHeight="1">
      <c r="N27" s="268"/>
      <c r="O27" s="268"/>
      <c r="P27" s="268"/>
      <c r="Q27" s="268"/>
      <c r="AF27" s="588"/>
      <c r="AG27" s="580"/>
      <c r="AH27" s="387" t="s">
        <v>132</v>
      </c>
      <c r="AI27" s="270">
        <v>10.7</v>
      </c>
    </row>
    <row r="28" spans="1:35" ht="18" customHeight="1">
      <c r="AF28" s="588"/>
      <c r="AG28" s="581"/>
      <c r="AH28" s="387" t="s">
        <v>133</v>
      </c>
      <c r="AI28" s="270">
        <v>9.3000000000000007</v>
      </c>
    </row>
    <row r="29" spans="1:35" ht="33" customHeight="1">
      <c r="AF29" s="588"/>
      <c r="AG29" s="382">
        <v>2002</v>
      </c>
      <c r="AH29" s="387" t="s">
        <v>130</v>
      </c>
      <c r="AI29" s="270">
        <v>10.199999999999999</v>
      </c>
    </row>
    <row r="30" spans="1:35" ht="33" customHeight="1">
      <c r="AF30" s="588"/>
      <c r="AG30" s="384"/>
      <c r="AH30" s="387" t="s">
        <v>133</v>
      </c>
      <c r="AI30" s="270">
        <v>13.5</v>
      </c>
    </row>
    <row r="31" spans="1:35" ht="38.25" customHeight="1"/>
    <row r="32" spans="1:35" ht="38.25" customHeight="1"/>
    <row r="33" ht="38.25" customHeight="1"/>
    <row r="34" ht="48.75" customHeight="1"/>
    <row r="35" ht="23.25" customHeight="1"/>
    <row r="36" ht="23.25" customHeight="1"/>
    <row r="38" ht="8.25" customHeight="1"/>
    <row r="39" hidden="1"/>
    <row r="40" hidden="1"/>
    <row r="41" hidden="1"/>
    <row r="42" hidden="1"/>
    <row r="43" hidden="1"/>
    <row r="51" spans="1:1">
      <c r="A51" s="274"/>
    </row>
  </sheetData>
  <autoFilter ref="B20:B30"/>
  <mergeCells count="18">
    <mergeCell ref="E4:I4"/>
    <mergeCell ref="A6:I6"/>
    <mergeCell ref="A7:I7"/>
    <mergeCell ref="B9:F9"/>
    <mergeCell ref="B10:B11"/>
    <mergeCell ref="C10:C11"/>
    <mergeCell ref="D10:D11"/>
    <mergeCell ref="E10:E11"/>
    <mergeCell ref="F10:F11"/>
    <mergeCell ref="H10:I10"/>
    <mergeCell ref="AG21:AG24"/>
    <mergeCell ref="AG25:AG28"/>
    <mergeCell ref="N11:P14"/>
    <mergeCell ref="H14:I14"/>
    <mergeCell ref="B15:E15"/>
    <mergeCell ref="N15:P17"/>
    <mergeCell ref="N19:P23"/>
    <mergeCell ref="AF21:AF30"/>
  </mergeCells>
  <conditionalFormatting sqref="I12:I13 H12:H14">
    <cfRule type="cellIs" dxfId="5" priority="1" stopIfTrue="1" operator="lessThan">
      <formula>0</formula>
    </cfRule>
  </conditionalFormatting>
  <printOptions horizontalCentered="1"/>
  <pageMargins left="0.59055118110236227" right="0.59055118110236227" top="0.78740157480314965" bottom="0.78740157480314965" header="0" footer="0"/>
  <pageSetup scale="85"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showGridLines="0" topLeftCell="A13" zoomScaleNormal="100" zoomScaleSheetLayoutView="96" workbookViewId="0">
      <selection activeCell="R46" sqref="R46"/>
    </sheetView>
  </sheetViews>
  <sheetFormatPr baseColWidth="10" defaultRowHeight="12.75"/>
  <cols>
    <col min="1" max="1" width="25.85546875" style="260" customWidth="1"/>
    <col min="2" max="6" width="10.140625" style="260" customWidth="1"/>
    <col min="7" max="7" width="1.5703125" style="260" customWidth="1"/>
    <col min="8" max="8" width="9.140625" style="260" customWidth="1"/>
    <col min="9" max="9" width="9.28515625" style="260" customWidth="1"/>
    <col min="10" max="10" width="17.140625" style="260" customWidth="1"/>
    <col min="11" max="15" width="13" style="260" customWidth="1"/>
    <col min="16" max="16" width="10.28515625" style="260" customWidth="1"/>
    <col min="17" max="16384" width="11.42578125" style="260"/>
  </cols>
  <sheetData>
    <row r="1" spans="1:16" s="229" customFormat="1" ht="21" customHeight="1">
      <c r="C1" s="230"/>
      <c r="D1" s="230"/>
      <c r="E1" s="230"/>
      <c r="F1" s="230"/>
      <c r="G1" s="230"/>
      <c r="H1" s="230"/>
      <c r="I1" s="230"/>
      <c r="J1" s="231"/>
      <c r="K1" s="231"/>
    </row>
    <row r="2" spans="1:16" s="229" customFormat="1" ht="21" customHeight="1">
      <c r="C2" s="230"/>
      <c r="D2" s="230"/>
      <c r="E2" s="230"/>
      <c r="F2" s="230"/>
      <c r="G2" s="230"/>
      <c r="H2" s="230"/>
      <c r="I2" s="230"/>
      <c r="J2" s="231"/>
      <c r="K2" s="231"/>
    </row>
    <row r="3" spans="1:16" s="229" customFormat="1" ht="21" customHeight="1">
      <c r="C3" s="230"/>
      <c r="D3" s="230"/>
      <c r="E3" s="230"/>
      <c r="F3" s="230"/>
      <c r="G3" s="230"/>
      <c r="H3" s="230"/>
      <c r="I3" s="230"/>
      <c r="J3" s="231"/>
      <c r="K3" s="231"/>
    </row>
    <row r="4" spans="1:16" s="229" customFormat="1" ht="21" customHeight="1">
      <c r="C4" s="230"/>
      <c r="D4" s="230"/>
      <c r="E4" s="591"/>
      <c r="F4" s="591"/>
      <c r="G4" s="591"/>
      <c r="H4" s="591"/>
      <c r="I4" s="591"/>
      <c r="J4" s="231"/>
      <c r="K4" s="231"/>
    </row>
    <row r="5" spans="1:16" s="229" customFormat="1" ht="15.75" customHeight="1">
      <c r="C5" s="230"/>
      <c r="D5" s="230"/>
      <c r="E5" s="230"/>
      <c r="F5" s="230"/>
      <c r="G5" s="230"/>
      <c r="H5" s="230"/>
      <c r="I5" s="230"/>
      <c r="J5" s="231"/>
      <c r="K5" s="231"/>
    </row>
    <row r="6" spans="1:16" s="229" customFormat="1" ht="15.75" customHeight="1">
      <c r="A6" s="124"/>
      <c r="C6" s="230"/>
      <c r="D6" s="230"/>
      <c r="E6" s="230"/>
      <c r="F6" s="230"/>
      <c r="G6" s="230"/>
      <c r="H6" s="230"/>
      <c r="I6" s="230"/>
      <c r="J6" s="231"/>
      <c r="K6" s="231"/>
    </row>
    <row r="7" spans="1:16" s="229" customFormat="1" ht="21.95" customHeight="1">
      <c r="A7" s="485" t="s">
        <v>142</v>
      </c>
      <c r="B7" s="485"/>
      <c r="C7" s="485"/>
      <c r="D7" s="485"/>
      <c r="E7" s="485"/>
      <c r="F7" s="485"/>
      <c r="G7" s="485"/>
      <c r="H7" s="485"/>
      <c r="I7" s="485"/>
      <c r="J7" s="389"/>
      <c r="K7" s="389"/>
      <c r="L7" s="234"/>
      <c r="M7" s="234"/>
      <c r="N7" s="234"/>
      <c r="O7" s="234"/>
      <c r="P7" s="234"/>
    </row>
    <row r="8" spans="1:16" s="229" customFormat="1" ht="21.75" customHeight="1">
      <c r="A8" s="592" t="s">
        <v>123</v>
      </c>
      <c r="B8" s="592"/>
      <c r="C8" s="592"/>
      <c r="D8" s="592"/>
      <c r="E8" s="592"/>
      <c r="F8" s="592"/>
      <c r="G8" s="592"/>
      <c r="H8" s="592"/>
      <c r="I8" s="592"/>
      <c r="J8" s="389"/>
      <c r="K8" s="389"/>
      <c r="L8" s="234"/>
      <c r="M8" s="234"/>
      <c r="N8" s="234"/>
      <c r="O8" s="234"/>
      <c r="P8" s="234"/>
    </row>
    <row r="9" spans="1:16" s="229" customFormat="1" ht="15.75" customHeight="1">
      <c r="H9" s="243"/>
      <c r="K9" s="231"/>
      <c r="O9" s="385"/>
      <c r="P9" s="385"/>
    </row>
    <row r="10" spans="1:16" s="238" customFormat="1" ht="15" customHeight="1">
      <c r="A10" s="236"/>
      <c r="B10" s="582" t="s">
        <v>124</v>
      </c>
      <c r="C10" s="583"/>
      <c r="D10" s="583"/>
      <c r="E10" s="583"/>
      <c r="F10" s="583"/>
      <c r="G10" s="275"/>
      <c r="H10" s="237"/>
      <c r="I10" s="237"/>
      <c r="K10" s="239"/>
      <c r="N10" s="385"/>
      <c r="O10" s="385"/>
      <c r="P10" s="385"/>
    </row>
    <row r="11" spans="1:16" s="238" customFormat="1" ht="15" customHeight="1">
      <c r="A11" s="236"/>
      <c r="B11" s="595">
        <v>2007</v>
      </c>
      <c r="C11" s="595">
        <v>2008</v>
      </c>
      <c r="D11" s="595">
        <v>2009</v>
      </c>
      <c r="E11" s="595">
        <v>2010</v>
      </c>
      <c r="F11" s="595">
        <v>2011</v>
      </c>
      <c r="G11" s="240"/>
      <c r="H11" s="593" t="s">
        <v>279</v>
      </c>
      <c r="I11" s="594"/>
      <c r="K11" s="239"/>
      <c r="N11" s="385"/>
      <c r="O11" s="385"/>
      <c r="P11" s="385"/>
    </row>
    <row r="12" spans="1:16" s="243" customFormat="1" ht="11.25" customHeight="1">
      <c r="A12" s="238"/>
      <c r="B12" s="596"/>
      <c r="C12" s="596"/>
      <c r="D12" s="596"/>
      <c r="E12" s="596"/>
      <c r="F12" s="596"/>
      <c r="G12" s="240"/>
      <c r="H12" s="241" t="s">
        <v>125</v>
      </c>
      <c r="I12" s="242" t="s">
        <v>126</v>
      </c>
      <c r="K12" s="280"/>
      <c r="N12" s="584"/>
      <c r="O12" s="584"/>
      <c r="P12" s="584"/>
    </row>
    <row r="13" spans="1:16" s="243" customFormat="1" ht="18.75" customHeight="1">
      <c r="A13" s="244" t="s">
        <v>143</v>
      </c>
      <c r="B13" s="245">
        <v>1075414</v>
      </c>
      <c r="C13" s="245">
        <v>1109495</v>
      </c>
      <c r="D13" s="245">
        <v>1146665</v>
      </c>
      <c r="E13" s="245">
        <v>1152188.8999999999</v>
      </c>
      <c r="F13" s="245">
        <v>1246165.5</v>
      </c>
      <c r="G13" s="246"/>
      <c r="H13" s="247">
        <f>F13-E13</f>
        <v>93976.600000000093</v>
      </c>
      <c r="I13" s="248">
        <f>F13/E13-1</f>
        <v>8.1563535284882693E-2</v>
      </c>
      <c r="N13" s="584"/>
      <c r="O13" s="584"/>
      <c r="P13" s="584"/>
    </row>
    <row r="14" spans="1:16" s="243" customFormat="1" ht="18.75" customHeight="1">
      <c r="A14" s="244" t="s">
        <v>144</v>
      </c>
      <c r="B14" s="245">
        <v>1091239</v>
      </c>
      <c r="C14" s="245">
        <v>1137935.8999999999</v>
      </c>
      <c r="D14" s="245">
        <v>1148009</v>
      </c>
      <c r="E14" s="245">
        <v>1174208</v>
      </c>
      <c r="F14" s="245">
        <v>1298971.1000000001</v>
      </c>
      <c r="G14" s="246"/>
      <c r="H14" s="247">
        <f>F14-E14</f>
        <v>124763.10000000009</v>
      </c>
      <c r="I14" s="248">
        <f>F14/E14-1</f>
        <v>0.10625298073254497</v>
      </c>
      <c r="J14" s="250"/>
      <c r="K14" s="281"/>
      <c r="N14" s="584"/>
      <c r="O14" s="584"/>
      <c r="P14" s="584"/>
    </row>
    <row r="15" spans="1:16" s="243" customFormat="1" ht="30.75" customHeight="1">
      <c r="A15" s="251" t="s">
        <v>145</v>
      </c>
      <c r="B15" s="278">
        <f>(B13/B14)*100</f>
        <v>98.549813560549055</v>
      </c>
      <c r="C15" s="252">
        <f>IF(C14=0,0,(C13/C14)*100)</f>
        <v>97.500658868394964</v>
      </c>
      <c r="D15" s="252">
        <f>IF(D14=0,0,(D13/D14)*100)</f>
        <v>99.882927747082121</v>
      </c>
      <c r="E15" s="252">
        <f>IF(E14=0,0,(E13/E14)*100)</f>
        <v>98.124770057775095</v>
      </c>
      <c r="F15" s="252">
        <f>IF(F14=0,0,(F13/F14)*100)</f>
        <v>95.934813330335061</v>
      </c>
      <c r="G15" s="253"/>
      <c r="H15" s="585">
        <f>F15-E15</f>
        <v>-2.189956727440034</v>
      </c>
      <c r="I15" s="586"/>
      <c r="J15" s="254"/>
      <c r="K15" s="254"/>
      <c r="L15" s="254"/>
      <c r="N15" s="584"/>
      <c r="O15" s="584"/>
      <c r="P15" s="584"/>
    </row>
    <row r="16" spans="1:16" ht="18" customHeight="1">
      <c r="A16" s="264"/>
      <c r="B16" s="266"/>
      <c r="C16" s="265"/>
      <c r="D16" s="265"/>
      <c r="E16" s="266"/>
      <c r="F16" s="266"/>
      <c r="G16" s="266"/>
      <c r="H16" s="267"/>
      <c r="I16" s="267"/>
      <c r="N16" s="584"/>
      <c r="O16" s="584"/>
      <c r="P16" s="584"/>
    </row>
    <row r="17" spans="5:35" ht="18" customHeight="1"/>
    <row r="18" spans="5:35" ht="18" customHeight="1">
      <c r="N18" s="584"/>
      <c r="O18" s="584"/>
      <c r="P18" s="584"/>
    </row>
    <row r="19" spans="5:35" ht="18" customHeight="1">
      <c r="N19" s="584"/>
      <c r="O19" s="584"/>
      <c r="P19" s="584"/>
    </row>
    <row r="20" spans="5:35" ht="18" customHeight="1">
      <c r="E20" s="268"/>
      <c r="F20" s="268"/>
      <c r="G20" s="268"/>
      <c r="H20" s="268"/>
      <c r="I20" s="268"/>
      <c r="J20" s="390"/>
      <c r="K20" s="268"/>
      <c r="L20" s="268"/>
      <c r="M20" s="268"/>
      <c r="N20" s="584"/>
      <c r="O20" s="584"/>
      <c r="P20" s="584"/>
      <c r="AF20" s="588" t="s">
        <v>129</v>
      </c>
      <c r="AG20" s="579">
        <v>2000</v>
      </c>
      <c r="AH20" s="387" t="s">
        <v>130</v>
      </c>
      <c r="AI20" s="270">
        <v>10.4</v>
      </c>
    </row>
    <row r="21" spans="5:35" ht="18" customHeight="1">
      <c r="E21" s="268"/>
      <c r="F21" s="268"/>
      <c r="G21" s="268"/>
      <c r="H21" s="268"/>
      <c r="I21" s="268"/>
      <c r="J21" s="268"/>
      <c r="K21" s="268"/>
      <c r="L21" s="268"/>
      <c r="M21" s="268"/>
      <c r="N21" s="584"/>
      <c r="O21" s="584"/>
      <c r="P21" s="584"/>
      <c r="Q21" s="268"/>
      <c r="AF21" s="588"/>
      <c r="AG21" s="580"/>
      <c r="AH21" s="387" t="s">
        <v>131</v>
      </c>
      <c r="AI21" s="270">
        <v>9.8000000000000007</v>
      </c>
    </row>
    <row r="22" spans="5:35" ht="18" customHeight="1">
      <c r="E22" s="268"/>
      <c r="F22" s="268"/>
      <c r="G22" s="268"/>
      <c r="H22" s="268"/>
      <c r="I22" s="268"/>
      <c r="J22" s="268"/>
      <c r="K22" s="268"/>
      <c r="L22" s="268"/>
      <c r="M22" s="268"/>
      <c r="N22" s="584"/>
      <c r="O22" s="584"/>
      <c r="P22" s="584"/>
      <c r="Q22" s="268"/>
      <c r="AF22" s="588"/>
      <c r="AG22" s="580"/>
      <c r="AH22" s="387" t="s">
        <v>132</v>
      </c>
      <c r="AI22" s="270">
        <v>8.6999999999999993</v>
      </c>
    </row>
    <row r="23" spans="5:35" ht="18" customHeight="1">
      <c r="E23" s="268"/>
      <c r="F23" s="268"/>
      <c r="G23" s="268"/>
      <c r="H23" s="268"/>
      <c r="I23" s="268"/>
      <c r="J23" s="268"/>
      <c r="K23" s="268"/>
      <c r="L23" s="268"/>
      <c r="M23" s="268"/>
      <c r="N23" s="268"/>
      <c r="O23" s="268"/>
      <c r="P23" s="268"/>
      <c r="Q23" s="268"/>
      <c r="AF23" s="588"/>
      <c r="AG23" s="581"/>
      <c r="AH23" s="387" t="s">
        <v>133</v>
      </c>
      <c r="AI23" s="271">
        <v>9.15</v>
      </c>
    </row>
    <row r="24" spans="5:35" ht="18" customHeight="1">
      <c r="E24" s="268"/>
      <c r="F24" s="268"/>
      <c r="G24" s="268"/>
      <c r="H24" s="268"/>
      <c r="I24" s="268"/>
      <c r="J24" s="268"/>
      <c r="K24" s="268"/>
      <c r="L24" s="268"/>
      <c r="M24" s="268"/>
      <c r="N24" s="268"/>
      <c r="O24" s="268"/>
      <c r="P24" s="268"/>
      <c r="Q24" s="268"/>
      <c r="AF24" s="588"/>
      <c r="AG24" s="579">
        <v>2001</v>
      </c>
      <c r="AH24" s="387" t="s">
        <v>130</v>
      </c>
      <c r="AI24" s="270">
        <v>10.4</v>
      </c>
    </row>
    <row r="25" spans="5:35" ht="18" customHeight="1">
      <c r="K25" s="393"/>
      <c r="N25" s="268"/>
      <c r="O25" s="268"/>
      <c r="P25" s="268"/>
      <c r="Q25" s="268"/>
      <c r="AF25" s="588"/>
      <c r="AG25" s="580"/>
      <c r="AH25" s="387" t="s">
        <v>131</v>
      </c>
      <c r="AI25" s="271">
        <v>10</v>
      </c>
    </row>
    <row r="26" spans="5:35" ht="18" customHeight="1">
      <c r="K26" s="393"/>
      <c r="N26" s="268"/>
      <c r="O26" s="268"/>
      <c r="P26" s="268"/>
      <c r="Q26" s="268"/>
      <c r="AF26" s="588"/>
      <c r="AG26" s="580"/>
      <c r="AH26" s="387" t="s">
        <v>132</v>
      </c>
      <c r="AI26" s="270">
        <v>10.7</v>
      </c>
    </row>
    <row r="27" spans="5:35" ht="18" customHeight="1">
      <c r="AF27" s="588"/>
      <c r="AG27" s="581"/>
      <c r="AH27" s="387" t="s">
        <v>133</v>
      </c>
      <c r="AI27" s="270">
        <v>9.3000000000000007</v>
      </c>
    </row>
    <row r="28" spans="5:35" ht="33" customHeight="1">
      <c r="AF28" s="588"/>
      <c r="AG28" s="382">
        <v>2002</v>
      </c>
      <c r="AH28" s="387" t="s">
        <v>130</v>
      </c>
      <c r="AI28" s="270">
        <v>10.199999999999999</v>
      </c>
    </row>
    <row r="29" spans="5:35" ht="33" customHeight="1">
      <c r="AF29" s="588"/>
      <c r="AG29" s="384"/>
      <c r="AH29" s="387" t="s">
        <v>133</v>
      </c>
      <c r="AI29" s="270">
        <v>13.5</v>
      </c>
    </row>
    <row r="30" spans="5:35" ht="38.25" customHeight="1"/>
    <row r="31" spans="5:35" ht="38.25" customHeight="1"/>
    <row r="32" spans="5:35" ht="38.25" customHeight="1"/>
    <row r="33" ht="48.75" customHeight="1"/>
    <row r="34" ht="23.25" customHeight="1"/>
    <row r="35" ht="23.25" customHeight="1"/>
    <row r="37" ht="8.25" customHeight="1"/>
    <row r="38" hidden="1"/>
    <row r="39" hidden="1"/>
    <row r="40" hidden="1"/>
    <row r="41" hidden="1"/>
    <row r="42" hidden="1"/>
    <row r="50" spans="1:1">
      <c r="A50" s="274"/>
    </row>
  </sheetData>
  <autoFilter ref="B19:B29"/>
  <mergeCells count="17">
    <mergeCell ref="N12:P15"/>
    <mergeCell ref="H15:I15"/>
    <mergeCell ref="E4:I4"/>
    <mergeCell ref="A7:I7"/>
    <mergeCell ref="A8:I8"/>
    <mergeCell ref="B10:F10"/>
    <mergeCell ref="B11:B12"/>
    <mergeCell ref="C11:C12"/>
    <mergeCell ref="D11:D12"/>
    <mergeCell ref="E11:E12"/>
    <mergeCell ref="F11:F12"/>
    <mergeCell ref="H11:I11"/>
    <mergeCell ref="N16:P16"/>
    <mergeCell ref="N18:P22"/>
    <mergeCell ref="AF20:AF29"/>
    <mergeCell ref="AG20:AG23"/>
    <mergeCell ref="AG24:AG27"/>
  </mergeCells>
  <conditionalFormatting sqref="H13:H15 I13:I14">
    <cfRule type="cellIs" dxfId="4" priority="1" stopIfTrue="1" operator="lessThan">
      <formula>0</formula>
    </cfRule>
  </conditionalFormatting>
  <printOptions horizontalCentered="1"/>
  <pageMargins left="0.59055118110236227" right="0.59055118110236227" top="0.78740157480314965" bottom="0.78740157480314965" header="0" footer="0"/>
  <pageSetup scale="85"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topLeftCell="A4" zoomScaleNormal="100" zoomScaleSheetLayoutView="100" workbookViewId="0">
      <selection activeCell="R46" sqref="R46"/>
    </sheetView>
  </sheetViews>
  <sheetFormatPr baseColWidth="10" defaultRowHeight="12.75"/>
  <cols>
    <col min="1" max="1" width="25.85546875" style="260" customWidth="1"/>
    <col min="2" max="6" width="10.140625" style="260" customWidth="1"/>
    <col min="7" max="7" width="1.5703125" style="260" customWidth="1"/>
    <col min="8" max="8" width="9.140625" style="260" customWidth="1"/>
    <col min="9" max="9" width="8.7109375" style="260" customWidth="1"/>
    <col min="10" max="15" width="13" style="260" customWidth="1"/>
    <col min="16" max="16" width="10.28515625" style="260" customWidth="1"/>
    <col min="17" max="16384" width="11.42578125" style="260"/>
  </cols>
  <sheetData>
    <row r="1" spans="1:16" s="229" customFormat="1" ht="21" customHeight="1">
      <c r="C1" s="230"/>
      <c r="D1" s="230"/>
      <c r="E1" s="230"/>
      <c r="F1" s="230"/>
      <c r="G1" s="230"/>
      <c r="H1" s="230"/>
      <c r="I1" s="230"/>
      <c r="J1" s="231"/>
      <c r="K1" s="231"/>
    </row>
    <row r="2" spans="1:16" s="229" customFormat="1" ht="21" customHeight="1">
      <c r="C2" s="230"/>
      <c r="D2" s="230"/>
      <c r="E2" s="230"/>
      <c r="F2" s="230"/>
      <c r="G2" s="230"/>
      <c r="H2" s="230"/>
      <c r="I2" s="230"/>
      <c r="J2" s="231"/>
      <c r="K2" s="231"/>
    </row>
    <row r="3" spans="1:16" s="229" customFormat="1" ht="21" customHeight="1">
      <c r="C3" s="230"/>
      <c r="D3" s="230"/>
      <c r="E3" s="230"/>
      <c r="F3" s="230"/>
      <c r="G3" s="230"/>
      <c r="H3" s="230"/>
      <c r="I3" s="230"/>
      <c r="J3" s="231"/>
      <c r="K3" s="231"/>
    </row>
    <row r="4" spans="1:16" s="229" customFormat="1" ht="21" customHeight="1">
      <c r="C4" s="230"/>
      <c r="D4" s="230"/>
      <c r="E4" s="591"/>
      <c r="F4" s="591"/>
      <c r="G4" s="591"/>
      <c r="H4" s="591"/>
      <c r="I4" s="591"/>
      <c r="J4" s="231"/>
      <c r="K4" s="231"/>
    </row>
    <row r="5" spans="1:16" s="229" customFormat="1" ht="15.75" customHeight="1">
      <c r="C5" s="230"/>
      <c r="D5" s="230"/>
      <c r="E5" s="230"/>
      <c r="F5" s="230"/>
      <c r="G5" s="230"/>
      <c r="H5" s="230"/>
      <c r="I5" s="230"/>
      <c r="J5" s="231"/>
      <c r="K5" s="231"/>
    </row>
    <row r="6" spans="1:16" s="229" customFormat="1" ht="15.75" customHeight="1">
      <c r="A6" s="124"/>
      <c r="C6" s="230"/>
      <c r="D6" s="230"/>
      <c r="E6" s="230"/>
      <c r="F6" s="230"/>
      <c r="G6" s="230"/>
      <c r="H6" s="230"/>
      <c r="I6" s="230"/>
      <c r="J6" s="231"/>
      <c r="K6" s="231"/>
    </row>
    <row r="7" spans="1:16" s="229" customFormat="1" ht="21.95" customHeight="1">
      <c r="A7" s="485" t="s">
        <v>146</v>
      </c>
      <c r="B7" s="485"/>
      <c r="C7" s="485"/>
      <c r="D7" s="485"/>
      <c r="E7" s="485"/>
      <c r="F7" s="485"/>
      <c r="G7" s="485"/>
      <c r="H7" s="485"/>
      <c r="I7" s="485"/>
      <c r="J7" s="389"/>
      <c r="K7" s="389"/>
      <c r="L7" s="234"/>
      <c r="M7" s="234"/>
      <c r="N7" s="234"/>
      <c r="O7" s="234"/>
      <c r="P7" s="234"/>
    </row>
    <row r="8" spans="1:16" s="229" customFormat="1" ht="21.75" customHeight="1">
      <c r="A8" s="592" t="s">
        <v>123</v>
      </c>
      <c r="B8" s="592"/>
      <c r="C8" s="592"/>
      <c r="D8" s="592"/>
      <c r="E8" s="592"/>
      <c r="F8" s="592"/>
      <c r="G8" s="592"/>
      <c r="H8" s="592"/>
      <c r="I8" s="592"/>
      <c r="J8" s="389"/>
      <c r="K8" s="389"/>
      <c r="L8" s="234"/>
      <c r="M8" s="234"/>
      <c r="N8" s="234"/>
      <c r="O8" s="234"/>
      <c r="P8" s="234"/>
    </row>
    <row r="9" spans="1:16" s="229" customFormat="1" ht="15.75" customHeight="1">
      <c r="K9" s="231"/>
      <c r="O9" s="385"/>
      <c r="P9" s="385"/>
    </row>
    <row r="10" spans="1:16" s="238" customFormat="1" ht="15" customHeight="1">
      <c r="A10" s="236"/>
      <c r="B10" s="582" t="s">
        <v>124</v>
      </c>
      <c r="C10" s="583"/>
      <c r="D10" s="583"/>
      <c r="E10" s="583"/>
      <c r="F10" s="583"/>
      <c r="G10" s="275"/>
      <c r="H10" s="237"/>
      <c r="I10" s="237"/>
      <c r="K10" s="239"/>
      <c r="N10" s="385"/>
      <c r="O10" s="385"/>
      <c r="P10" s="385"/>
    </row>
    <row r="11" spans="1:16" s="238" customFormat="1" ht="15" customHeight="1">
      <c r="A11" s="236"/>
      <c r="B11" s="595">
        <v>2007</v>
      </c>
      <c r="C11" s="595">
        <v>2008</v>
      </c>
      <c r="D11" s="595">
        <v>2009</v>
      </c>
      <c r="E11" s="595">
        <v>2010</v>
      </c>
      <c r="F11" s="595">
        <v>2011</v>
      </c>
      <c r="G11" s="240"/>
      <c r="H11" s="593" t="s">
        <v>279</v>
      </c>
      <c r="I11" s="594"/>
      <c r="K11" s="239"/>
      <c r="N11" s="385"/>
      <c r="O11" s="385"/>
      <c r="P11" s="385"/>
    </row>
    <row r="12" spans="1:16" s="243" customFormat="1" ht="11.25" customHeight="1">
      <c r="A12" s="238"/>
      <c r="B12" s="596"/>
      <c r="C12" s="596"/>
      <c r="D12" s="596"/>
      <c r="E12" s="596"/>
      <c r="F12" s="596"/>
      <c r="G12" s="240"/>
      <c r="H12" s="241" t="s">
        <v>125</v>
      </c>
      <c r="I12" s="242" t="s">
        <v>126</v>
      </c>
      <c r="N12" s="584"/>
      <c r="O12" s="584"/>
      <c r="P12" s="584"/>
    </row>
    <row r="13" spans="1:16" s="243" customFormat="1" ht="18.75" customHeight="1">
      <c r="A13" s="244" t="s">
        <v>147</v>
      </c>
      <c r="B13" s="245">
        <v>60203</v>
      </c>
      <c r="C13" s="245">
        <v>62636</v>
      </c>
      <c r="D13" s="245">
        <v>67647</v>
      </c>
      <c r="E13" s="245">
        <v>90432</v>
      </c>
      <c r="F13" s="245">
        <v>37398.300000000003</v>
      </c>
      <c r="G13" s="246"/>
      <c r="H13" s="247">
        <f>F13-E13</f>
        <v>-53033.7</v>
      </c>
      <c r="I13" s="248">
        <f>F13/E13-1</f>
        <v>-0.58644838110403397</v>
      </c>
      <c r="K13" s="276"/>
      <c r="N13" s="584"/>
      <c r="O13" s="584"/>
      <c r="P13" s="584"/>
    </row>
    <row r="14" spans="1:16" s="243" customFormat="1" ht="18.75" customHeight="1">
      <c r="A14" s="244" t="s">
        <v>148</v>
      </c>
      <c r="B14" s="245">
        <v>67253</v>
      </c>
      <c r="C14" s="245">
        <v>75311</v>
      </c>
      <c r="D14" s="245">
        <v>101210.6</v>
      </c>
      <c r="E14" s="245">
        <v>97504</v>
      </c>
      <c r="F14" s="245">
        <v>37398.300000000003</v>
      </c>
      <c r="G14" s="246"/>
      <c r="H14" s="247">
        <f>F14-E14</f>
        <v>-60105.7</v>
      </c>
      <c r="I14" s="248">
        <f>F14/E14-1</f>
        <v>-0.61644342796192975</v>
      </c>
      <c r="J14" s="282"/>
      <c r="K14" s="281"/>
      <c r="N14" s="584"/>
      <c r="O14" s="584"/>
      <c r="P14" s="584"/>
    </row>
    <row r="15" spans="1:16" s="243" customFormat="1" ht="30.75" customHeight="1">
      <c r="A15" s="251" t="s">
        <v>149</v>
      </c>
      <c r="B15" s="278">
        <f>IF(B14=0,0,(B13/B14))*100</f>
        <v>89.517196258902956</v>
      </c>
      <c r="C15" s="278">
        <v>99.550984445423424</v>
      </c>
      <c r="D15" s="278">
        <f>IF(D14=0,0,(D13/D14))*100</f>
        <v>66.837860856471551</v>
      </c>
      <c r="E15" s="278">
        <f>IF(E14=0,0,(E13/E14))*100</f>
        <v>92.746964227108634</v>
      </c>
      <c r="F15" s="278">
        <f>IF(F14=0,0,(F13/F14))*100</f>
        <v>100</v>
      </c>
      <c r="G15" s="253"/>
      <c r="H15" s="585">
        <f>F15-E15</f>
        <v>7.2530357728913657</v>
      </c>
      <c r="I15" s="586"/>
      <c r="J15" s="254"/>
      <c r="K15" s="254"/>
      <c r="L15" s="254"/>
      <c r="N15" s="584"/>
      <c r="O15" s="584"/>
      <c r="P15" s="584"/>
    </row>
    <row r="16" spans="1:16" ht="36" customHeight="1">
      <c r="A16" s="279"/>
      <c r="B16" s="587"/>
      <c r="C16" s="587"/>
      <c r="D16" s="587"/>
      <c r="E16" s="587"/>
      <c r="F16" s="397"/>
      <c r="G16" s="386"/>
      <c r="H16" s="257"/>
      <c r="I16" s="257"/>
      <c r="J16" s="258"/>
      <c r="N16" s="584"/>
      <c r="O16" s="584"/>
      <c r="P16" s="584"/>
    </row>
    <row r="17" spans="1:35" ht="18" customHeight="1">
      <c r="A17" s="261"/>
      <c r="B17" s="262"/>
      <c r="C17" s="262"/>
      <c r="D17" s="262"/>
      <c r="E17" s="262"/>
      <c r="F17" s="262"/>
      <c r="G17" s="262"/>
      <c r="H17" s="257"/>
      <c r="I17" s="257"/>
      <c r="J17" s="263"/>
      <c r="N17" s="584"/>
      <c r="O17" s="584"/>
      <c r="P17" s="584"/>
    </row>
    <row r="18" spans="1:35" ht="18" customHeight="1">
      <c r="A18" s="264"/>
      <c r="B18" s="266"/>
      <c r="C18" s="265"/>
      <c r="D18" s="265"/>
      <c r="E18" s="266"/>
      <c r="F18" s="266"/>
      <c r="G18" s="266"/>
      <c r="H18" s="267"/>
      <c r="I18" s="267"/>
      <c r="N18" s="584"/>
      <c r="O18" s="584"/>
      <c r="P18" s="584"/>
    </row>
    <row r="19" spans="1:35" ht="18" customHeight="1"/>
    <row r="20" spans="1:35" ht="18" customHeight="1">
      <c r="N20" s="584"/>
      <c r="O20" s="584"/>
      <c r="P20" s="584"/>
    </row>
    <row r="21" spans="1:35" ht="18" customHeight="1">
      <c r="J21" s="259"/>
      <c r="N21" s="584"/>
      <c r="O21" s="584"/>
      <c r="P21" s="584"/>
    </row>
    <row r="22" spans="1:35" ht="18" customHeight="1">
      <c r="E22" s="268"/>
      <c r="F22" s="268"/>
      <c r="G22" s="268"/>
      <c r="H22" s="268"/>
      <c r="I22" s="268"/>
      <c r="J22" s="391"/>
      <c r="K22" s="268"/>
      <c r="L22" s="268"/>
      <c r="M22" s="268"/>
      <c r="N22" s="584"/>
      <c r="O22" s="584"/>
      <c r="P22" s="584"/>
      <c r="AF22" s="588" t="s">
        <v>129</v>
      </c>
      <c r="AG22" s="579">
        <v>2000</v>
      </c>
      <c r="AH22" s="387" t="s">
        <v>130</v>
      </c>
      <c r="AI22" s="270">
        <v>10.4</v>
      </c>
    </row>
    <row r="23" spans="1:35" ht="18" customHeight="1">
      <c r="E23" s="268"/>
      <c r="F23" s="268"/>
      <c r="G23" s="268"/>
      <c r="H23" s="268"/>
      <c r="I23" s="268"/>
      <c r="J23" s="268"/>
      <c r="K23" s="268"/>
      <c r="L23" s="268"/>
      <c r="M23" s="268"/>
      <c r="N23" s="584"/>
      <c r="O23" s="584"/>
      <c r="P23" s="584"/>
      <c r="Q23" s="268"/>
      <c r="AF23" s="588"/>
      <c r="AG23" s="580"/>
      <c r="AH23" s="387" t="s">
        <v>131</v>
      </c>
      <c r="AI23" s="270">
        <v>9.8000000000000007</v>
      </c>
    </row>
    <row r="24" spans="1:35" ht="18" customHeight="1">
      <c r="E24" s="268"/>
      <c r="F24" s="268"/>
      <c r="G24" s="268"/>
      <c r="H24" s="268"/>
      <c r="I24" s="268"/>
      <c r="J24" s="268"/>
      <c r="K24" s="268"/>
      <c r="L24" s="268"/>
      <c r="M24" s="268"/>
      <c r="N24" s="584"/>
      <c r="O24" s="584"/>
      <c r="P24" s="584"/>
      <c r="Q24" s="268"/>
      <c r="AF24" s="588"/>
      <c r="AG24" s="580"/>
      <c r="AH24" s="387" t="s">
        <v>132</v>
      </c>
      <c r="AI24" s="270">
        <v>8.6999999999999993</v>
      </c>
    </row>
    <row r="25" spans="1:35" ht="18" customHeight="1">
      <c r="E25" s="268"/>
      <c r="F25" s="268"/>
      <c r="G25" s="268"/>
      <c r="H25" s="268"/>
      <c r="I25" s="268"/>
      <c r="J25" s="268"/>
      <c r="K25" s="268"/>
      <c r="L25" s="268"/>
      <c r="M25" s="268"/>
      <c r="N25" s="268"/>
      <c r="O25" s="268"/>
      <c r="P25" s="268"/>
      <c r="Q25" s="268"/>
      <c r="AF25" s="588"/>
      <c r="AG25" s="581"/>
      <c r="AH25" s="387" t="s">
        <v>133</v>
      </c>
      <c r="AI25" s="271">
        <v>9.15</v>
      </c>
    </row>
    <row r="26" spans="1:35" ht="18" customHeight="1">
      <c r="E26" s="268"/>
      <c r="F26" s="268"/>
      <c r="G26" s="268"/>
      <c r="H26" s="268"/>
      <c r="I26" s="268"/>
      <c r="J26" s="391"/>
      <c r="K26" s="268"/>
      <c r="L26" s="268"/>
      <c r="M26" s="268"/>
      <c r="N26" s="268"/>
      <c r="O26" s="268"/>
      <c r="P26" s="268"/>
      <c r="Q26" s="268"/>
      <c r="AF26" s="588"/>
      <c r="AG26" s="579">
        <v>2001</v>
      </c>
      <c r="AH26" s="387" t="s">
        <v>130</v>
      </c>
      <c r="AI26" s="270">
        <v>10.4</v>
      </c>
    </row>
    <row r="27" spans="1:35" ht="18" customHeight="1">
      <c r="J27" s="263"/>
      <c r="N27" s="268"/>
      <c r="O27" s="268"/>
      <c r="P27" s="268"/>
      <c r="Q27" s="268"/>
      <c r="AF27" s="588"/>
      <c r="AG27" s="580"/>
      <c r="AH27" s="387" t="s">
        <v>131</v>
      </c>
      <c r="AI27" s="271">
        <v>10</v>
      </c>
    </row>
    <row r="28" spans="1:35" ht="18" customHeight="1">
      <c r="N28" s="268"/>
      <c r="O28" s="268"/>
      <c r="P28" s="268"/>
      <c r="Q28" s="268"/>
      <c r="AF28" s="588"/>
      <c r="AG28" s="580"/>
      <c r="AH28" s="387" t="s">
        <v>132</v>
      </c>
      <c r="AI28" s="270">
        <v>10.7</v>
      </c>
    </row>
    <row r="29" spans="1:35" ht="18" customHeight="1">
      <c r="AF29" s="588"/>
      <c r="AG29" s="581"/>
      <c r="AH29" s="387" t="s">
        <v>133</v>
      </c>
      <c r="AI29" s="270">
        <v>9.3000000000000007</v>
      </c>
    </row>
    <row r="30" spans="1:35" ht="33" customHeight="1">
      <c r="AF30" s="588"/>
      <c r="AG30" s="382">
        <v>2002</v>
      </c>
      <c r="AH30" s="387" t="s">
        <v>130</v>
      </c>
      <c r="AI30" s="270">
        <v>10.199999999999999</v>
      </c>
    </row>
    <row r="31" spans="1:35" ht="33" customHeight="1">
      <c r="AF31" s="588"/>
      <c r="AG31" s="384"/>
      <c r="AH31" s="387" t="s">
        <v>133</v>
      </c>
      <c r="AI31" s="270">
        <v>13.5</v>
      </c>
    </row>
    <row r="32" spans="1:35" ht="38.25" customHeight="1"/>
    <row r="33" spans="11:11" ht="38.25" customHeight="1"/>
    <row r="34" spans="11:11" ht="38.25" customHeight="1">
      <c r="K34" s="260" t="s">
        <v>159</v>
      </c>
    </row>
    <row r="35" spans="11:11" ht="48.75" customHeight="1"/>
    <row r="36" spans="11:11" ht="23.25" customHeight="1"/>
    <row r="37" spans="11:11" ht="23.25" customHeight="1"/>
    <row r="39" spans="11:11" ht="8.25" customHeight="1"/>
    <row r="40" spans="11:11" hidden="1"/>
    <row r="41" spans="11:11" hidden="1"/>
    <row r="42" spans="11:11" hidden="1"/>
    <row r="43" spans="11:11" hidden="1"/>
    <row r="44" spans="11:11" hidden="1"/>
    <row r="52" spans="1:1">
      <c r="A52" s="274"/>
    </row>
  </sheetData>
  <autoFilter ref="B21:B31"/>
  <mergeCells count="18">
    <mergeCell ref="E4:I4"/>
    <mergeCell ref="A7:I7"/>
    <mergeCell ref="A8:I8"/>
    <mergeCell ref="B10:F10"/>
    <mergeCell ref="B11:B12"/>
    <mergeCell ref="C11:C12"/>
    <mergeCell ref="D11:D12"/>
    <mergeCell ref="E11:E12"/>
    <mergeCell ref="F11:F12"/>
    <mergeCell ref="H11:I11"/>
    <mergeCell ref="AG22:AG25"/>
    <mergeCell ref="AG26:AG29"/>
    <mergeCell ref="N12:P15"/>
    <mergeCell ref="H15:I15"/>
    <mergeCell ref="B16:E16"/>
    <mergeCell ref="N16:P18"/>
    <mergeCell ref="N20:P24"/>
    <mergeCell ref="AF22:AF31"/>
  </mergeCells>
  <conditionalFormatting sqref="H13:H15 I13:I14">
    <cfRule type="cellIs" dxfId="3" priority="1" stopIfTrue="1" operator="lessThan">
      <formula>0</formula>
    </cfRule>
  </conditionalFormatting>
  <printOptions horizontalCentered="1"/>
  <pageMargins left="0.59055118110236227" right="0.59055118110236227" top="0.78740157480314965" bottom="0.78740157480314965" header="0" footer="0"/>
  <pageSetup scale="90"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topLeftCell="A13" zoomScaleNormal="100" zoomScaleSheetLayoutView="100" workbookViewId="0">
      <selection activeCell="R46" sqref="R46"/>
    </sheetView>
  </sheetViews>
  <sheetFormatPr baseColWidth="10" defaultRowHeight="12.75"/>
  <cols>
    <col min="1" max="1" width="25.85546875" style="260" customWidth="1"/>
    <col min="2" max="6" width="10.140625" style="260" customWidth="1"/>
    <col min="7" max="7" width="1.5703125" style="260" customWidth="1"/>
    <col min="8" max="9" width="9.140625" style="260" customWidth="1"/>
    <col min="10" max="15" width="13" style="260" customWidth="1"/>
    <col min="16" max="16" width="10.28515625" style="260" customWidth="1"/>
    <col min="17" max="16384" width="11.42578125" style="260"/>
  </cols>
  <sheetData>
    <row r="1" spans="1:16" s="229" customFormat="1" ht="21" customHeight="1">
      <c r="C1" s="230"/>
      <c r="D1" s="230"/>
      <c r="E1" s="230"/>
      <c r="F1" s="230"/>
      <c r="G1" s="230"/>
      <c r="H1" s="230"/>
      <c r="I1" s="230"/>
      <c r="J1" s="231"/>
      <c r="K1" s="231"/>
    </row>
    <row r="2" spans="1:16" s="229" customFormat="1" ht="21" customHeight="1">
      <c r="C2" s="230"/>
      <c r="D2" s="230"/>
      <c r="E2" s="230"/>
      <c r="F2" s="230"/>
      <c r="G2" s="230"/>
      <c r="H2" s="230"/>
      <c r="I2" s="230"/>
      <c r="J2" s="231"/>
      <c r="K2" s="231"/>
    </row>
    <row r="3" spans="1:16" s="229" customFormat="1" ht="21" customHeight="1">
      <c r="C3" s="230"/>
      <c r="D3" s="230"/>
      <c r="E3" s="230"/>
      <c r="F3" s="230"/>
      <c r="G3" s="230"/>
      <c r="H3" s="230"/>
      <c r="I3" s="230"/>
      <c r="J3" s="231"/>
      <c r="K3" s="231"/>
    </row>
    <row r="4" spans="1:16" s="229" customFormat="1" ht="21" customHeight="1">
      <c r="C4" s="230"/>
      <c r="D4" s="230"/>
      <c r="E4" s="591"/>
      <c r="F4" s="591"/>
      <c r="G4" s="591"/>
      <c r="H4" s="591"/>
      <c r="I4" s="591"/>
      <c r="J4" s="231"/>
      <c r="K4" s="231"/>
    </row>
    <row r="5" spans="1:16" s="229" customFormat="1" ht="15.75" customHeight="1">
      <c r="C5" s="230"/>
      <c r="D5" s="230"/>
      <c r="E5" s="230"/>
      <c r="F5" s="230"/>
      <c r="G5" s="230"/>
      <c r="H5" s="230"/>
      <c r="I5" s="230"/>
      <c r="J5" s="231"/>
      <c r="K5" s="231"/>
    </row>
    <row r="6" spans="1:16" s="229" customFormat="1" ht="15.75" customHeight="1">
      <c r="A6" s="124"/>
      <c r="C6" s="230"/>
      <c r="D6" s="230"/>
      <c r="E6" s="230"/>
      <c r="F6" s="230"/>
      <c r="G6" s="230"/>
      <c r="H6" s="230"/>
      <c r="I6" s="230"/>
      <c r="J6" s="231"/>
      <c r="K6" s="231"/>
    </row>
    <row r="7" spans="1:16" s="229" customFormat="1" ht="21.95" customHeight="1">
      <c r="A7" s="485" t="s">
        <v>150</v>
      </c>
      <c r="B7" s="485"/>
      <c r="C7" s="485"/>
      <c r="D7" s="485"/>
      <c r="E7" s="485"/>
      <c r="F7" s="485"/>
      <c r="G7" s="485"/>
      <c r="H7" s="485"/>
      <c r="I7" s="485"/>
      <c r="J7" s="389"/>
      <c r="K7" s="389"/>
      <c r="L7" s="234"/>
      <c r="M7" s="234"/>
      <c r="N7" s="234"/>
      <c r="O7" s="234"/>
      <c r="P7" s="234"/>
    </row>
    <row r="8" spans="1:16" s="229" customFormat="1" ht="21.75" customHeight="1">
      <c r="A8" s="592" t="s">
        <v>123</v>
      </c>
      <c r="B8" s="592"/>
      <c r="C8" s="592"/>
      <c r="D8" s="592"/>
      <c r="E8" s="592"/>
      <c r="F8" s="592"/>
      <c r="G8" s="592"/>
      <c r="H8" s="592"/>
      <c r="I8" s="592"/>
      <c r="J8" s="389"/>
      <c r="K8" s="389"/>
      <c r="L8" s="234"/>
      <c r="M8" s="234"/>
      <c r="N8" s="234"/>
      <c r="O8" s="234"/>
      <c r="P8" s="234"/>
    </row>
    <row r="9" spans="1:16" s="229" customFormat="1" ht="15.75" customHeight="1">
      <c r="K9" s="231"/>
      <c r="O9" s="385"/>
      <c r="P9" s="385"/>
    </row>
    <row r="10" spans="1:16" s="238" customFormat="1" ht="15" customHeight="1">
      <c r="A10" s="236"/>
      <c r="B10" s="582" t="s">
        <v>124</v>
      </c>
      <c r="C10" s="583"/>
      <c r="D10" s="583"/>
      <c r="E10" s="583"/>
      <c r="F10" s="583"/>
      <c r="G10" s="275"/>
      <c r="H10" s="237"/>
      <c r="I10" s="237"/>
      <c r="K10" s="239"/>
      <c r="N10" s="385"/>
      <c r="O10" s="385"/>
      <c r="P10" s="385"/>
    </row>
    <row r="11" spans="1:16" s="238" customFormat="1" ht="15" customHeight="1">
      <c r="A11" s="236"/>
      <c r="B11" s="595">
        <v>2007</v>
      </c>
      <c r="C11" s="595">
        <v>2008</v>
      </c>
      <c r="D11" s="595">
        <v>2009</v>
      </c>
      <c r="E11" s="595">
        <v>2010</v>
      </c>
      <c r="F11" s="595">
        <v>2011</v>
      </c>
      <c r="G11" s="240"/>
      <c r="H11" s="593" t="s">
        <v>279</v>
      </c>
      <c r="I11" s="594"/>
      <c r="K11" s="239"/>
      <c r="N11" s="385"/>
      <c r="O11" s="385"/>
      <c r="P11" s="385"/>
    </row>
    <row r="12" spans="1:16" s="243" customFormat="1" ht="11.25" customHeight="1">
      <c r="A12" s="238"/>
      <c r="B12" s="596"/>
      <c r="C12" s="596"/>
      <c r="D12" s="596"/>
      <c r="E12" s="596"/>
      <c r="F12" s="596"/>
      <c r="G12" s="240"/>
      <c r="H12" s="241" t="s">
        <v>125</v>
      </c>
      <c r="I12" s="242" t="s">
        <v>126</v>
      </c>
      <c r="N12" s="584"/>
      <c r="O12" s="584"/>
      <c r="P12" s="584"/>
    </row>
    <row r="13" spans="1:16" s="243" customFormat="1" ht="18.75" customHeight="1">
      <c r="A13" s="244" t="s">
        <v>151</v>
      </c>
      <c r="B13" s="245">
        <v>110113</v>
      </c>
      <c r="C13" s="245">
        <v>123519</v>
      </c>
      <c r="D13" s="245">
        <v>175407</v>
      </c>
      <c r="E13" s="245">
        <v>138219.5</v>
      </c>
      <c r="F13" s="245">
        <v>96216.4</v>
      </c>
      <c r="G13" s="246"/>
      <c r="H13" s="247">
        <f>F13-E13</f>
        <v>-42003.100000000006</v>
      </c>
      <c r="I13" s="248">
        <f>F13/E13-1</f>
        <v>-0.30388693346452567</v>
      </c>
      <c r="K13" s="283"/>
      <c r="L13" s="284"/>
      <c r="N13" s="584"/>
      <c r="O13" s="584"/>
      <c r="P13" s="584"/>
    </row>
    <row r="14" spans="1:16" s="243" customFormat="1" ht="18.75" customHeight="1">
      <c r="A14" s="244" t="s">
        <v>152</v>
      </c>
      <c r="B14" s="245">
        <v>1135618</v>
      </c>
      <c r="C14" s="245">
        <v>1172131</v>
      </c>
      <c r="D14" s="245">
        <v>1214312</v>
      </c>
      <c r="E14" s="245">
        <v>1242620.5</v>
      </c>
      <c r="F14" s="245">
        <v>1283563.8</v>
      </c>
      <c r="G14" s="246"/>
      <c r="H14" s="247">
        <f>F14-E14</f>
        <v>40943.300000000047</v>
      </c>
      <c r="I14" s="248">
        <f>F14/E14-1</f>
        <v>3.2949158653023947E-2</v>
      </c>
      <c r="J14" s="250"/>
      <c r="K14" s="281"/>
      <c r="N14" s="584"/>
      <c r="O14" s="584"/>
      <c r="P14" s="584"/>
    </row>
    <row r="15" spans="1:16" s="243" customFormat="1" ht="30.75" customHeight="1">
      <c r="A15" s="251" t="s">
        <v>153</v>
      </c>
      <c r="B15" s="252">
        <f>IF(B14=0,0,(B13/B14)*100)</f>
        <v>9.6963063283604178</v>
      </c>
      <c r="C15" s="252">
        <f>IF(C14=0,0,(C13/C14)*100)</f>
        <v>10.537985941844385</v>
      </c>
      <c r="D15" s="252">
        <f>IF(D14=0,0,(D13/D14)*100)</f>
        <v>14.444969661833202</v>
      </c>
      <c r="E15" s="252">
        <f>IF(E14=0,0,(E13/E14)*100)</f>
        <v>11.123227083409617</v>
      </c>
      <c r="F15" s="252">
        <f>IF(F14=0,0,(F13/F14)*100)</f>
        <v>7.4960356470009506</v>
      </c>
      <c r="G15" s="253"/>
      <c r="H15" s="585">
        <f>F15-E15</f>
        <v>-3.6271914364086664</v>
      </c>
      <c r="I15" s="586"/>
      <c r="J15" s="254"/>
      <c r="K15" s="254"/>
      <c r="L15" s="254"/>
      <c r="N15" s="584"/>
      <c r="O15" s="584"/>
      <c r="P15" s="584"/>
    </row>
    <row r="16" spans="1:16" ht="36" customHeight="1">
      <c r="A16" s="279"/>
      <c r="B16" s="587"/>
      <c r="C16" s="587"/>
      <c r="D16" s="587"/>
      <c r="E16" s="587"/>
      <c r="F16" s="386"/>
      <c r="G16" s="386"/>
      <c r="H16" s="257"/>
      <c r="I16" s="257"/>
      <c r="J16" s="258"/>
      <c r="N16" s="584"/>
      <c r="O16" s="584"/>
      <c r="P16" s="584"/>
    </row>
    <row r="17" spans="1:35" ht="18" customHeight="1">
      <c r="A17" s="261"/>
      <c r="B17" s="262"/>
      <c r="C17" s="262"/>
      <c r="D17" s="262"/>
      <c r="E17" s="262"/>
      <c r="F17" s="262"/>
      <c r="G17" s="262"/>
      <c r="H17" s="257"/>
      <c r="I17" s="257"/>
      <c r="J17" s="263"/>
      <c r="N17" s="584"/>
      <c r="O17" s="584"/>
      <c r="P17" s="584"/>
    </row>
    <row r="18" spans="1:35" ht="18" customHeight="1">
      <c r="A18" s="264"/>
      <c r="B18" s="266"/>
      <c r="C18" s="265"/>
      <c r="D18" s="265"/>
      <c r="E18" s="266"/>
      <c r="F18" s="266"/>
      <c r="G18" s="266"/>
      <c r="H18" s="267"/>
      <c r="I18" s="267"/>
      <c r="N18" s="584"/>
      <c r="O18" s="584"/>
      <c r="P18" s="584"/>
    </row>
    <row r="19" spans="1:35" ht="18" customHeight="1"/>
    <row r="20" spans="1:35" ht="18" customHeight="1">
      <c r="N20" s="584"/>
      <c r="O20" s="584"/>
      <c r="P20" s="584"/>
    </row>
    <row r="21" spans="1:35" ht="18" customHeight="1">
      <c r="N21" s="584"/>
      <c r="O21" s="584"/>
      <c r="P21" s="584"/>
    </row>
    <row r="22" spans="1:35" ht="18" customHeight="1">
      <c r="E22" s="268"/>
      <c r="F22" s="268"/>
      <c r="G22" s="268"/>
      <c r="H22" s="268"/>
      <c r="I22" s="268"/>
      <c r="J22" s="268"/>
      <c r="K22" s="268"/>
      <c r="L22" s="268"/>
      <c r="M22" s="268"/>
      <c r="N22" s="584"/>
      <c r="O22" s="584"/>
      <c r="P22" s="584"/>
      <c r="AF22" s="588" t="s">
        <v>129</v>
      </c>
      <c r="AG22" s="579">
        <v>2000</v>
      </c>
      <c r="AH22" s="387" t="s">
        <v>130</v>
      </c>
      <c r="AI22" s="270">
        <v>10.4</v>
      </c>
    </row>
    <row r="23" spans="1:35" ht="18" customHeight="1">
      <c r="E23" s="268"/>
      <c r="F23" s="268"/>
      <c r="G23" s="268"/>
      <c r="H23" s="268"/>
      <c r="I23" s="268"/>
      <c r="J23" s="268"/>
      <c r="K23" s="268"/>
      <c r="L23" s="268"/>
      <c r="M23" s="268"/>
      <c r="N23" s="584"/>
      <c r="O23" s="584"/>
      <c r="P23" s="584"/>
      <c r="Q23" s="268"/>
      <c r="AF23" s="588"/>
      <c r="AG23" s="580"/>
      <c r="AH23" s="387" t="s">
        <v>131</v>
      </c>
      <c r="AI23" s="270">
        <v>9.8000000000000007</v>
      </c>
    </row>
    <row r="24" spans="1:35" ht="18" customHeight="1">
      <c r="E24" s="268"/>
      <c r="F24" s="268"/>
      <c r="G24" s="268"/>
      <c r="H24" s="268"/>
      <c r="I24" s="268"/>
      <c r="J24" s="268"/>
      <c r="K24" s="268"/>
      <c r="L24" s="268"/>
      <c r="M24" s="268"/>
      <c r="N24" s="584"/>
      <c r="O24" s="584"/>
      <c r="P24" s="584"/>
      <c r="Q24" s="268"/>
      <c r="AF24" s="588"/>
      <c r="AG24" s="580"/>
      <c r="AH24" s="387" t="s">
        <v>132</v>
      </c>
      <c r="AI24" s="270">
        <v>8.6999999999999993</v>
      </c>
    </row>
    <row r="25" spans="1:35" ht="18" customHeight="1">
      <c r="E25" s="268"/>
      <c r="F25" s="268"/>
      <c r="G25" s="268"/>
      <c r="H25" s="268"/>
      <c r="I25" s="268"/>
      <c r="J25" s="268"/>
      <c r="K25" s="268"/>
      <c r="L25" s="268"/>
      <c r="M25" s="268"/>
      <c r="N25" s="268"/>
      <c r="O25" s="268"/>
      <c r="P25" s="268"/>
      <c r="Q25" s="268"/>
      <c r="AF25" s="588"/>
      <c r="AG25" s="581"/>
      <c r="AH25" s="387" t="s">
        <v>133</v>
      </c>
      <c r="AI25" s="271">
        <v>9.15</v>
      </c>
    </row>
    <row r="26" spans="1:35" ht="18" customHeight="1">
      <c r="E26" s="268"/>
      <c r="F26" s="268"/>
      <c r="G26" s="268"/>
      <c r="H26" s="268"/>
      <c r="I26" s="268"/>
      <c r="J26" s="268"/>
      <c r="K26" s="268"/>
      <c r="L26" s="268"/>
      <c r="M26" s="268"/>
      <c r="N26" s="268"/>
      <c r="O26" s="268"/>
      <c r="P26" s="268"/>
      <c r="Q26" s="268"/>
      <c r="AF26" s="588"/>
      <c r="AG26" s="579">
        <v>2001</v>
      </c>
      <c r="AH26" s="387" t="s">
        <v>130</v>
      </c>
      <c r="AI26" s="270">
        <v>10.4</v>
      </c>
    </row>
    <row r="27" spans="1:35" ht="18" customHeight="1">
      <c r="N27" s="268"/>
      <c r="O27" s="268"/>
      <c r="P27" s="268"/>
      <c r="Q27" s="268"/>
      <c r="AF27" s="588"/>
      <c r="AG27" s="580"/>
      <c r="AH27" s="387" t="s">
        <v>131</v>
      </c>
      <c r="AI27" s="271">
        <v>10</v>
      </c>
    </row>
    <row r="28" spans="1:35" ht="18" customHeight="1">
      <c r="K28" s="263"/>
      <c r="N28" s="268"/>
      <c r="O28" s="268"/>
      <c r="P28" s="268"/>
      <c r="Q28" s="268"/>
      <c r="AF28" s="588"/>
      <c r="AG28" s="580"/>
      <c r="AH28" s="387" t="s">
        <v>132</v>
      </c>
      <c r="AI28" s="270">
        <v>10.7</v>
      </c>
    </row>
    <row r="29" spans="1:35" ht="18" customHeight="1">
      <c r="AF29" s="588"/>
      <c r="AG29" s="581"/>
      <c r="AH29" s="387" t="s">
        <v>133</v>
      </c>
      <c r="AI29" s="270">
        <v>9.3000000000000007</v>
      </c>
    </row>
    <row r="30" spans="1:35" ht="33" customHeight="1">
      <c r="AF30" s="588"/>
      <c r="AG30" s="382">
        <v>2002</v>
      </c>
      <c r="AH30" s="387" t="s">
        <v>130</v>
      </c>
      <c r="AI30" s="270">
        <v>10.199999999999999</v>
      </c>
    </row>
    <row r="31" spans="1:35" ht="33" customHeight="1">
      <c r="AF31" s="588"/>
      <c r="AG31" s="384"/>
      <c r="AH31" s="387" t="s">
        <v>133</v>
      </c>
      <c r="AI31" s="270">
        <v>13.5</v>
      </c>
    </row>
    <row r="32" spans="1:35" ht="38.25" customHeight="1"/>
    <row r="33" ht="38.25" customHeight="1"/>
    <row r="34" ht="38.25" customHeight="1"/>
    <row r="35" ht="48.75" customHeight="1"/>
    <row r="36" ht="23.25" customHeight="1"/>
    <row r="37" ht="23.25" customHeight="1"/>
    <row r="39" ht="8.25" customHeight="1"/>
    <row r="40" hidden="1"/>
    <row r="41" hidden="1"/>
    <row r="42" hidden="1"/>
    <row r="43" hidden="1"/>
    <row r="44" hidden="1"/>
    <row r="52" spans="1:1">
      <c r="A52" s="274"/>
    </row>
  </sheetData>
  <autoFilter ref="B21:B31"/>
  <mergeCells count="18">
    <mergeCell ref="E4:I4"/>
    <mergeCell ref="A7:I7"/>
    <mergeCell ref="A8:I8"/>
    <mergeCell ref="B10:F10"/>
    <mergeCell ref="B11:B12"/>
    <mergeCell ref="C11:C12"/>
    <mergeCell ref="D11:D12"/>
    <mergeCell ref="E11:E12"/>
    <mergeCell ref="F11:F12"/>
    <mergeCell ref="H11:I11"/>
    <mergeCell ref="AG22:AG25"/>
    <mergeCell ref="AG26:AG29"/>
    <mergeCell ref="N12:P15"/>
    <mergeCell ref="H15:I15"/>
    <mergeCell ref="B16:E16"/>
    <mergeCell ref="N16:P18"/>
    <mergeCell ref="N20:P24"/>
    <mergeCell ref="AF22:AF31"/>
  </mergeCells>
  <conditionalFormatting sqref="I13:I14 H13:H15">
    <cfRule type="cellIs" dxfId="2" priority="1" stopIfTrue="1" operator="lessThan">
      <formula>0</formula>
    </cfRule>
  </conditionalFormatting>
  <printOptions horizontalCentered="1"/>
  <pageMargins left="0.59055118110236227" right="0.59055118110236227" top="0.78740157480314965" bottom="0.78740157480314965" header="0" footer="0"/>
  <pageSetup scale="85"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zoomScaleNormal="100" zoomScaleSheetLayoutView="100" workbookViewId="0">
      <selection activeCell="R46" sqref="R46"/>
    </sheetView>
  </sheetViews>
  <sheetFormatPr baseColWidth="10" defaultRowHeight="12.75"/>
  <cols>
    <col min="1" max="1" width="25.85546875" style="260" customWidth="1"/>
    <col min="2" max="6" width="10.140625" style="260" customWidth="1"/>
    <col min="7" max="7" width="1.5703125" style="260" customWidth="1"/>
    <col min="8" max="8" width="9.140625" style="260" customWidth="1"/>
    <col min="9" max="9" width="8.85546875" style="260" customWidth="1"/>
    <col min="10" max="10" width="13" style="260" customWidth="1"/>
    <col min="11" max="11" width="10.28515625" style="260" customWidth="1"/>
    <col min="12" max="16384" width="11.42578125" style="260"/>
  </cols>
  <sheetData>
    <row r="1" spans="1:11" s="229" customFormat="1" ht="21" customHeight="1">
      <c r="C1" s="230"/>
      <c r="D1" s="230"/>
      <c r="E1" s="230"/>
      <c r="F1" s="230"/>
      <c r="G1" s="230"/>
      <c r="H1" s="230"/>
      <c r="I1" s="230"/>
    </row>
    <row r="2" spans="1:11" s="229" customFormat="1" ht="21" customHeight="1">
      <c r="C2" s="230"/>
      <c r="D2" s="230"/>
      <c r="E2" s="230"/>
      <c r="F2" s="230"/>
      <c r="G2" s="230"/>
      <c r="H2" s="230"/>
      <c r="I2" s="230"/>
    </row>
    <row r="3" spans="1:11" s="229" customFormat="1" ht="21" customHeight="1">
      <c r="C3" s="230"/>
      <c r="D3" s="230"/>
      <c r="E3" s="230"/>
      <c r="F3" s="230"/>
      <c r="G3" s="230"/>
      <c r="H3" s="230"/>
      <c r="I3" s="230"/>
    </row>
    <row r="4" spans="1:11" s="229" customFormat="1" ht="21" customHeight="1">
      <c r="C4" s="230"/>
      <c r="D4" s="230"/>
      <c r="E4" s="591"/>
      <c r="F4" s="591"/>
      <c r="G4" s="591"/>
      <c r="H4" s="591"/>
      <c r="I4" s="591"/>
    </row>
    <row r="5" spans="1:11" s="229" customFormat="1" ht="15.75" customHeight="1">
      <c r="C5" s="230"/>
      <c r="D5" s="230"/>
      <c r="E5" s="230"/>
      <c r="F5" s="230"/>
      <c r="G5" s="230"/>
      <c r="H5" s="230"/>
      <c r="I5" s="230"/>
    </row>
    <row r="6" spans="1:11" s="229" customFormat="1" ht="15.75" customHeight="1">
      <c r="A6" s="124"/>
      <c r="C6" s="230"/>
      <c r="D6" s="230"/>
      <c r="E6" s="230"/>
      <c r="F6" s="230"/>
      <c r="G6" s="230"/>
      <c r="H6" s="230"/>
      <c r="I6" s="230"/>
    </row>
    <row r="7" spans="1:11" s="229" customFormat="1" ht="21.95" customHeight="1">
      <c r="A7" s="485" t="s">
        <v>154</v>
      </c>
      <c r="B7" s="485"/>
      <c r="C7" s="485"/>
      <c r="D7" s="485"/>
      <c r="E7" s="485"/>
      <c r="F7" s="485"/>
      <c r="G7" s="485"/>
      <c r="H7" s="485"/>
      <c r="I7" s="485"/>
      <c r="J7" s="234"/>
      <c r="K7" s="234"/>
    </row>
    <row r="8" spans="1:11" s="229" customFormat="1" ht="21.75" customHeight="1">
      <c r="A8" s="592" t="s">
        <v>123</v>
      </c>
      <c r="B8" s="592"/>
      <c r="C8" s="592"/>
      <c r="D8" s="592"/>
      <c r="E8" s="592"/>
      <c r="F8" s="592"/>
      <c r="G8" s="592"/>
      <c r="H8" s="592"/>
      <c r="I8" s="592"/>
      <c r="J8" s="234"/>
      <c r="K8" s="234"/>
    </row>
    <row r="9" spans="1:11" s="229" customFormat="1" ht="15.75" customHeight="1">
      <c r="J9" s="385"/>
      <c r="K9" s="385"/>
    </row>
    <row r="10" spans="1:11" s="238" customFormat="1" ht="15" customHeight="1">
      <c r="A10" s="236"/>
      <c r="B10" s="582" t="s">
        <v>124</v>
      </c>
      <c r="C10" s="583"/>
      <c r="D10" s="583"/>
      <c r="E10" s="583"/>
      <c r="F10" s="583"/>
      <c r="G10" s="275"/>
      <c r="H10" s="237"/>
      <c r="I10" s="237"/>
      <c r="J10" s="385"/>
      <c r="K10" s="385"/>
    </row>
    <row r="11" spans="1:11" s="238" customFormat="1" ht="15" customHeight="1">
      <c r="A11" s="236"/>
      <c r="B11" s="595">
        <v>2007</v>
      </c>
      <c r="C11" s="595">
        <v>2008</v>
      </c>
      <c r="D11" s="595">
        <v>2009</v>
      </c>
      <c r="E11" s="595">
        <v>2010</v>
      </c>
      <c r="F11" s="595">
        <v>2011</v>
      </c>
      <c r="G11" s="240"/>
      <c r="H11" s="593" t="s">
        <v>279</v>
      </c>
      <c r="I11" s="594"/>
      <c r="J11" s="385"/>
      <c r="K11" s="385"/>
    </row>
    <row r="12" spans="1:11" s="243" customFormat="1" ht="11.25" customHeight="1">
      <c r="A12" s="238"/>
      <c r="B12" s="596"/>
      <c r="C12" s="596"/>
      <c r="D12" s="596"/>
      <c r="E12" s="596"/>
      <c r="F12" s="596"/>
      <c r="G12" s="240"/>
      <c r="H12" s="241" t="s">
        <v>125</v>
      </c>
      <c r="I12" s="242" t="s">
        <v>126</v>
      </c>
      <c r="J12" s="584"/>
      <c r="K12" s="584"/>
    </row>
    <row r="13" spans="1:11" s="243" customFormat="1" ht="18.75" customHeight="1">
      <c r="A13" s="244" t="s">
        <v>155</v>
      </c>
      <c r="B13" s="245">
        <v>113659</v>
      </c>
      <c r="C13" s="245">
        <v>122230</v>
      </c>
      <c r="D13" s="245">
        <v>103405.9</v>
      </c>
      <c r="E13" s="245">
        <v>154359.15</v>
      </c>
      <c r="F13" s="245">
        <v>114084.6</v>
      </c>
      <c r="G13" s="246"/>
      <c r="H13" s="247">
        <f>F13-E13</f>
        <v>-40274.549999999988</v>
      </c>
      <c r="I13" s="248">
        <f>F13/E13-1</f>
        <v>-0.26091456191615459</v>
      </c>
      <c r="J13" s="584"/>
      <c r="K13" s="584"/>
    </row>
    <row r="14" spans="1:11" s="243" customFormat="1" ht="18.75" customHeight="1">
      <c r="A14" s="244" t="s">
        <v>156</v>
      </c>
      <c r="B14" s="245">
        <v>100000</v>
      </c>
      <c r="C14" s="245">
        <v>145000</v>
      </c>
      <c r="D14" s="245">
        <v>180000</v>
      </c>
      <c r="E14" s="245">
        <v>167174.39999999999</v>
      </c>
      <c r="F14" s="245">
        <v>149022</v>
      </c>
      <c r="G14" s="246"/>
      <c r="H14" s="247">
        <f>F14-E14</f>
        <v>-18152.399999999994</v>
      </c>
      <c r="I14" s="248">
        <f>F14/E14-1</f>
        <v>-0.10858361088779145</v>
      </c>
      <c r="J14" s="584"/>
      <c r="K14" s="584"/>
    </row>
    <row r="15" spans="1:11" s="243" customFormat="1" ht="30.75" customHeight="1">
      <c r="A15" s="251" t="s">
        <v>157</v>
      </c>
      <c r="B15" s="252">
        <f>IF(B14=0,0,(B13/B14)*100)</f>
        <v>113.65899999999999</v>
      </c>
      <c r="C15" s="252">
        <f>IF(C14=0,0,(C13/C14)*100)</f>
        <v>84.296551724137942</v>
      </c>
      <c r="D15" s="252">
        <f>IF(D14=0,0,(D13/D14)*100)</f>
        <v>57.447722222222218</v>
      </c>
      <c r="E15" s="252">
        <f>IF(E14=0,0,(E13/E14)*100)</f>
        <v>92.33420308372574</v>
      </c>
      <c r="F15" s="252">
        <f>IF(F14=0,0,(F13/F14)*100)</f>
        <v>76.555542134718365</v>
      </c>
      <c r="G15" s="253"/>
      <c r="H15" s="585">
        <f>F15-E15</f>
        <v>-15.778660949007374</v>
      </c>
      <c r="I15" s="586"/>
      <c r="J15" s="584"/>
      <c r="K15" s="584"/>
    </row>
    <row r="16" spans="1:11" ht="36" customHeight="1">
      <c r="A16" s="279"/>
      <c r="B16" s="587"/>
      <c r="C16" s="587"/>
      <c r="D16" s="587"/>
      <c r="E16" s="587"/>
      <c r="F16" s="398"/>
      <c r="G16" s="386"/>
      <c r="H16" s="257"/>
      <c r="I16" s="257"/>
      <c r="J16" s="584"/>
      <c r="K16" s="584"/>
    </row>
    <row r="17" spans="1:30" ht="18" customHeight="1">
      <c r="A17" s="261"/>
      <c r="B17" s="262"/>
      <c r="C17" s="262"/>
      <c r="D17" s="262"/>
      <c r="E17" s="262"/>
      <c r="F17" s="262"/>
      <c r="G17" s="262"/>
      <c r="H17" s="257"/>
      <c r="I17" s="257"/>
      <c r="J17" s="584"/>
      <c r="K17" s="584"/>
    </row>
    <row r="18" spans="1:30" ht="18" customHeight="1">
      <c r="A18" s="264"/>
      <c r="B18" s="266"/>
      <c r="C18" s="265"/>
      <c r="D18" s="265"/>
      <c r="E18" s="266"/>
      <c r="F18" s="266"/>
      <c r="G18" s="266"/>
      <c r="H18" s="267"/>
      <c r="I18" s="267"/>
      <c r="J18" s="584"/>
      <c r="K18" s="584"/>
    </row>
    <row r="19" spans="1:30" ht="18" customHeight="1"/>
    <row r="20" spans="1:30" ht="18" customHeight="1">
      <c r="J20" s="584"/>
      <c r="K20" s="584"/>
    </row>
    <row r="21" spans="1:30" ht="18" customHeight="1">
      <c r="J21" s="584"/>
      <c r="K21" s="584"/>
    </row>
    <row r="22" spans="1:30" ht="18" customHeight="1">
      <c r="E22" s="268"/>
      <c r="F22" s="268"/>
      <c r="G22" s="268"/>
      <c r="H22" s="268"/>
      <c r="I22" s="268"/>
      <c r="J22" s="584"/>
      <c r="K22" s="584"/>
      <c r="AA22" s="588" t="s">
        <v>129</v>
      </c>
      <c r="AB22" s="579">
        <v>2000</v>
      </c>
      <c r="AC22" s="387" t="s">
        <v>130</v>
      </c>
      <c r="AD22" s="270">
        <v>10.4</v>
      </c>
    </row>
    <row r="23" spans="1:30" ht="18" customHeight="1">
      <c r="E23" s="268"/>
      <c r="F23" s="268"/>
      <c r="G23" s="268"/>
      <c r="H23" s="268"/>
      <c r="I23" s="268"/>
      <c r="J23" s="584"/>
      <c r="K23" s="584"/>
      <c r="L23" s="268"/>
      <c r="AA23" s="588"/>
      <c r="AB23" s="580"/>
      <c r="AC23" s="387" t="s">
        <v>131</v>
      </c>
      <c r="AD23" s="270">
        <v>9.8000000000000007</v>
      </c>
    </row>
    <row r="24" spans="1:30" ht="18" customHeight="1">
      <c r="E24" s="268"/>
      <c r="F24" s="268"/>
      <c r="G24" s="268"/>
      <c r="H24" s="268"/>
      <c r="I24" s="268"/>
      <c r="J24" s="584"/>
      <c r="K24" s="584"/>
      <c r="L24" s="268"/>
      <c r="AA24" s="588"/>
      <c r="AB24" s="580"/>
      <c r="AC24" s="387" t="s">
        <v>132</v>
      </c>
      <c r="AD24" s="270">
        <v>8.6999999999999993</v>
      </c>
    </row>
    <row r="25" spans="1:30" ht="18" customHeight="1">
      <c r="E25" s="268"/>
      <c r="F25" s="268"/>
      <c r="G25" s="268"/>
      <c r="H25" s="268"/>
      <c r="I25" s="268"/>
      <c r="J25" s="268"/>
      <c r="K25" s="268"/>
      <c r="L25" s="268"/>
      <c r="AA25" s="588"/>
      <c r="AB25" s="581"/>
      <c r="AC25" s="387" t="s">
        <v>133</v>
      </c>
      <c r="AD25" s="271">
        <v>9.15</v>
      </c>
    </row>
    <row r="26" spans="1:30" ht="18" customHeight="1">
      <c r="E26" s="268"/>
      <c r="F26" s="268"/>
      <c r="G26" s="268"/>
      <c r="H26" s="268"/>
      <c r="I26" s="268"/>
      <c r="J26" s="268"/>
      <c r="K26" s="268"/>
      <c r="L26" s="268"/>
      <c r="AA26" s="588"/>
      <c r="AB26" s="579">
        <v>2001</v>
      </c>
      <c r="AC26" s="387" t="s">
        <v>130</v>
      </c>
      <c r="AD26" s="270">
        <v>10.4</v>
      </c>
    </row>
    <row r="27" spans="1:30" ht="18" customHeight="1">
      <c r="J27" s="268"/>
      <c r="K27" s="268"/>
      <c r="L27" s="268"/>
      <c r="AA27" s="588"/>
      <c r="AB27" s="580"/>
      <c r="AC27" s="387" t="s">
        <v>131</v>
      </c>
      <c r="AD27" s="271">
        <v>10</v>
      </c>
    </row>
    <row r="28" spans="1:30" ht="18" customHeight="1">
      <c r="J28" s="268"/>
      <c r="K28" s="268"/>
      <c r="L28" s="268"/>
      <c r="AA28" s="588"/>
      <c r="AB28" s="580"/>
      <c r="AC28" s="387" t="s">
        <v>132</v>
      </c>
      <c r="AD28" s="270">
        <v>10.7</v>
      </c>
    </row>
    <row r="29" spans="1:30" ht="18" customHeight="1">
      <c r="AA29" s="588"/>
      <c r="AB29" s="581"/>
      <c r="AC29" s="387" t="s">
        <v>133</v>
      </c>
      <c r="AD29" s="270">
        <v>9.3000000000000007</v>
      </c>
    </row>
    <row r="30" spans="1:30" ht="33" customHeight="1">
      <c r="AA30" s="588"/>
      <c r="AB30" s="382">
        <v>2002</v>
      </c>
      <c r="AC30" s="387" t="s">
        <v>130</v>
      </c>
      <c r="AD30" s="270">
        <v>10.199999999999999</v>
      </c>
    </row>
    <row r="31" spans="1:30" ht="33" customHeight="1">
      <c r="AA31" s="588"/>
      <c r="AB31" s="384"/>
      <c r="AC31" s="387" t="s">
        <v>133</v>
      </c>
      <c r="AD31" s="270">
        <v>13.5</v>
      </c>
    </row>
    <row r="32" spans="1:30" ht="38.25" customHeight="1"/>
    <row r="33" ht="38.25" customHeight="1"/>
    <row r="34" ht="38.25" customHeight="1"/>
    <row r="35" ht="48.75" customHeight="1"/>
    <row r="36" ht="23.25" customHeight="1"/>
    <row r="37" ht="23.25" customHeight="1"/>
    <row r="39" ht="8.25" customHeight="1"/>
    <row r="40" hidden="1"/>
    <row r="41" hidden="1"/>
    <row r="42" hidden="1"/>
    <row r="43" hidden="1"/>
    <row r="44" hidden="1"/>
    <row r="52" spans="1:1">
      <c r="A52" s="274"/>
    </row>
  </sheetData>
  <autoFilter ref="B21:B31"/>
  <mergeCells count="18">
    <mergeCell ref="E4:I4"/>
    <mergeCell ref="A7:I7"/>
    <mergeCell ref="A8:I8"/>
    <mergeCell ref="B10:F10"/>
    <mergeCell ref="B11:B12"/>
    <mergeCell ref="C11:C12"/>
    <mergeCell ref="D11:D12"/>
    <mergeCell ref="E11:E12"/>
    <mergeCell ref="F11:F12"/>
    <mergeCell ref="H11:I11"/>
    <mergeCell ref="AB22:AB25"/>
    <mergeCell ref="AB26:AB29"/>
    <mergeCell ref="J12:K15"/>
    <mergeCell ref="H15:I15"/>
    <mergeCell ref="B16:E16"/>
    <mergeCell ref="J16:K18"/>
    <mergeCell ref="J20:K24"/>
    <mergeCell ref="AA22:AA31"/>
  </mergeCells>
  <conditionalFormatting sqref="H13:H15 I13:I14">
    <cfRule type="cellIs" dxfId="1" priority="1" stopIfTrue="1" operator="lessThan">
      <formula>0</formula>
    </cfRule>
  </conditionalFormatting>
  <printOptions horizontalCentered="1"/>
  <pageMargins left="0.59055118110236227" right="0.59055118110236227" top="0.78740157480314965" bottom="0.78740157480314965" header="0" footer="0"/>
  <pageSetup scale="85"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topLeftCell="A2" zoomScaleNormal="100" zoomScaleSheetLayoutView="100" workbookViewId="0">
      <selection activeCell="R46" sqref="R46"/>
    </sheetView>
  </sheetViews>
  <sheetFormatPr baseColWidth="10" defaultRowHeight="12.75"/>
  <cols>
    <col min="1" max="1" width="25.85546875" style="260" customWidth="1"/>
    <col min="2" max="6" width="10.140625" style="260" customWidth="1"/>
    <col min="7" max="7" width="1.5703125" style="260" customWidth="1"/>
    <col min="8" max="9" width="9.140625" style="260" customWidth="1"/>
    <col min="10" max="10" width="2.5703125" style="260" customWidth="1"/>
    <col min="11" max="15" width="13" style="260" customWidth="1"/>
    <col min="16" max="16" width="10.28515625" style="260" customWidth="1"/>
    <col min="17" max="16384" width="11.42578125" style="260"/>
  </cols>
  <sheetData>
    <row r="1" spans="1:16" s="229" customFormat="1" ht="21" customHeight="1">
      <c r="C1" s="230"/>
      <c r="D1" s="230"/>
      <c r="E1" s="230"/>
      <c r="F1" s="230"/>
      <c r="G1" s="230"/>
      <c r="H1" s="230"/>
      <c r="I1" s="230"/>
      <c r="J1" s="231"/>
      <c r="K1" s="231"/>
    </row>
    <row r="2" spans="1:16" s="229" customFormat="1" ht="21" customHeight="1">
      <c r="C2" s="230"/>
      <c r="D2" s="230"/>
      <c r="E2" s="230"/>
      <c r="F2" s="230"/>
      <c r="G2" s="230"/>
      <c r="H2" s="230"/>
      <c r="I2" s="230"/>
      <c r="J2" s="231"/>
      <c r="K2" s="231"/>
    </row>
    <row r="3" spans="1:16" s="229" customFormat="1" ht="21" customHeight="1">
      <c r="C3" s="230"/>
      <c r="D3" s="230"/>
      <c r="E3" s="230"/>
      <c r="F3" s="230"/>
      <c r="G3" s="230"/>
      <c r="H3" s="230"/>
      <c r="I3" s="230"/>
      <c r="J3" s="231"/>
      <c r="K3" s="231"/>
    </row>
    <row r="4" spans="1:16" s="229" customFormat="1" ht="21" customHeight="1">
      <c r="C4" s="230"/>
      <c r="D4" s="230"/>
      <c r="E4" s="591"/>
      <c r="F4" s="591"/>
      <c r="G4" s="591"/>
      <c r="H4" s="591"/>
      <c r="I4" s="591"/>
      <c r="J4" s="231"/>
      <c r="K4" s="231"/>
    </row>
    <row r="5" spans="1:16" s="229" customFormat="1" ht="15.75" customHeight="1">
      <c r="C5" s="230"/>
      <c r="D5" s="230"/>
      <c r="E5" s="230"/>
      <c r="F5" s="230"/>
      <c r="G5" s="230"/>
      <c r="H5" s="230"/>
      <c r="I5" s="230"/>
      <c r="J5" s="231"/>
      <c r="K5" s="231"/>
    </row>
    <row r="6" spans="1:16" s="229" customFormat="1" ht="15.75" customHeight="1">
      <c r="A6" s="124"/>
      <c r="C6" s="230"/>
      <c r="D6" s="230"/>
      <c r="E6" s="230"/>
      <c r="F6" s="230"/>
      <c r="G6" s="230"/>
      <c r="H6" s="230"/>
      <c r="I6" s="230"/>
      <c r="J6" s="231"/>
      <c r="K6" s="231"/>
    </row>
    <row r="7" spans="1:16" s="229" customFormat="1" ht="21.95" customHeight="1">
      <c r="A7" s="485" t="s">
        <v>158</v>
      </c>
      <c r="B7" s="485"/>
      <c r="C7" s="485"/>
      <c r="D7" s="485"/>
      <c r="E7" s="485"/>
      <c r="F7" s="485"/>
      <c r="G7" s="485"/>
      <c r="H7" s="485"/>
      <c r="I7" s="485"/>
      <c r="J7" s="389"/>
      <c r="K7" s="389"/>
      <c r="L7" s="234"/>
      <c r="M7" s="234"/>
      <c r="N7" s="234"/>
      <c r="O7" s="234"/>
      <c r="P7" s="234"/>
    </row>
    <row r="8" spans="1:16" s="229" customFormat="1" ht="21.75" customHeight="1">
      <c r="A8" s="592" t="s">
        <v>123</v>
      </c>
      <c r="B8" s="592"/>
      <c r="C8" s="592"/>
      <c r="D8" s="592"/>
      <c r="E8" s="592"/>
      <c r="F8" s="592"/>
      <c r="G8" s="592"/>
      <c r="H8" s="592"/>
      <c r="I8" s="592"/>
      <c r="J8" s="389"/>
      <c r="K8" s="389"/>
      <c r="L8" s="234"/>
      <c r="M8" s="234"/>
      <c r="N8" s="234"/>
      <c r="O8" s="234"/>
      <c r="P8" s="234"/>
    </row>
    <row r="9" spans="1:16" s="229" customFormat="1" ht="15.75" customHeight="1">
      <c r="K9" s="231"/>
      <c r="O9" s="385"/>
      <c r="P9" s="385"/>
    </row>
    <row r="10" spans="1:16" s="238" customFormat="1" ht="15" customHeight="1">
      <c r="A10" s="236"/>
      <c r="B10" s="582" t="s">
        <v>124</v>
      </c>
      <c r="C10" s="583"/>
      <c r="D10" s="583"/>
      <c r="E10" s="583"/>
      <c r="F10" s="583"/>
      <c r="G10" s="275"/>
      <c r="H10" s="237"/>
      <c r="I10" s="237"/>
      <c r="K10" s="239" t="s">
        <v>159</v>
      </c>
      <c r="N10" s="385"/>
      <c r="O10" s="385"/>
      <c r="P10" s="385"/>
    </row>
    <row r="11" spans="1:16" s="238" customFormat="1" ht="15" customHeight="1">
      <c r="A11" s="236"/>
      <c r="B11" s="595">
        <v>2007</v>
      </c>
      <c r="C11" s="595">
        <v>2008</v>
      </c>
      <c r="D11" s="595">
        <v>2009</v>
      </c>
      <c r="E11" s="595">
        <v>2010</v>
      </c>
      <c r="F11" s="595">
        <v>2011</v>
      </c>
      <c r="G11" s="240"/>
      <c r="H11" s="593" t="s">
        <v>279</v>
      </c>
      <c r="I11" s="594"/>
      <c r="K11" s="239"/>
      <c r="N11" s="385"/>
      <c r="O11" s="385"/>
      <c r="P11" s="385"/>
    </row>
    <row r="12" spans="1:16" s="243" customFormat="1" ht="11.25" customHeight="1">
      <c r="A12" s="238"/>
      <c r="B12" s="596"/>
      <c r="C12" s="596"/>
      <c r="D12" s="596"/>
      <c r="E12" s="596"/>
      <c r="F12" s="596"/>
      <c r="G12" s="240"/>
      <c r="H12" s="241" t="s">
        <v>125</v>
      </c>
      <c r="I12" s="242" t="s">
        <v>126</v>
      </c>
      <c r="N12" s="584"/>
      <c r="O12" s="584"/>
      <c r="P12" s="584"/>
    </row>
    <row r="13" spans="1:16" s="243" customFormat="1" ht="18.75" customHeight="1">
      <c r="A13" s="244" t="s">
        <v>160</v>
      </c>
      <c r="B13" s="245">
        <v>1025505</v>
      </c>
      <c r="C13" s="245">
        <v>1172131</v>
      </c>
      <c r="D13" s="245">
        <v>1214312</v>
      </c>
      <c r="E13" s="245">
        <v>1242620.47</v>
      </c>
      <c r="F13" s="245">
        <v>1283563.8</v>
      </c>
      <c r="G13" s="246"/>
      <c r="H13" s="247">
        <f>F13-E13</f>
        <v>40943.330000000075</v>
      </c>
      <c r="I13" s="248">
        <f>F13/E13-1</f>
        <v>3.2949183591028497E-2</v>
      </c>
      <c r="N13" s="584"/>
      <c r="O13" s="584"/>
      <c r="P13" s="584"/>
    </row>
    <row r="14" spans="1:16" s="243" customFormat="1" ht="18.75" customHeight="1">
      <c r="A14" s="244" t="s">
        <v>161</v>
      </c>
      <c r="B14" s="245">
        <v>1030993</v>
      </c>
      <c r="C14" s="245">
        <v>1213247</v>
      </c>
      <c r="D14" s="245">
        <v>1249220</v>
      </c>
      <c r="E14" s="245">
        <v>1271711.48</v>
      </c>
      <c r="F14" s="245">
        <v>1336369.3999999999</v>
      </c>
      <c r="G14" s="246"/>
      <c r="H14" s="247">
        <f>F14-E14</f>
        <v>64657.919999999925</v>
      </c>
      <c r="I14" s="248">
        <f>F14/E14-1</f>
        <v>5.0843230573022646E-2</v>
      </c>
      <c r="J14" s="250"/>
      <c r="K14" s="281"/>
      <c r="N14" s="584"/>
      <c r="O14" s="584"/>
      <c r="P14" s="584"/>
    </row>
    <row r="15" spans="1:16" s="243" customFormat="1" ht="30.75" customHeight="1">
      <c r="A15" s="251" t="s">
        <v>162</v>
      </c>
      <c r="B15" s="252">
        <f>IF(B14=0,0,(B13/B14)*100)</f>
        <v>99.467697646831738</v>
      </c>
      <c r="C15" s="252">
        <f>IF(C14=0,0,(C13/C14)*100)</f>
        <v>96.611077546451796</v>
      </c>
      <c r="D15" s="252">
        <f>IF(D14=0,0,(D13/D14)*100)</f>
        <v>97.20561630457405</v>
      </c>
      <c r="E15" s="252">
        <f>IF(E14=0,0,(E13/E14)*100)</f>
        <v>97.712452041401718</v>
      </c>
      <c r="F15" s="252">
        <f>IF(F14=0,0,(F13/F14)*100)</f>
        <v>96.048577586406878</v>
      </c>
      <c r="G15" s="253"/>
      <c r="H15" s="585">
        <f>F15-E15</f>
        <v>-1.6638744549948399</v>
      </c>
      <c r="I15" s="586"/>
      <c r="J15" s="254"/>
      <c r="K15" s="254"/>
      <c r="L15" s="254"/>
      <c r="N15" s="584"/>
      <c r="O15" s="584"/>
      <c r="P15" s="584"/>
    </row>
    <row r="16" spans="1:16" ht="36" customHeight="1">
      <c r="A16" s="279"/>
      <c r="B16" s="587"/>
      <c r="C16" s="587"/>
      <c r="D16" s="587"/>
      <c r="E16" s="587"/>
      <c r="F16" s="394"/>
      <c r="G16" s="386"/>
      <c r="H16" s="257"/>
      <c r="I16" s="257"/>
      <c r="J16" s="258"/>
      <c r="N16" s="584"/>
      <c r="O16" s="584"/>
      <c r="P16" s="584"/>
    </row>
    <row r="17" spans="1:35" ht="18" customHeight="1">
      <c r="A17" s="261"/>
      <c r="B17" s="262"/>
      <c r="C17" s="262"/>
      <c r="D17" s="262"/>
      <c r="E17" s="262"/>
      <c r="F17" s="386"/>
      <c r="G17" s="262"/>
      <c r="H17" s="257"/>
      <c r="I17" s="257"/>
      <c r="J17" s="263"/>
      <c r="N17" s="584"/>
      <c r="O17" s="584"/>
      <c r="P17" s="584"/>
    </row>
    <row r="18" spans="1:35" ht="18" customHeight="1">
      <c r="A18" s="264"/>
      <c r="B18" s="266"/>
      <c r="C18" s="265"/>
      <c r="D18" s="265"/>
      <c r="E18" s="266"/>
      <c r="F18" s="266"/>
      <c r="G18" s="266"/>
      <c r="H18" s="267"/>
      <c r="I18" s="267"/>
      <c r="N18" s="584"/>
      <c r="O18" s="584"/>
      <c r="P18" s="584"/>
    </row>
    <row r="19" spans="1:35" ht="18" customHeight="1"/>
    <row r="20" spans="1:35" ht="18" customHeight="1">
      <c r="N20" s="584"/>
      <c r="O20" s="584"/>
      <c r="P20" s="584"/>
    </row>
    <row r="21" spans="1:35" ht="18" customHeight="1">
      <c r="N21" s="584"/>
      <c r="O21" s="584"/>
      <c r="P21" s="584"/>
    </row>
    <row r="22" spans="1:35" ht="18" customHeight="1">
      <c r="E22" s="268"/>
      <c r="F22" s="268"/>
      <c r="G22" s="268"/>
      <c r="H22" s="268"/>
      <c r="I22" s="268"/>
      <c r="J22" s="268"/>
      <c r="K22" s="268"/>
      <c r="L22" s="268"/>
      <c r="M22" s="268"/>
      <c r="N22" s="584"/>
      <c r="O22" s="584"/>
      <c r="P22" s="584"/>
      <c r="AF22" s="588" t="s">
        <v>129</v>
      </c>
      <c r="AG22" s="579">
        <v>2000</v>
      </c>
      <c r="AH22" s="387" t="s">
        <v>130</v>
      </c>
      <c r="AI22" s="270">
        <v>10.4</v>
      </c>
    </row>
    <row r="23" spans="1:35" ht="18" customHeight="1">
      <c r="E23" s="268"/>
      <c r="F23" s="268"/>
      <c r="G23" s="268"/>
      <c r="H23" s="268"/>
      <c r="I23" s="268"/>
      <c r="J23" s="268"/>
      <c r="K23" s="268"/>
      <c r="L23" s="268"/>
      <c r="M23" s="268"/>
      <c r="N23" s="584"/>
      <c r="O23" s="584"/>
      <c r="P23" s="584"/>
      <c r="Q23" s="268"/>
      <c r="AF23" s="588"/>
      <c r="AG23" s="580"/>
      <c r="AH23" s="387" t="s">
        <v>131</v>
      </c>
      <c r="AI23" s="270">
        <v>9.8000000000000007</v>
      </c>
    </row>
    <row r="24" spans="1:35" ht="18" customHeight="1">
      <c r="E24" s="268"/>
      <c r="F24" s="268"/>
      <c r="G24" s="268"/>
      <c r="H24" s="268"/>
      <c r="I24" s="268"/>
      <c r="J24" s="268"/>
      <c r="K24" s="268"/>
      <c r="L24" s="268"/>
      <c r="M24" s="268"/>
      <c r="N24" s="584"/>
      <c r="O24" s="584"/>
      <c r="P24" s="584"/>
      <c r="Q24" s="268"/>
      <c r="AF24" s="588"/>
      <c r="AG24" s="580"/>
      <c r="AH24" s="387" t="s">
        <v>132</v>
      </c>
      <c r="AI24" s="270">
        <v>8.6999999999999993</v>
      </c>
    </row>
    <row r="25" spans="1:35" ht="18" customHeight="1">
      <c r="E25" s="268"/>
      <c r="F25" s="268"/>
      <c r="G25" s="268"/>
      <c r="H25" s="268"/>
      <c r="I25" s="268"/>
      <c r="J25" s="268"/>
      <c r="K25" s="268"/>
      <c r="L25" s="268"/>
      <c r="M25" s="268"/>
      <c r="N25" s="268"/>
      <c r="O25" s="268"/>
      <c r="P25" s="268"/>
      <c r="Q25" s="268"/>
      <c r="AF25" s="588"/>
      <c r="AG25" s="581"/>
      <c r="AH25" s="387" t="s">
        <v>133</v>
      </c>
      <c r="AI25" s="271">
        <v>9.15</v>
      </c>
    </row>
    <row r="26" spans="1:35" ht="18" customHeight="1">
      <c r="E26" s="268"/>
      <c r="F26" s="268"/>
      <c r="G26" s="268"/>
      <c r="H26" s="268"/>
      <c r="I26" s="268"/>
      <c r="J26" s="268"/>
      <c r="K26" s="268"/>
      <c r="L26" s="268"/>
      <c r="M26" s="268"/>
      <c r="N26" s="268"/>
      <c r="O26" s="268"/>
      <c r="P26" s="268"/>
      <c r="Q26" s="268"/>
      <c r="AF26" s="588"/>
      <c r="AG26" s="579">
        <v>2001</v>
      </c>
      <c r="AH26" s="387" t="s">
        <v>130</v>
      </c>
      <c r="AI26" s="270">
        <v>10.4</v>
      </c>
    </row>
    <row r="27" spans="1:35" ht="18" customHeight="1">
      <c r="N27" s="268"/>
      <c r="O27" s="268"/>
      <c r="P27" s="268"/>
      <c r="Q27" s="268"/>
      <c r="AF27" s="588"/>
      <c r="AG27" s="580"/>
      <c r="AH27" s="387" t="s">
        <v>131</v>
      </c>
      <c r="AI27" s="271">
        <v>10</v>
      </c>
    </row>
    <row r="28" spans="1:35" ht="18" customHeight="1">
      <c r="N28" s="268"/>
      <c r="O28" s="268"/>
      <c r="P28" s="268"/>
      <c r="Q28" s="268"/>
      <c r="AF28" s="588"/>
      <c r="AG28" s="580"/>
      <c r="AH28" s="387" t="s">
        <v>132</v>
      </c>
      <c r="AI28" s="270">
        <v>10.7</v>
      </c>
    </row>
    <row r="29" spans="1:35" ht="18" customHeight="1">
      <c r="AF29" s="588"/>
      <c r="AG29" s="581"/>
      <c r="AH29" s="387" t="s">
        <v>133</v>
      </c>
      <c r="AI29" s="270">
        <v>9.3000000000000007</v>
      </c>
    </row>
    <row r="30" spans="1:35" ht="33" customHeight="1">
      <c r="AF30" s="588"/>
      <c r="AG30" s="382">
        <v>2002</v>
      </c>
      <c r="AH30" s="387" t="s">
        <v>130</v>
      </c>
      <c r="AI30" s="270">
        <v>10.199999999999999</v>
      </c>
    </row>
    <row r="31" spans="1:35" ht="33" customHeight="1">
      <c r="AF31" s="588"/>
      <c r="AG31" s="383"/>
      <c r="AH31" s="387"/>
      <c r="AI31" s="270"/>
    </row>
    <row r="32" spans="1:35" ht="33" customHeight="1">
      <c r="AF32" s="588"/>
      <c r="AG32" s="383"/>
      <c r="AH32" s="387"/>
      <c r="AI32" s="270"/>
    </row>
    <row r="33" spans="32:35" ht="33" customHeight="1">
      <c r="AF33" s="588"/>
      <c r="AG33" s="384"/>
      <c r="AH33" s="387" t="s">
        <v>133</v>
      </c>
      <c r="AI33" s="270">
        <v>13.5</v>
      </c>
    </row>
    <row r="34" spans="32:35" ht="33" customHeight="1">
      <c r="AF34" s="285"/>
      <c r="AG34" s="285"/>
      <c r="AH34" s="285"/>
      <c r="AI34" s="286"/>
    </row>
    <row r="35" spans="32:35" ht="38.25" customHeight="1"/>
    <row r="36" spans="32:35" ht="23.25" customHeight="1"/>
    <row r="37" spans="32:35" ht="23.25" customHeight="1"/>
    <row r="39" spans="32:35" ht="8.25" customHeight="1"/>
    <row r="40" spans="32:35" hidden="1"/>
    <row r="41" spans="32:35" hidden="1"/>
    <row r="42" spans="32:35" hidden="1"/>
    <row r="43" spans="32:35" hidden="1"/>
    <row r="44" spans="32:35" hidden="1"/>
    <row r="52" spans="1:1">
      <c r="A52" s="274"/>
    </row>
  </sheetData>
  <autoFilter ref="B21:B33"/>
  <mergeCells count="18">
    <mergeCell ref="E4:I4"/>
    <mergeCell ref="A7:I7"/>
    <mergeCell ref="A8:I8"/>
    <mergeCell ref="B10:F10"/>
    <mergeCell ref="B11:B12"/>
    <mergeCell ref="C11:C12"/>
    <mergeCell ref="D11:D12"/>
    <mergeCell ref="E11:E12"/>
    <mergeCell ref="F11:F12"/>
    <mergeCell ref="H11:I11"/>
    <mergeCell ref="AG22:AG25"/>
    <mergeCell ref="AG26:AG29"/>
    <mergeCell ref="N12:P15"/>
    <mergeCell ref="H15:I15"/>
    <mergeCell ref="B16:E16"/>
    <mergeCell ref="N16:P18"/>
    <mergeCell ref="N20:P24"/>
    <mergeCell ref="AF22:AF33"/>
  </mergeCells>
  <conditionalFormatting sqref="H13:H15 I13:I14">
    <cfRule type="cellIs" dxfId="0" priority="1" stopIfTrue="1" operator="lessThan">
      <formula>0</formula>
    </cfRule>
  </conditionalFormatting>
  <printOptions horizontalCentered="1"/>
  <pageMargins left="0.59055118110236227" right="0.59055118110236227" top="0.78740157480314965" bottom="0.78740157480314965" header="0" footer="0"/>
  <pageSetup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53"/>
  <sheetViews>
    <sheetView view="pageBreakPreview" topLeftCell="A17" zoomScaleNormal="100" zoomScaleSheetLayoutView="100" zoomScalePageLayoutView="89" workbookViewId="0">
      <selection activeCell="R46" sqref="R46"/>
    </sheetView>
  </sheetViews>
  <sheetFormatPr baseColWidth="10" defaultRowHeight="15"/>
  <cols>
    <col min="1" max="1" width="7.28515625" customWidth="1"/>
    <col min="2" max="2" width="12.85546875" customWidth="1"/>
    <col min="3" max="9" width="8.28515625" customWidth="1"/>
    <col min="10" max="12" width="14.140625" customWidth="1"/>
    <col min="13" max="15" width="10.28515625" style="411" hidden="1" customWidth="1"/>
    <col min="16" max="17" width="10.28515625" hidden="1" customWidth="1"/>
    <col min="255" max="255" width="7.28515625" customWidth="1"/>
    <col min="256" max="256" width="12.85546875" customWidth="1"/>
    <col min="257" max="262" width="8.140625" customWidth="1"/>
    <col min="263" max="263" width="7.7109375" customWidth="1"/>
    <col min="264" max="266" width="14.140625" customWidth="1"/>
    <col min="511" max="511" width="7.28515625" customWidth="1"/>
    <col min="512" max="512" width="12.85546875" customWidth="1"/>
    <col min="513" max="518" width="8.140625" customWidth="1"/>
    <col min="519" max="519" width="7.7109375" customWidth="1"/>
    <col min="520" max="522" width="14.140625" customWidth="1"/>
    <col min="767" max="767" width="7.28515625" customWidth="1"/>
    <col min="768" max="768" width="12.85546875" customWidth="1"/>
    <col min="769" max="774" width="8.140625" customWidth="1"/>
    <col min="775" max="775" width="7.7109375" customWidth="1"/>
    <col min="776" max="778" width="14.140625" customWidth="1"/>
    <col min="1023" max="1023" width="7.28515625" customWidth="1"/>
    <col min="1024" max="1024" width="12.85546875" customWidth="1"/>
    <col min="1025" max="1030" width="8.140625" customWidth="1"/>
    <col min="1031" max="1031" width="7.7109375" customWidth="1"/>
    <col min="1032" max="1034" width="14.140625" customWidth="1"/>
    <col min="1279" max="1279" width="7.28515625" customWidth="1"/>
    <col min="1280" max="1280" width="12.85546875" customWidth="1"/>
    <col min="1281" max="1286" width="8.140625" customWidth="1"/>
    <col min="1287" max="1287" width="7.7109375" customWidth="1"/>
    <col min="1288" max="1290" width="14.140625" customWidth="1"/>
    <col min="1535" max="1535" width="7.28515625" customWidth="1"/>
    <col min="1536" max="1536" width="12.85546875" customWidth="1"/>
    <col min="1537" max="1542" width="8.140625" customWidth="1"/>
    <col min="1543" max="1543" width="7.7109375" customWidth="1"/>
    <col min="1544" max="1546" width="14.140625" customWidth="1"/>
    <col min="1791" max="1791" width="7.28515625" customWidth="1"/>
    <col min="1792" max="1792" width="12.85546875" customWidth="1"/>
    <col min="1793" max="1798" width="8.140625" customWidth="1"/>
    <col min="1799" max="1799" width="7.7109375" customWidth="1"/>
    <col min="1800" max="1802" width="14.140625" customWidth="1"/>
    <col min="2047" max="2047" width="7.28515625" customWidth="1"/>
    <col min="2048" max="2048" width="12.85546875" customWidth="1"/>
    <col min="2049" max="2054" width="8.140625" customWidth="1"/>
    <col min="2055" max="2055" width="7.7109375" customWidth="1"/>
    <col min="2056" max="2058" width="14.140625" customWidth="1"/>
    <col min="2303" max="2303" width="7.28515625" customWidth="1"/>
    <col min="2304" max="2304" width="12.85546875" customWidth="1"/>
    <col min="2305" max="2310" width="8.140625" customWidth="1"/>
    <col min="2311" max="2311" width="7.7109375" customWidth="1"/>
    <col min="2312" max="2314" width="14.140625" customWidth="1"/>
    <col min="2559" max="2559" width="7.28515625" customWidth="1"/>
    <col min="2560" max="2560" width="12.85546875" customWidth="1"/>
    <col min="2561" max="2566" width="8.140625" customWidth="1"/>
    <col min="2567" max="2567" width="7.7109375" customWidth="1"/>
    <col min="2568" max="2570" width="14.140625" customWidth="1"/>
    <col min="2815" max="2815" width="7.28515625" customWidth="1"/>
    <col min="2816" max="2816" width="12.85546875" customWidth="1"/>
    <col min="2817" max="2822" width="8.140625" customWidth="1"/>
    <col min="2823" max="2823" width="7.7109375" customWidth="1"/>
    <col min="2824" max="2826" width="14.140625" customWidth="1"/>
    <col min="3071" max="3071" width="7.28515625" customWidth="1"/>
    <col min="3072" max="3072" width="12.85546875" customWidth="1"/>
    <col min="3073" max="3078" width="8.140625" customWidth="1"/>
    <col min="3079" max="3079" width="7.7109375" customWidth="1"/>
    <col min="3080" max="3082" width="14.140625" customWidth="1"/>
    <col min="3327" max="3327" width="7.28515625" customWidth="1"/>
    <col min="3328" max="3328" width="12.85546875" customWidth="1"/>
    <col min="3329" max="3334" width="8.140625" customWidth="1"/>
    <col min="3335" max="3335" width="7.7109375" customWidth="1"/>
    <col min="3336" max="3338" width="14.140625" customWidth="1"/>
    <col min="3583" max="3583" width="7.28515625" customWidth="1"/>
    <col min="3584" max="3584" width="12.85546875" customWidth="1"/>
    <col min="3585" max="3590" width="8.140625" customWidth="1"/>
    <col min="3591" max="3591" width="7.7109375" customWidth="1"/>
    <col min="3592" max="3594" width="14.140625" customWidth="1"/>
    <col min="3839" max="3839" width="7.28515625" customWidth="1"/>
    <col min="3840" max="3840" width="12.85546875" customWidth="1"/>
    <col min="3841" max="3846" width="8.140625" customWidth="1"/>
    <col min="3847" max="3847" width="7.7109375" customWidth="1"/>
    <col min="3848" max="3850" width="14.140625" customWidth="1"/>
    <col min="4095" max="4095" width="7.28515625" customWidth="1"/>
    <col min="4096" max="4096" width="12.85546875" customWidth="1"/>
    <col min="4097" max="4102" width="8.140625" customWidth="1"/>
    <col min="4103" max="4103" width="7.7109375" customWidth="1"/>
    <col min="4104" max="4106" width="14.140625" customWidth="1"/>
    <col min="4351" max="4351" width="7.28515625" customWidth="1"/>
    <col min="4352" max="4352" width="12.85546875" customWidth="1"/>
    <col min="4353" max="4358" width="8.140625" customWidth="1"/>
    <col min="4359" max="4359" width="7.7109375" customWidth="1"/>
    <col min="4360" max="4362" width="14.140625" customWidth="1"/>
    <col min="4607" max="4607" width="7.28515625" customWidth="1"/>
    <col min="4608" max="4608" width="12.85546875" customWidth="1"/>
    <col min="4609" max="4614" width="8.140625" customWidth="1"/>
    <col min="4615" max="4615" width="7.7109375" customWidth="1"/>
    <col min="4616" max="4618" width="14.140625" customWidth="1"/>
    <col min="4863" max="4863" width="7.28515625" customWidth="1"/>
    <col min="4864" max="4864" width="12.85546875" customWidth="1"/>
    <col min="4865" max="4870" width="8.140625" customWidth="1"/>
    <col min="4871" max="4871" width="7.7109375" customWidth="1"/>
    <col min="4872" max="4874" width="14.140625" customWidth="1"/>
    <col min="5119" max="5119" width="7.28515625" customWidth="1"/>
    <col min="5120" max="5120" width="12.85546875" customWidth="1"/>
    <col min="5121" max="5126" width="8.140625" customWidth="1"/>
    <col min="5127" max="5127" width="7.7109375" customWidth="1"/>
    <col min="5128" max="5130" width="14.140625" customWidth="1"/>
    <col min="5375" max="5375" width="7.28515625" customWidth="1"/>
    <col min="5376" max="5376" width="12.85546875" customWidth="1"/>
    <col min="5377" max="5382" width="8.140625" customWidth="1"/>
    <col min="5383" max="5383" width="7.7109375" customWidth="1"/>
    <col min="5384" max="5386" width="14.140625" customWidth="1"/>
    <col min="5631" max="5631" width="7.28515625" customWidth="1"/>
    <col min="5632" max="5632" width="12.85546875" customWidth="1"/>
    <col min="5633" max="5638" width="8.140625" customWidth="1"/>
    <col min="5639" max="5639" width="7.7109375" customWidth="1"/>
    <col min="5640" max="5642" width="14.140625" customWidth="1"/>
    <col min="5887" max="5887" width="7.28515625" customWidth="1"/>
    <col min="5888" max="5888" width="12.85546875" customWidth="1"/>
    <col min="5889" max="5894" width="8.140625" customWidth="1"/>
    <col min="5895" max="5895" width="7.7109375" customWidth="1"/>
    <col min="5896" max="5898" width="14.140625" customWidth="1"/>
    <col min="6143" max="6143" width="7.28515625" customWidth="1"/>
    <col min="6144" max="6144" width="12.85546875" customWidth="1"/>
    <col min="6145" max="6150" width="8.140625" customWidth="1"/>
    <col min="6151" max="6151" width="7.7109375" customWidth="1"/>
    <col min="6152" max="6154" width="14.140625" customWidth="1"/>
    <col min="6399" max="6399" width="7.28515625" customWidth="1"/>
    <col min="6400" max="6400" width="12.85546875" customWidth="1"/>
    <col min="6401" max="6406" width="8.140625" customWidth="1"/>
    <col min="6407" max="6407" width="7.7109375" customWidth="1"/>
    <col min="6408" max="6410" width="14.140625" customWidth="1"/>
    <col min="6655" max="6655" width="7.28515625" customWidth="1"/>
    <col min="6656" max="6656" width="12.85546875" customWidth="1"/>
    <col min="6657" max="6662" width="8.140625" customWidth="1"/>
    <col min="6663" max="6663" width="7.7109375" customWidth="1"/>
    <col min="6664" max="6666" width="14.140625" customWidth="1"/>
    <col min="6911" max="6911" width="7.28515625" customWidth="1"/>
    <col min="6912" max="6912" width="12.85546875" customWidth="1"/>
    <col min="6913" max="6918" width="8.140625" customWidth="1"/>
    <col min="6919" max="6919" width="7.7109375" customWidth="1"/>
    <col min="6920" max="6922" width="14.140625" customWidth="1"/>
    <col min="7167" max="7167" width="7.28515625" customWidth="1"/>
    <col min="7168" max="7168" width="12.85546875" customWidth="1"/>
    <col min="7169" max="7174" width="8.140625" customWidth="1"/>
    <col min="7175" max="7175" width="7.7109375" customWidth="1"/>
    <col min="7176" max="7178" width="14.140625" customWidth="1"/>
    <col min="7423" max="7423" width="7.28515625" customWidth="1"/>
    <col min="7424" max="7424" width="12.85546875" customWidth="1"/>
    <col min="7425" max="7430" width="8.140625" customWidth="1"/>
    <col min="7431" max="7431" width="7.7109375" customWidth="1"/>
    <col min="7432" max="7434" width="14.140625" customWidth="1"/>
    <col min="7679" max="7679" width="7.28515625" customWidth="1"/>
    <col min="7680" max="7680" width="12.85546875" customWidth="1"/>
    <col min="7681" max="7686" width="8.140625" customWidth="1"/>
    <col min="7687" max="7687" width="7.7109375" customWidth="1"/>
    <col min="7688" max="7690" width="14.140625" customWidth="1"/>
    <col min="7935" max="7935" width="7.28515625" customWidth="1"/>
    <col min="7936" max="7936" width="12.85546875" customWidth="1"/>
    <col min="7937" max="7942" width="8.140625" customWidth="1"/>
    <col min="7943" max="7943" width="7.7109375" customWidth="1"/>
    <col min="7944" max="7946" width="14.140625" customWidth="1"/>
    <col min="8191" max="8191" width="7.28515625" customWidth="1"/>
    <col min="8192" max="8192" width="12.85546875" customWidth="1"/>
    <col min="8193" max="8198" width="8.140625" customWidth="1"/>
    <col min="8199" max="8199" width="7.7109375" customWidth="1"/>
    <col min="8200" max="8202" width="14.140625" customWidth="1"/>
    <col min="8447" max="8447" width="7.28515625" customWidth="1"/>
    <col min="8448" max="8448" width="12.85546875" customWidth="1"/>
    <col min="8449" max="8454" width="8.140625" customWidth="1"/>
    <col min="8455" max="8455" width="7.7109375" customWidth="1"/>
    <col min="8456" max="8458" width="14.140625" customWidth="1"/>
    <col min="8703" max="8703" width="7.28515625" customWidth="1"/>
    <col min="8704" max="8704" width="12.85546875" customWidth="1"/>
    <col min="8705" max="8710" width="8.140625" customWidth="1"/>
    <col min="8711" max="8711" width="7.7109375" customWidth="1"/>
    <col min="8712" max="8714" width="14.140625" customWidth="1"/>
    <col min="8959" max="8959" width="7.28515625" customWidth="1"/>
    <col min="8960" max="8960" width="12.85546875" customWidth="1"/>
    <col min="8961" max="8966" width="8.140625" customWidth="1"/>
    <col min="8967" max="8967" width="7.7109375" customWidth="1"/>
    <col min="8968" max="8970" width="14.140625" customWidth="1"/>
    <col min="9215" max="9215" width="7.28515625" customWidth="1"/>
    <col min="9216" max="9216" width="12.85546875" customWidth="1"/>
    <col min="9217" max="9222" width="8.140625" customWidth="1"/>
    <col min="9223" max="9223" width="7.7109375" customWidth="1"/>
    <col min="9224" max="9226" width="14.140625" customWidth="1"/>
    <col min="9471" max="9471" width="7.28515625" customWidth="1"/>
    <col min="9472" max="9472" width="12.85546875" customWidth="1"/>
    <col min="9473" max="9478" width="8.140625" customWidth="1"/>
    <col min="9479" max="9479" width="7.7109375" customWidth="1"/>
    <col min="9480" max="9482" width="14.140625" customWidth="1"/>
    <col min="9727" max="9727" width="7.28515625" customWidth="1"/>
    <col min="9728" max="9728" width="12.85546875" customWidth="1"/>
    <col min="9729" max="9734" width="8.140625" customWidth="1"/>
    <col min="9735" max="9735" width="7.7109375" customWidth="1"/>
    <col min="9736" max="9738" width="14.140625" customWidth="1"/>
    <col min="9983" max="9983" width="7.28515625" customWidth="1"/>
    <col min="9984" max="9984" width="12.85546875" customWidth="1"/>
    <col min="9985" max="9990" width="8.140625" customWidth="1"/>
    <col min="9991" max="9991" width="7.7109375" customWidth="1"/>
    <col min="9992" max="9994" width="14.140625" customWidth="1"/>
    <col min="10239" max="10239" width="7.28515625" customWidth="1"/>
    <col min="10240" max="10240" width="12.85546875" customWidth="1"/>
    <col min="10241" max="10246" width="8.140625" customWidth="1"/>
    <col min="10247" max="10247" width="7.7109375" customWidth="1"/>
    <col min="10248" max="10250" width="14.140625" customWidth="1"/>
    <col min="10495" max="10495" width="7.28515625" customWidth="1"/>
    <col min="10496" max="10496" width="12.85546875" customWidth="1"/>
    <col min="10497" max="10502" width="8.140625" customWidth="1"/>
    <col min="10503" max="10503" width="7.7109375" customWidth="1"/>
    <col min="10504" max="10506" width="14.140625" customWidth="1"/>
    <col min="10751" max="10751" width="7.28515625" customWidth="1"/>
    <col min="10752" max="10752" width="12.85546875" customWidth="1"/>
    <col min="10753" max="10758" width="8.140625" customWidth="1"/>
    <col min="10759" max="10759" width="7.7109375" customWidth="1"/>
    <col min="10760" max="10762" width="14.140625" customWidth="1"/>
    <col min="11007" max="11007" width="7.28515625" customWidth="1"/>
    <col min="11008" max="11008" width="12.85546875" customWidth="1"/>
    <col min="11009" max="11014" width="8.140625" customWidth="1"/>
    <col min="11015" max="11015" width="7.7109375" customWidth="1"/>
    <col min="11016" max="11018" width="14.140625" customWidth="1"/>
    <col min="11263" max="11263" width="7.28515625" customWidth="1"/>
    <col min="11264" max="11264" width="12.85546875" customWidth="1"/>
    <col min="11265" max="11270" width="8.140625" customWidth="1"/>
    <col min="11271" max="11271" width="7.7109375" customWidth="1"/>
    <col min="11272" max="11274" width="14.140625" customWidth="1"/>
    <col min="11519" max="11519" width="7.28515625" customWidth="1"/>
    <col min="11520" max="11520" width="12.85546875" customWidth="1"/>
    <col min="11521" max="11526" width="8.140625" customWidth="1"/>
    <col min="11527" max="11527" width="7.7109375" customWidth="1"/>
    <col min="11528" max="11530" width="14.140625" customWidth="1"/>
    <col min="11775" max="11775" width="7.28515625" customWidth="1"/>
    <col min="11776" max="11776" width="12.85546875" customWidth="1"/>
    <col min="11777" max="11782" width="8.140625" customWidth="1"/>
    <col min="11783" max="11783" width="7.7109375" customWidth="1"/>
    <col min="11784" max="11786" width="14.140625" customWidth="1"/>
    <col min="12031" max="12031" width="7.28515625" customWidth="1"/>
    <col min="12032" max="12032" width="12.85546875" customWidth="1"/>
    <col min="12033" max="12038" width="8.140625" customWidth="1"/>
    <col min="12039" max="12039" width="7.7109375" customWidth="1"/>
    <col min="12040" max="12042" width="14.140625" customWidth="1"/>
    <col min="12287" max="12287" width="7.28515625" customWidth="1"/>
    <col min="12288" max="12288" width="12.85546875" customWidth="1"/>
    <col min="12289" max="12294" width="8.140625" customWidth="1"/>
    <col min="12295" max="12295" width="7.7109375" customWidth="1"/>
    <col min="12296" max="12298" width="14.140625" customWidth="1"/>
    <col min="12543" max="12543" width="7.28515625" customWidth="1"/>
    <col min="12544" max="12544" width="12.85546875" customWidth="1"/>
    <col min="12545" max="12550" width="8.140625" customWidth="1"/>
    <col min="12551" max="12551" width="7.7109375" customWidth="1"/>
    <col min="12552" max="12554" width="14.140625" customWidth="1"/>
    <col min="12799" max="12799" width="7.28515625" customWidth="1"/>
    <col min="12800" max="12800" width="12.85546875" customWidth="1"/>
    <col min="12801" max="12806" width="8.140625" customWidth="1"/>
    <col min="12807" max="12807" width="7.7109375" customWidth="1"/>
    <col min="12808" max="12810" width="14.140625" customWidth="1"/>
    <col min="13055" max="13055" width="7.28515625" customWidth="1"/>
    <col min="13056" max="13056" width="12.85546875" customWidth="1"/>
    <col min="13057" max="13062" width="8.140625" customWidth="1"/>
    <col min="13063" max="13063" width="7.7109375" customWidth="1"/>
    <col min="13064" max="13066" width="14.140625" customWidth="1"/>
    <col min="13311" max="13311" width="7.28515625" customWidth="1"/>
    <col min="13312" max="13312" width="12.85546875" customWidth="1"/>
    <col min="13313" max="13318" width="8.140625" customWidth="1"/>
    <col min="13319" max="13319" width="7.7109375" customWidth="1"/>
    <col min="13320" max="13322" width="14.140625" customWidth="1"/>
    <col min="13567" max="13567" width="7.28515625" customWidth="1"/>
    <col min="13568" max="13568" width="12.85546875" customWidth="1"/>
    <col min="13569" max="13574" width="8.140625" customWidth="1"/>
    <col min="13575" max="13575" width="7.7109375" customWidth="1"/>
    <col min="13576" max="13578" width="14.140625" customWidth="1"/>
    <col min="13823" max="13823" width="7.28515625" customWidth="1"/>
    <col min="13824" max="13824" width="12.85546875" customWidth="1"/>
    <col min="13825" max="13830" width="8.140625" customWidth="1"/>
    <col min="13831" max="13831" width="7.7109375" customWidth="1"/>
    <col min="13832" max="13834" width="14.140625" customWidth="1"/>
    <col min="14079" max="14079" width="7.28515625" customWidth="1"/>
    <col min="14080" max="14080" width="12.85546875" customWidth="1"/>
    <col min="14081" max="14086" width="8.140625" customWidth="1"/>
    <col min="14087" max="14087" width="7.7109375" customWidth="1"/>
    <col min="14088" max="14090" width="14.140625" customWidth="1"/>
    <col min="14335" max="14335" width="7.28515625" customWidth="1"/>
    <col min="14336" max="14336" width="12.85546875" customWidth="1"/>
    <col min="14337" max="14342" width="8.140625" customWidth="1"/>
    <col min="14343" max="14343" width="7.7109375" customWidth="1"/>
    <col min="14344" max="14346" width="14.140625" customWidth="1"/>
    <col min="14591" max="14591" width="7.28515625" customWidth="1"/>
    <col min="14592" max="14592" width="12.85546875" customWidth="1"/>
    <col min="14593" max="14598" width="8.140625" customWidth="1"/>
    <col min="14599" max="14599" width="7.7109375" customWidth="1"/>
    <col min="14600" max="14602" width="14.140625" customWidth="1"/>
    <col min="14847" max="14847" width="7.28515625" customWidth="1"/>
    <col min="14848" max="14848" width="12.85546875" customWidth="1"/>
    <col min="14849" max="14854" width="8.140625" customWidth="1"/>
    <col min="14855" max="14855" width="7.7109375" customWidth="1"/>
    <col min="14856" max="14858" width="14.140625" customWidth="1"/>
    <col min="15103" max="15103" width="7.28515625" customWidth="1"/>
    <col min="15104" max="15104" width="12.85546875" customWidth="1"/>
    <col min="15105" max="15110" width="8.140625" customWidth="1"/>
    <col min="15111" max="15111" width="7.7109375" customWidth="1"/>
    <col min="15112" max="15114" width="14.140625" customWidth="1"/>
    <col min="15359" max="15359" width="7.28515625" customWidth="1"/>
    <col min="15360" max="15360" width="12.85546875" customWidth="1"/>
    <col min="15361" max="15366" width="8.140625" customWidth="1"/>
    <col min="15367" max="15367" width="7.7109375" customWidth="1"/>
    <col min="15368" max="15370" width="14.140625" customWidth="1"/>
    <col min="15615" max="15615" width="7.28515625" customWidth="1"/>
    <col min="15616" max="15616" width="12.85546875" customWidth="1"/>
    <col min="15617" max="15622" width="8.140625" customWidth="1"/>
    <col min="15623" max="15623" width="7.7109375" customWidth="1"/>
    <col min="15624" max="15626" width="14.140625" customWidth="1"/>
    <col min="15871" max="15871" width="7.28515625" customWidth="1"/>
    <col min="15872" max="15872" width="12.85546875" customWidth="1"/>
    <col min="15873" max="15878" width="8.140625" customWidth="1"/>
    <col min="15879" max="15879" width="7.7109375" customWidth="1"/>
    <col min="15880" max="15882" width="14.140625" customWidth="1"/>
    <col min="16127" max="16127" width="7.28515625" customWidth="1"/>
    <col min="16128" max="16128" width="12.85546875" customWidth="1"/>
    <col min="16129" max="16134" width="8.140625" customWidth="1"/>
    <col min="16135" max="16135" width="7.7109375" customWidth="1"/>
    <col min="16136" max="16138" width="14.140625" customWidth="1"/>
  </cols>
  <sheetData>
    <row r="7" spans="1:12" ht="11.25" customHeight="1">
      <c r="A7" s="124"/>
      <c r="B7" s="39"/>
      <c r="C7" s="39"/>
      <c r="D7" s="39"/>
      <c r="E7" s="39"/>
      <c r="F7" s="39"/>
      <c r="G7" s="39"/>
      <c r="H7" s="39"/>
      <c r="I7" s="39"/>
      <c r="J7" s="39"/>
      <c r="K7" s="39"/>
      <c r="L7" s="39"/>
    </row>
    <row r="8" spans="1:12" ht="21.95" customHeight="1">
      <c r="A8" s="485" t="s">
        <v>86</v>
      </c>
      <c r="B8" s="485"/>
      <c r="C8" s="485"/>
      <c r="D8" s="485"/>
      <c r="E8" s="485"/>
      <c r="F8" s="485"/>
      <c r="G8" s="485"/>
      <c r="H8" s="485"/>
      <c r="I8" s="485"/>
      <c r="J8" s="485"/>
      <c r="K8" s="485"/>
      <c r="L8" s="485"/>
    </row>
    <row r="11" spans="1:12" ht="21.75" customHeight="1" thickBot="1">
      <c r="B11" s="127" t="s">
        <v>50</v>
      </c>
      <c r="C11" s="128" t="s">
        <v>51</v>
      </c>
    </row>
    <row r="12" spans="1:12" ht="12" customHeight="1" thickTop="1">
      <c r="B12" s="132" t="s">
        <v>84</v>
      </c>
      <c r="C12" s="141">
        <v>260007</v>
      </c>
    </row>
    <row r="13" spans="1:12" ht="12" customHeight="1">
      <c r="B13" s="130" t="s">
        <v>85</v>
      </c>
      <c r="C13" s="140">
        <v>273602</v>
      </c>
    </row>
    <row r="14" spans="1:12" ht="12" customHeight="1">
      <c r="B14" s="132" t="s">
        <v>97</v>
      </c>
      <c r="C14" s="141">
        <v>282648</v>
      </c>
    </row>
    <row r="15" spans="1:12" ht="12" customHeight="1">
      <c r="B15" s="130" t="s">
        <v>215</v>
      </c>
      <c r="C15" s="140">
        <v>287379</v>
      </c>
    </row>
    <row r="16" spans="1:12" ht="12" customHeight="1">
      <c r="B16" s="132" t="s">
        <v>258</v>
      </c>
      <c r="C16" s="141">
        <f>Matrícula!E17</f>
        <v>299807</v>
      </c>
    </row>
    <row r="17" spans="1:17" ht="12" customHeight="1">
      <c r="B17" s="135" t="s">
        <v>245</v>
      </c>
      <c r="C17" s="142">
        <f>C16/C15-1</f>
        <v>4.3246027023547295E-2</v>
      </c>
      <c r="D17" s="370"/>
      <c r="P17" s="185">
        <f>C16-C12</f>
        <v>39800</v>
      </c>
    </row>
    <row r="18" spans="1:17">
      <c r="C18" s="375"/>
    </row>
    <row r="19" spans="1:17" hidden="1">
      <c r="C19" s="406">
        <v>1</v>
      </c>
      <c r="D19" s="407">
        <v>2</v>
      </c>
      <c r="E19" s="406">
        <v>3</v>
      </c>
      <c r="F19" s="407">
        <v>4</v>
      </c>
      <c r="G19" s="406">
        <v>5</v>
      </c>
    </row>
    <row r="20" spans="1:17" ht="30" customHeight="1">
      <c r="A20" s="143" t="s">
        <v>52</v>
      </c>
      <c r="B20" s="143" t="s">
        <v>53</v>
      </c>
      <c r="C20" s="143" t="s">
        <v>84</v>
      </c>
      <c r="D20" s="143" t="s">
        <v>85</v>
      </c>
      <c r="E20" s="143" t="s">
        <v>97</v>
      </c>
      <c r="F20" s="143" t="s">
        <v>215</v>
      </c>
      <c r="G20" s="143" t="s">
        <v>258</v>
      </c>
      <c r="H20" s="143" t="s">
        <v>289</v>
      </c>
      <c r="I20" s="143"/>
      <c r="M20" s="412" t="s">
        <v>285</v>
      </c>
      <c r="N20" s="412" t="s">
        <v>286</v>
      </c>
      <c r="O20" s="412" t="s">
        <v>287</v>
      </c>
      <c r="P20" s="408"/>
      <c r="Q20" s="408"/>
    </row>
    <row r="21" spans="1:17" ht="9.75" customHeight="1">
      <c r="A21" s="144">
        <v>1</v>
      </c>
      <c r="B21" s="145" t="s">
        <v>20</v>
      </c>
      <c r="C21" s="146">
        <v>5093</v>
      </c>
      <c r="D21" s="146">
        <v>5109</v>
      </c>
      <c r="E21" s="146">
        <v>5492</v>
      </c>
      <c r="F21" s="146">
        <v>6288</v>
      </c>
      <c r="G21" s="146">
        <f>Matrícula!E22</f>
        <v>7326</v>
      </c>
      <c r="H21" s="147">
        <f t="shared" ref="H21:H52" si="0">G21/F21-1</f>
        <v>0.16507633587786263</v>
      </c>
      <c r="I21" s="147"/>
      <c r="M21" s="412">
        <f>SLOPE(Tabla1[[#This Row],[2007-2008]:[2011-2012]],$C$19:$G$19)</f>
        <v>564.5</v>
      </c>
      <c r="N21" s="412">
        <f>AVERAGE(Tabla1[[#This Row],[2007-2008]:[2011-2012]])</f>
        <v>5861.6</v>
      </c>
      <c r="O21" s="409">
        <f>M21/N21</f>
        <v>9.6304763204585767E-2</v>
      </c>
      <c r="P21" s="408" t="str">
        <f>Tabla1[[#This Row],[Entidad Federativa]]</f>
        <v>Chiapas</v>
      </c>
      <c r="Q21" s="410">
        <f>Tabla1[[#This Row],[2011-2012]]/Tabla1[[#This Row],[2007-2008]]-1</f>
        <v>0.43844492440604754</v>
      </c>
    </row>
    <row r="22" spans="1:17" ht="9.75" customHeight="1">
      <c r="A22" s="144">
        <v>2</v>
      </c>
      <c r="B22" s="145" t="s">
        <v>27</v>
      </c>
      <c r="C22" s="146">
        <v>4275</v>
      </c>
      <c r="D22" s="146">
        <v>4335</v>
      </c>
      <c r="E22" s="146">
        <v>5633</v>
      </c>
      <c r="F22" s="146">
        <v>6239</v>
      </c>
      <c r="G22" s="146">
        <f>Matrícula!E29</f>
        <v>7093</v>
      </c>
      <c r="H22" s="147">
        <f t="shared" si="0"/>
        <v>0.1368809104023081</v>
      </c>
      <c r="I22" s="147"/>
      <c r="M22" s="412">
        <f>SLOPE(Tabla1[[#This Row],[2007-2008]:[2011-2012]],$C$19:$G$19)</f>
        <v>754</v>
      </c>
      <c r="N22" s="412">
        <f>AVERAGE(Tabla1[[#This Row],[2007-2008]:[2011-2012]])</f>
        <v>5515</v>
      </c>
      <c r="O22" s="409">
        <f t="shared" ref="O22:O52" si="1">M22/N22</f>
        <v>0.13671804170444243</v>
      </c>
      <c r="P22" s="408" t="str">
        <f>Tabla1[[#This Row],[Entidad Federativa]]</f>
        <v>Guerrero</v>
      </c>
      <c r="Q22" s="410">
        <f>Tabla1[[#This Row],[2011-2012]]/Tabla1[[#This Row],[2007-2008]]-1</f>
        <v>0.65918128654970753</v>
      </c>
    </row>
    <row r="23" spans="1:17" ht="9.75" customHeight="1">
      <c r="A23" s="144">
        <v>3</v>
      </c>
      <c r="B23" s="145" t="s">
        <v>16</v>
      </c>
      <c r="C23" s="146">
        <v>3902</v>
      </c>
      <c r="D23" s="146">
        <v>4035</v>
      </c>
      <c r="E23" s="146">
        <v>4004</v>
      </c>
      <c r="F23" s="146">
        <v>4204</v>
      </c>
      <c r="G23" s="146">
        <f>Matrícula!E18</f>
        <v>4767</v>
      </c>
      <c r="H23" s="147">
        <f t="shared" si="0"/>
        <v>0.13392007611798284</v>
      </c>
      <c r="I23" s="147"/>
      <c r="M23" s="412">
        <f>SLOPE(Tabla1[[#This Row],[2007-2008]:[2011-2012]],$C$19:$G$19)</f>
        <v>189.9</v>
      </c>
      <c r="N23" s="412">
        <f>AVERAGE(Tabla1[[#This Row],[2007-2008]:[2011-2012]])</f>
        <v>4182.3999999999996</v>
      </c>
      <c r="O23" s="409">
        <f t="shared" si="1"/>
        <v>4.5404552410099469E-2</v>
      </c>
      <c r="P23" s="408" t="str">
        <f>Tabla1[[#This Row],[Entidad Federativa]]</f>
        <v>Aguascalientes</v>
      </c>
      <c r="Q23" s="410">
        <f>Tabla1[[#This Row],[2011-2012]]/Tabla1[[#This Row],[2007-2008]]-1</f>
        <v>0.22168118913377755</v>
      </c>
    </row>
    <row r="24" spans="1:17" ht="9.75" customHeight="1">
      <c r="A24" s="144">
        <v>4</v>
      </c>
      <c r="B24" s="145" t="s">
        <v>41</v>
      </c>
      <c r="C24" s="146">
        <v>10936</v>
      </c>
      <c r="D24" s="146">
        <v>11493</v>
      </c>
      <c r="E24" s="146">
        <v>11308</v>
      </c>
      <c r="F24" s="146">
        <v>11695</v>
      </c>
      <c r="G24" s="146">
        <f>Matrícula!E43</f>
        <v>13196</v>
      </c>
      <c r="H24" s="147">
        <f t="shared" si="0"/>
        <v>0.12834544677212478</v>
      </c>
      <c r="I24" s="147"/>
      <c r="M24" s="412">
        <f>SLOPE(Tabla1[[#This Row],[2007-2008]:[2011-2012]],$C$19:$G$19)</f>
        <v>472.2</v>
      </c>
      <c r="N24" s="412">
        <f>AVERAGE(Tabla1[[#This Row],[2007-2008]:[2011-2012]])</f>
        <v>11725.6</v>
      </c>
      <c r="O24" s="409">
        <f t="shared" si="1"/>
        <v>4.0270860339769392E-2</v>
      </c>
      <c r="P24" s="408" t="str">
        <f>Tabla1[[#This Row],[Entidad Federativa]]</f>
        <v>Sonora</v>
      </c>
      <c r="Q24" s="410">
        <f>Tabla1[[#This Row],[2011-2012]]/Tabla1[[#This Row],[2007-2008]]-1</f>
        <v>0.20665691294806154</v>
      </c>
    </row>
    <row r="25" spans="1:17" ht="9.75" customHeight="1">
      <c r="A25" s="144">
        <v>5</v>
      </c>
      <c r="B25" s="145" t="s">
        <v>23</v>
      </c>
      <c r="C25" s="146">
        <v>1093</v>
      </c>
      <c r="D25" s="146">
        <v>1176</v>
      </c>
      <c r="E25" s="146">
        <v>1267</v>
      </c>
      <c r="F25" s="146">
        <v>1574</v>
      </c>
      <c r="G25" s="146">
        <f>Matrícula!E25</f>
        <v>1765</v>
      </c>
      <c r="H25" s="147">
        <f t="shared" si="0"/>
        <v>0.12134688691232531</v>
      </c>
      <c r="I25" s="147"/>
      <c r="M25" s="412">
        <f>SLOPE(Tabla1[[#This Row],[2007-2008]:[2011-2012]],$C$19:$G$19)</f>
        <v>174.2</v>
      </c>
      <c r="N25" s="412">
        <f>AVERAGE(Tabla1[[#This Row],[2007-2008]:[2011-2012]])</f>
        <v>1375</v>
      </c>
      <c r="O25" s="409">
        <f t="shared" si="1"/>
        <v>0.12669090909090908</v>
      </c>
      <c r="P25" s="408" t="str">
        <f>Tabla1[[#This Row],[Entidad Federativa]]</f>
        <v>Colima</v>
      </c>
      <c r="Q25" s="410">
        <f>Tabla1[[#This Row],[2011-2012]]/Tabla1[[#This Row],[2007-2008]]-1</f>
        <v>0.61482159194876496</v>
      </c>
    </row>
    <row r="26" spans="1:17" ht="9.75" customHeight="1">
      <c r="A26" s="144">
        <v>6</v>
      </c>
      <c r="B26" s="145" t="s">
        <v>37</v>
      </c>
      <c r="C26" s="146">
        <v>2515</v>
      </c>
      <c r="D26" s="146">
        <v>2630</v>
      </c>
      <c r="E26" s="146">
        <v>2621</v>
      </c>
      <c r="F26" s="146">
        <v>2658</v>
      </c>
      <c r="G26" s="146">
        <f>Matrícula!E39</f>
        <v>2914</v>
      </c>
      <c r="H26" s="147">
        <f t="shared" si="0"/>
        <v>9.6313017306245197E-2</v>
      </c>
      <c r="I26" s="147"/>
      <c r="M26" s="412">
        <f>SLOPE(Tabla1[[#This Row],[2007-2008]:[2011-2012]],$C$19:$G$19)</f>
        <v>82.6</v>
      </c>
      <c r="N26" s="412">
        <f>AVERAGE(Tabla1[[#This Row],[2007-2008]:[2011-2012]])</f>
        <v>2667.6</v>
      </c>
      <c r="O26" s="409">
        <f t="shared" si="1"/>
        <v>3.0964162543109911E-2</v>
      </c>
      <c r="P26" s="408" t="str">
        <f>Tabla1[[#This Row],[Entidad Federativa]]</f>
        <v>Querétaro</v>
      </c>
      <c r="Q26" s="410">
        <f>Tabla1[[#This Row],[2011-2012]]/Tabla1[[#This Row],[2007-2008]]-1</f>
        <v>0.15864811133200796</v>
      </c>
    </row>
    <row r="27" spans="1:17" ht="9.75" customHeight="1">
      <c r="A27" s="144">
        <v>7</v>
      </c>
      <c r="B27" s="145" t="s">
        <v>34</v>
      </c>
      <c r="C27" s="146">
        <v>11314</v>
      </c>
      <c r="D27" s="146">
        <v>12355</v>
      </c>
      <c r="E27" s="146">
        <v>13473</v>
      </c>
      <c r="F27" s="146">
        <v>13995</v>
      </c>
      <c r="G27" s="146">
        <f>Matrícula!E36</f>
        <v>15337</v>
      </c>
      <c r="H27" s="147">
        <f t="shared" si="0"/>
        <v>9.5891389782065017E-2</v>
      </c>
      <c r="I27" s="147"/>
      <c r="M27" s="412">
        <f>SLOPE(Tabla1[[#This Row],[2007-2008]:[2011-2012]],$C$19:$G$19)</f>
        <v>968.6</v>
      </c>
      <c r="N27" s="412">
        <f>AVERAGE(Tabla1[[#This Row],[2007-2008]:[2011-2012]])</f>
        <v>13294.8</v>
      </c>
      <c r="O27" s="409">
        <f t="shared" si="1"/>
        <v>7.2855552546860436E-2</v>
      </c>
      <c r="P27" s="408" t="str">
        <f>Tabla1[[#This Row],[Entidad Federativa]]</f>
        <v>Nuevo León</v>
      </c>
      <c r="Q27" s="410">
        <f>Tabla1[[#This Row],[2011-2012]]/Tabla1[[#This Row],[2007-2008]]-1</f>
        <v>0.35557716103942028</v>
      </c>
    </row>
    <row r="28" spans="1:17" ht="9.75" customHeight="1">
      <c r="A28" s="144">
        <v>8</v>
      </c>
      <c r="B28" s="145" t="s">
        <v>19</v>
      </c>
      <c r="C28" s="146">
        <v>1537</v>
      </c>
      <c r="D28" s="146">
        <v>1569</v>
      </c>
      <c r="E28" s="146">
        <v>1556</v>
      </c>
      <c r="F28" s="146">
        <v>1618</v>
      </c>
      <c r="G28" s="146">
        <f>Matrícula!E21</f>
        <v>1773</v>
      </c>
      <c r="H28" s="147">
        <f t="shared" si="0"/>
        <v>9.5797280593325151E-2</v>
      </c>
      <c r="I28" s="147"/>
      <c r="M28" s="412">
        <f>SLOPE(Tabla1[[#This Row],[2007-2008]:[2011-2012]],$C$19:$G$19)</f>
        <v>52.1</v>
      </c>
      <c r="N28" s="412">
        <f>AVERAGE(Tabla1[[#This Row],[2007-2008]:[2011-2012]])</f>
        <v>1610.6</v>
      </c>
      <c r="O28" s="409">
        <f t="shared" si="1"/>
        <v>3.2348193219918046E-2</v>
      </c>
      <c r="P28" s="408" t="str">
        <f>Tabla1[[#This Row],[Entidad Federativa]]</f>
        <v>Campeche</v>
      </c>
      <c r="Q28" s="410">
        <f>Tabla1[[#This Row],[2011-2012]]/Tabla1[[#This Row],[2007-2008]]-1</f>
        <v>0.15354586857514629</v>
      </c>
    </row>
    <row r="29" spans="1:17" ht="9.75" customHeight="1">
      <c r="A29" s="144">
        <v>9</v>
      </c>
      <c r="B29" s="145" t="s">
        <v>21</v>
      </c>
      <c r="C29" s="146">
        <v>7750</v>
      </c>
      <c r="D29" s="146">
        <v>7826</v>
      </c>
      <c r="E29" s="146">
        <v>7926</v>
      </c>
      <c r="F29" s="146">
        <v>7917</v>
      </c>
      <c r="G29" s="146">
        <f>Matrícula!E23</f>
        <v>8606</v>
      </c>
      <c r="H29" s="147">
        <f t="shared" si="0"/>
        <v>8.7027914614121515E-2</v>
      </c>
      <c r="I29" s="147"/>
      <c r="M29" s="412">
        <f>SLOPE(Tabla1[[#This Row],[2007-2008]:[2011-2012]],$C$19:$G$19)</f>
        <v>180.3</v>
      </c>
      <c r="N29" s="412">
        <f>AVERAGE(Tabla1[[#This Row],[2007-2008]:[2011-2012]])</f>
        <v>8005</v>
      </c>
      <c r="O29" s="409">
        <f t="shared" si="1"/>
        <v>2.2523422860712055E-2</v>
      </c>
      <c r="P29" s="408" t="str">
        <f>Tabla1[[#This Row],[Entidad Federativa]]</f>
        <v>Chihuahua</v>
      </c>
      <c r="Q29" s="410">
        <f>Tabla1[[#This Row],[2011-2012]]/Tabla1[[#This Row],[2007-2008]]-1</f>
        <v>0.1104516129032258</v>
      </c>
    </row>
    <row r="30" spans="1:17" ht="9.75" customHeight="1">
      <c r="A30" s="144">
        <v>10</v>
      </c>
      <c r="B30" s="145" t="s">
        <v>40</v>
      </c>
      <c r="C30" s="146">
        <v>6831</v>
      </c>
      <c r="D30" s="146">
        <v>7205</v>
      </c>
      <c r="E30" s="146">
        <v>7843</v>
      </c>
      <c r="F30" s="146">
        <v>8437</v>
      </c>
      <c r="G30" s="146">
        <f>Matrícula!E42</f>
        <v>9080</v>
      </c>
      <c r="H30" s="147">
        <f t="shared" si="0"/>
        <v>7.6211923669550874E-2</v>
      </c>
      <c r="I30" s="147"/>
      <c r="M30" s="412">
        <f>SLOPE(Tabla1[[#This Row],[2007-2008]:[2011-2012]],$C$19:$G$19)</f>
        <v>573</v>
      </c>
      <c r="N30" s="412">
        <f>AVERAGE(Tabla1[[#This Row],[2007-2008]:[2011-2012]])</f>
        <v>7879.2</v>
      </c>
      <c r="O30" s="409">
        <f t="shared" si="1"/>
        <v>7.2723119098385622E-2</v>
      </c>
      <c r="P30" s="408" t="str">
        <f>Tabla1[[#This Row],[Entidad Federativa]]</f>
        <v>Sinaloa</v>
      </c>
      <c r="Q30" s="410">
        <f>Tabla1[[#This Row],[2011-2012]]/Tabla1[[#This Row],[2007-2008]]-1</f>
        <v>0.32923437271263367</v>
      </c>
    </row>
    <row r="31" spans="1:17" ht="9.75" customHeight="1">
      <c r="A31" s="144">
        <v>11</v>
      </c>
      <c r="B31" s="145" t="s">
        <v>28</v>
      </c>
      <c r="C31" s="146">
        <v>3492</v>
      </c>
      <c r="D31" s="146">
        <v>3716</v>
      </c>
      <c r="E31" s="146">
        <v>3713</v>
      </c>
      <c r="F31" s="146">
        <v>3442</v>
      </c>
      <c r="G31" s="146">
        <f>Matrícula!E30</f>
        <v>3694</v>
      </c>
      <c r="H31" s="147">
        <f t="shared" si="0"/>
        <v>7.3213248111563045E-2</v>
      </c>
      <c r="I31" s="147"/>
      <c r="M31" s="412">
        <f>SLOPE(Tabla1[[#This Row],[2007-2008]:[2011-2012]],$C$19:$G$19)</f>
        <v>13</v>
      </c>
      <c r="N31" s="412">
        <f>AVERAGE(Tabla1[[#This Row],[2007-2008]:[2011-2012]])</f>
        <v>3611.4</v>
      </c>
      <c r="O31" s="409">
        <f t="shared" si="1"/>
        <v>3.599712023038157E-3</v>
      </c>
      <c r="P31" s="408" t="str">
        <f>Tabla1[[#This Row],[Entidad Federativa]]</f>
        <v>Hidalgo</v>
      </c>
      <c r="Q31" s="410">
        <f>Tabla1[[#This Row],[2011-2012]]/Tabla1[[#This Row],[2007-2008]]-1</f>
        <v>5.7846506300114564E-2</v>
      </c>
    </row>
    <row r="32" spans="1:17" ht="9.75" customHeight="1">
      <c r="A32" s="144">
        <v>12</v>
      </c>
      <c r="B32" s="145" t="s">
        <v>35</v>
      </c>
      <c r="C32" s="146">
        <v>4593</v>
      </c>
      <c r="D32" s="146">
        <v>5410</v>
      </c>
      <c r="E32" s="146">
        <v>5767</v>
      </c>
      <c r="F32" s="146">
        <v>6049</v>
      </c>
      <c r="G32" s="146">
        <f>Matrícula!E37</f>
        <v>6489</v>
      </c>
      <c r="H32" s="147">
        <f t="shared" si="0"/>
        <v>7.2739295751363953E-2</v>
      </c>
      <c r="I32" s="147"/>
      <c r="M32" s="412">
        <f>SLOPE(Tabla1[[#This Row],[2007-2008]:[2011-2012]],$C$19:$G$19)</f>
        <v>443.1</v>
      </c>
      <c r="N32" s="412">
        <f>AVERAGE(Tabla1[[#This Row],[2007-2008]:[2011-2012]])</f>
        <v>5661.6</v>
      </c>
      <c r="O32" s="409">
        <f t="shared" si="1"/>
        <v>7.826409495548961E-2</v>
      </c>
      <c r="P32" s="408" t="str">
        <f>Tabla1[[#This Row],[Entidad Federativa]]</f>
        <v>Oaxaca</v>
      </c>
      <c r="Q32" s="410">
        <f>Tabla1[[#This Row],[2011-2012]]/Tabla1[[#This Row],[2007-2008]]-1</f>
        <v>0.41280209013716518</v>
      </c>
    </row>
    <row r="33" spans="1:17" ht="9.75" customHeight="1">
      <c r="A33" s="144">
        <v>13</v>
      </c>
      <c r="B33" s="145" t="s">
        <v>26</v>
      </c>
      <c r="C33" s="146">
        <v>12003</v>
      </c>
      <c r="D33" s="146">
        <v>13048</v>
      </c>
      <c r="E33" s="146">
        <v>13686</v>
      </c>
      <c r="F33" s="146">
        <v>14917</v>
      </c>
      <c r="G33" s="146">
        <f>Matrícula!E28</f>
        <v>15961</v>
      </c>
      <c r="H33" s="147">
        <f t="shared" si="0"/>
        <v>6.998726285446133E-2</v>
      </c>
      <c r="I33" s="147"/>
      <c r="M33" s="412">
        <f>SLOPE(Tabla1[[#This Row],[2007-2008]:[2011-2012]],$C$19:$G$19)</f>
        <v>978.5</v>
      </c>
      <c r="N33" s="412">
        <f>AVERAGE(Tabla1[[#This Row],[2007-2008]:[2011-2012]])</f>
        <v>13923</v>
      </c>
      <c r="O33" s="409">
        <f t="shared" si="1"/>
        <v>7.0279393808805574E-2</v>
      </c>
      <c r="P33" s="408" t="str">
        <f>Tabla1[[#This Row],[Entidad Federativa]]</f>
        <v>Guanajuato</v>
      </c>
      <c r="Q33" s="410">
        <f>Tabla1[[#This Row],[2011-2012]]/Tabla1[[#This Row],[2007-2008]]-1</f>
        <v>0.32975089560943105</v>
      </c>
    </row>
    <row r="34" spans="1:17" ht="9.75" customHeight="1">
      <c r="A34" s="144">
        <v>14</v>
      </c>
      <c r="B34" s="145" t="s">
        <v>36</v>
      </c>
      <c r="C34" s="146">
        <v>7046</v>
      </c>
      <c r="D34" s="146">
        <v>7411</v>
      </c>
      <c r="E34" s="146">
        <v>7382</v>
      </c>
      <c r="F34" s="146">
        <v>7209</v>
      </c>
      <c r="G34" s="146">
        <f>Matrícula!E38</f>
        <v>7684</v>
      </c>
      <c r="H34" s="147">
        <f t="shared" si="0"/>
        <v>6.5889859897350522E-2</v>
      </c>
      <c r="I34" s="147"/>
      <c r="M34" s="412">
        <f>SLOPE(Tabla1[[#This Row],[2007-2008]:[2011-2012]],$C$19:$G$19)</f>
        <v>107.4</v>
      </c>
      <c r="N34" s="412">
        <f>AVERAGE(Tabla1[[#This Row],[2007-2008]:[2011-2012]])</f>
        <v>7346.4</v>
      </c>
      <c r="O34" s="409">
        <f t="shared" si="1"/>
        <v>1.461940542306436E-2</v>
      </c>
      <c r="P34" s="408" t="str">
        <f>Tabla1[[#This Row],[Entidad Federativa]]</f>
        <v>Puebla</v>
      </c>
      <c r="Q34" s="410">
        <f>Tabla1[[#This Row],[2011-2012]]/Tabla1[[#This Row],[2007-2008]]-1</f>
        <v>9.0547828555208598E-2</v>
      </c>
    </row>
    <row r="35" spans="1:17" ht="9.75" customHeight="1">
      <c r="A35" s="144">
        <v>15</v>
      </c>
      <c r="B35" s="145" t="s">
        <v>33</v>
      </c>
      <c r="C35" s="146">
        <v>2443</v>
      </c>
      <c r="D35" s="146">
        <v>2409</v>
      </c>
      <c r="E35" s="146">
        <v>2608</v>
      </c>
      <c r="F35" s="146">
        <v>2848</v>
      </c>
      <c r="G35" s="146">
        <f>Matrícula!E35</f>
        <v>3029</v>
      </c>
      <c r="H35" s="147">
        <f t="shared" si="0"/>
        <v>6.3553370786516794E-2</v>
      </c>
      <c r="I35" s="147"/>
      <c r="M35" s="412">
        <f>SLOPE(Tabla1[[#This Row],[2007-2008]:[2011-2012]],$C$19:$G$19)</f>
        <v>161.1</v>
      </c>
      <c r="N35" s="412">
        <f>AVERAGE(Tabla1[[#This Row],[2007-2008]:[2011-2012]])</f>
        <v>2667.4</v>
      </c>
      <c r="O35" s="409">
        <f t="shared" si="1"/>
        <v>6.0395891129939261E-2</v>
      </c>
      <c r="P35" s="408" t="str">
        <f>Tabla1[[#This Row],[Entidad Federativa]]</f>
        <v>Nayarit</v>
      </c>
      <c r="Q35" s="410">
        <f>Tabla1[[#This Row],[2011-2012]]/Tabla1[[#This Row],[2007-2008]]-1</f>
        <v>0.23986901350798195</v>
      </c>
    </row>
    <row r="36" spans="1:17" ht="9.75" customHeight="1">
      <c r="A36" s="144">
        <v>16</v>
      </c>
      <c r="B36" s="145" t="s">
        <v>22</v>
      </c>
      <c r="C36" s="146">
        <v>6737</v>
      </c>
      <c r="D36" s="146">
        <v>7077</v>
      </c>
      <c r="E36" s="146">
        <v>7432</v>
      </c>
      <c r="F36" s="146">
        <v>7458</v>
      </c>
      <c r="G36" s="146">
        <f>Matrícula!E24</f>
        <v>7911</v>
      </c>
      <c r="H36" s="147">
        <f t="shared" si="0"/>
        <v>6.0740144810941255E-2</v>
      </c>
      <c r="I36" s="147"/>
      <c r="M36" s="412">
        <f>SLOPE(Tabla1[[#This Row],[2007-2008]:[2011-2012]],$C$19:$G$19)</f>
        <v>272.89999999999998</v>
      </c>
      <c r="N36" s="412">
        <f>AVERAGE(Tabla1[[#This Row],[2007-2008]:[2011-2012]])</f>
        <v>7323</v>
      </c>
      <c r="O36" s="409">
        <f t="shared" si="1"/>
        <v>3.7266147753652869E-2</v>
      </c>
      <c r="P36" s="408" t="str">
        <f>Tabla1[[#This Row],[Entidad Federativa]]</f>
        <v>Coahuila</v>
      </c>
      <c r="Q36" s="410">
        <f>Tabla1[[#This Row],[2011-2012]]/Tabla1[[#This Row],[2007-2008]]-1</f>
        <v>0.17426154074513889</v>
      </c>
    </row>
    <row r="37" spans="1:17" ht="9.75" customHeight="1">
      <c r="A37" s="144">
        <v>17</v>
      </c>
      <c r="B37" s="145" t="s">
        <v>39</v>
      </c>
      <c r="C37" s="146">
        <v>4580</v>
      </c>
      <c r="D37" s="146">
        <v>4780</v>
      </c>
      <c r="E37" s="146">
        <v>5205</v>
      </c>
      <c r="F37" s="146">
        <v>5145</v>
      </c>
      <c r="G37" s="146">
        <f>Matrícula!E41</f>
        <v>5457</v>
      </c>
      <c r="H37" s="147">
        <f t="shared" si="0"/>
        <v>6.0641399416909714E-2</v>
      </c>
      <c r="I37" s="147"/>
      <c r="M37" s="412">
        <f>SLOPE(Tabla1[[#This Row],[2007-2008]:[2011-2012]],$C$19:$G$19)</f>
        <v>211.9</v>
      </c>
      <c r="N37" s="412">
        <f>AVERAGE(Tabla1[[#This Row],[2007-2008]:[2011-2012]])</f>
        <v>5033.3999999999996</v>
      </c>
      <c r="O37" s="409">
        <f t="shared" si="1"/>
        <v>4.2098780148607309E-2</v>
      </c>
      <c r="P37" s="408" t="str">
        <f>Tabla1[[#This Row],[Entidad Federativa]]</f>
        <v>San Luis Potosí</v>
      </c>
      <c r="Q37" s="410">
        <f>Tabla1[[#This Row],[2011-2012]]/Tabla1[[#This Row],[2007-2008]]-1</f>
        <v>0.1914847161572053</v>
      </c>
    </row>
    <row r="38" spans="1:17" ht="9.75" customHeight="1">
      <c r="A38" s="144">
        <v>18</v>
      </c>
      <c r="B38" s="145" t="s">
        <v>32</v>
      </c>
      <c r="C38" s="146">
        <v>4243</v>
      </c>
      <c r="D38" s="146">
        <v>4446</v>
      </c>
      <c r="E38" s="146">
        <v>4570</v>
      </c>
      <c r="F38" s="146">
        <v>4790</v>
      </c>
      <c r="G38" s="146">
        <f>Matrícula!E34</f>
        <v>5052</v>
      </c>
      <c r="H38" s="147">
        <f t="shared" si="0"/>
        <v>5.4697286012526103E-2</v>
      </c>
      <c r="I38" s="147"/>
      <c r="M38" s="412">
        <f>SLOPE(Tabla1[[#This Row],[2007-2008]:[2011-2012]],$C$19:$G$19)</f>
        <v>196.2</v>
      </c>
      <c r="N38" s="412">
        <f>AVERAGE(Tabla1[[#This Row],[2007-2008]:[2011-2012]])</f>
        <v>4620.2</v>
      </c>
      <c r="O38" s="409">
        <f t="shared" si="1"/>
        <v>4.2465694125795421E-2</v>
      </c>
      <c r="P38" s="408" t="str">
        <f>Tabla1[[#This Row],[Entidad Federativa]]</f>
        <v>Morelos</v>
      </c>
      <c r="Q38" s="410">
        <f>Tabla1[[#This Row],[2011-2012]]/Tabla1[[#This Row],[2007-2008]]-1</f>
        <v>0.19066698090973366</v>
      </c>
    </row>
    <row r="39" spans="1:17" ht="9.75" customHeight="1">
      <c r="A39" s="144">
        <v>19</v>
      </c>
      <c r="B39" s="145" t="s">
        <v>46</v>
      </c>
      <c r="C39" s="146">
        <v>3993</v>
      </c>
      <c r="D39" s="146">
        <v>4210</v>
      </c>
      <c r="E39" s="146">
        <v>4427</v>
      </c>
      <c r="F39" s="146">
        <v>4458</v>
      </c>
      <c r="G39" s="146">
        <f>Matrícula!E48</f>
        <v>4693</v>
      </c>
      <c r="H39" s="147">
        <f t="shared" si="0"/>
        <v>5.2714221624046598E-2</v>
      </c>
      <c r="I39" s="147"/>
      <c r="M39" s="412">
        <f>SLOPE(Tabla1[[#This Row],[2007-2008]:[2011-2012]],$C$19:$G$19)</f>
        <v>164.8</v>
      </c>
      <c r="N39" s="412">
        <f>AVERAGE(Tabla1[[#This Row],[2007-2008]:[2011-2012]])</f>
        <v>4356.2</v>
      </c>
      <c r="O39" s="409">
        <f t="shared" si="1"/>
        <v>3.7831137229695611E-2</v>
      </c>
      <c r="P39" s="408" t="str">
        <f>Tabla1[[#This Row],[Entidad Federativa]]</f>
        <v>Yucatán</v>
      </c>
      <c r="Q39" s="410">
        <f>Tabla1[[#This Row],[2011-2012]]/Tabla1[[#This Row],[2007-2008]]-1</f>
        <v>0.17530678687703483</v>
      </c>
    </row>
    <row r="40" spans="1:17" ht="9.75" customHeight="1">
      <c r="A40" s="144">
        <v>20</v>
      </c>
      <c r="B40" s="145" t="s">
        <v>25</v>
      </c>
      <c r="C40" s="146">
        <v>2067</v>
      </c>
      <c r="D40" s="146">
        <v>2238</v>
      </c>
      <c r="E40" s="146">
        <v>2310</v>
      </c>
      <c r="F40" s="146">
        <v>2238</v>
      </c>
      <c r="G40" s="146">
        <f>Matrícula!E27</f>
        <v>2350</v>
      </c>
      <c r="H40" s="147">
        <f t="shared" si="0"/>
        <v>5.0044682752457659E-2</v>
      </c>
      <c r="I40" s="147"/>
      <c r="M40" s="412">
        <f>SLOPE(Tabla1[[#This Row],[2007-2008]:[2011-2012]],$C$19:$G$19)</f>
        <v>56.6</v>
      </c>
      <c r="N40" s="412">
        <f>AVERAGE(Tabla1[[#This Row],[2007-2008]:[2011-2012]])</f>
        <v>2240.6</v>
      </c>
      <c r="O40" s="409">
        <f t="shared" si="1"/>
        <v>2.5261090779255559E-2</v>
      </c>
      <c r="P40" s="408" t="str">
        <f>Tabla1[[#This Row],[Entidad Federativa]]</f>
        <v>Durango</v>
      </c>
      <c r="Q40" s="410">
        <f>Tabla1[[#This Row],[2011-2012]]/Tabla1[[#This Row],[2007-2008]]-1</f>
        <v>0.13691340106434446</v>
      </c>
    </row>
    <row r="41" spans="1:17" ht="9.75" customHeight="1">
      <c r="A41" s="144">
        <v>21</v>
      </c>
      <c r="B41" s="145" t="s">
        <v>29</v>
      </c>
      <c r="C41" s="146">
        <v>14385</v>
      </c>
      <c r="D41" s="146">
        <v>15447</v>
      </c>
      <c r="E41" s="146">
        <v>14959</v>
      </c>
      <c r="F41" s="146">
        <v>14570</v>
      </c>
      <c r="G41" s="146">
        <f>Matrícula!E31</f>
        <v>15218</v>
      </c>
      <c r="H41" s="147">
        <f t="shared" si="0"/>
        <v>4.4474948524365177E-2</v>
      </c>
      <c r="I41" s="147"/>
      <c r="M41" s="412">
        <f>SLOPE(Tabla1[[#This Row],[2007-2008]:[2011-2012]],$C$19:$G$19)</f>
        <v>78.900000000000006</v>
      </c>
      <c r="N41" s="412">
        <f>AVERAGE(Tabla1[[#This Row],[2007-2008]:[2011-2012]])</f>
        <v>14915.8</v>
      </c>
      <c r="O41" s="409">
        <f t="shared" si="1"/>
        <v>5.2896928089676727E-3</v>
      </c>
      <c r="P41" s="408" t="str">
        <f>Tabla1[[#This Row],[Entidad Federativa]]</f>
        <v>Jalisco</v>
      </c>
      <c r="Q41" s="410">
        <f>Tabla1[[#This Row],[2011-2012]]/Tabla1[[#This Row],[2007-2008]]-1</f>
        <v>5.7907542579075377E-2</v>
      </c>
    </row>
    <row r="42" spans="1:17" ht="9.75" customHeight="1">
      <c r="A42" s="144">
        <v>22</v>
      </c>
      <c r="B42" s="145" t="s">
        <v>38</v>
      </c>
      <c r="C42" s="146">
        <v>6276</v>
      </c>
      <c r="D42" s="146">
        <v>6855</v>
      </c>
      <c r="E42" s="146">
        <v>7785</v>
      </c>
      <c r="F42" s="146">
        <v>7995</v>
      </c>
      <c r="G42" s="146">
        <f>Matrícula!E40</f>
        <v>8310</v>
      </c>
      <c r="H42" s="147">
        <f t="shared" si="0"/>
        <v>3.9399624765478425E-2</v>
      </c>
      <c r="I42" s="147"/>
      <c r="M42" s="412">
        <f>SLOPE(Tabla1[[#This Row],[2007-2008]:[2011-2012]],$C$19:$G$19)</f>
        <v>520.79999999999995</v>
      </c>
      <c r="N42" s="412">
        <f>AVERAGE(Tabla1[[#This Row],[2007-2008]:[2011-2012]])</f>
        <v>7444.2</v>
      </c>
      <c r="O42" s="409">
        <f t="shared" si="1"/>
        <v>6.9960506165874098E-2</v>
      </c>
      <c r="P42" s="408" t="str">
        <f>Tabla1[[#This Row],[Entidad Federativa]]</f>
        <v>Quintana Roo</v>
      </c>
      <c r="Q42" s="410">
        <f>Tabla1[[#This Row],[2011-2012]]/Tabla1[[#This Row],[2007-2008]]-1</f>
        <v>0.32409177820267687</v>
      </c>
    </row>
    <row r="43" spans="1:17" ht="9.75" customHeight="1">
      <c r="A43" s="144">
        <v>23</v>
      </c>
      <c r="B43" s="145" t="s">
        <v>47</v>
      </c>
      <c r="C43" s="146">
        <v>1330</v>
      </c>
      <c r="D43" s="146">
        <v>1319</v>
      </c>
      <c r="E43" s="146">
        <v>1533</v>
      </c>
      <c r="F43" s="146">
        <v>1532</v>
      </c>
      <c r="G43" s="146">
        <f>Matrícula!E49</f>
        <v>1588</v>
      </c>
      <c r="H43" s="147">
        <f t="shared" si="0"/>
        <v>3.6553524804177506E-2</v>
      </c>
      <c r="I43" s="147"/>
      <c r="M43" s="412">
        <f>SLOPE(Tabla1[[#This Row],[2007-2008]:[2011-2012]],$C$19:$G$19)</f>
        <v>72.900000000000006</v>
      </c>
      <c r="N43" s="412">
        <f>AVERAGE(Tabla1[[#This Row],[2007-2008]:[2011-2012]])</f>
        <v>1460.4</v>
      </c>
      <c r="O43" s="409">
        <f t="shared" si="1"/>
        <v>4.9917830731306491E-2</v>
      </c>
      <c r="P43" s="408" t="str">
        <f>Tabla1[[#This Row],[Entidad Federativa]]</f>
        <v>Zacatecas</v>
      </c>
      <c r="Q43" s="410">
        <f>Tabla1[[#This Row],[2011-2012]]/Tabla1[[#This Row],[2007-2008]]-1</f>
        <v>0.19398496240601504</v>
      </c>
    </row>
    <row r="44" spans="1:17" ht="9.75" customHeight="1">
      <c r="A44" s="144">
        <v>24</v>
      </c>
      <c r="B44" s="145" t="s">
        <v>17</v>
      </c>
      <c r="C44" s="146">
        <v>8348</v>
      </c>
      <c r="D44" s="146">
        <v>8241</v>
      </c>
      <c r="E44" s="146">
        <v>8157</v>
      </c>
      <c r="F44" s="146">
        <v>8078</v>
      </c>
      <c r="G44" s="146">
        <f>Matrícula!E19</f>
        <v>8361</v>
      </c>
      <c r="H44" s="147">
        <f t="shared" si="0"/>
        <v>3.5033424114879974E-2</v>
      </c>
      <c r="I44" s="147"/>
      <c r="M44" s="412">
        <f>SLOPE(Tabla1[[#This Row],[2007-2008]:[2011-2012]],$C$19:$G$19)</f>
        <v>-13.7</v>
      </c>
      <c r="N44" s="412">
        <f>AVERAGE(Tabla1[[#This Row],[2007-2008]:[2011-2012]])</f>
        <v>8237</v>
      </c>
      <c r="O44" s="409">
        <f t="shared" si="1"/>
        <v>-1.6632269029986644E-3</v>
      </c>
      <c r="P44" s="408" t="str">
        <f>Tabla1[[#This Row],[Entidad Federativa]]</f>
        <v>Baja California</v>
      </c>
      <c r="Q44" s="410">
        <f>Tabla1[[#This Row],[2011-2012]]/Tabla1[[#This Row],[2007-2008]]-1</f>
        <v>1.5572592237662608E-3</v>
      </c>
    </row>
    <row r="45" spans="1:17" ht="9.75" customHeight="1">
      <c r="A45" s="144">
        <v>25</v>
      </c>
      <c r="B45" s="145" t="s">
        <v>45</v>
      </c>
      <c r="C45" s="146">
        <v>9603</v>
      </c>
      <c r="D45" s="146">
        <v>9891</v>
      </c>
      <c r="E45" s="146">
        <v>9560</v>
      </c>
      <c r="F45" s="146">
        <v>8968</v>
      </c>
      <c r="G45" s="146">
        <f>Matrícula!E47</f>
        <v>9257</v>
      </c>
      <c r="H45" s="147">
        <f t="shared" si="0"/>
        <v>3.2225691347011587E-2</v>
      </c>
      <c r="I45" s="147"/>
      <c r="M45" s="412">
        <f>SLOPE(Tabla1[[#This Row],[2007-2008]:[2011-2012]],$C$19:$G$19)</f>
        <v>-161.5</v>
      </c>
      <c r="N45" s="412">
        <f>AVERAGE(Tabla1[[#This Row],[2007-2008]:[2011-2012]])</f>
        <v>9455.7999999999993</v>
      </c>
      <c r="O45" s="409">
        <f t="shared" si="1"/>
        <v>-1.7079464455677998E-2</v>
      </c>
      <c r="P45" s="408" t="str">
        <f>Tabla1[[#This Row],[Entidad Federativa]]</f>
        <v>Veracruz</v>
      </c>
      <c r="Q45" s="410">
        <f>Tabla1[[#This Row],[2011-2012]]/Tabla1[[#This Row],[2007-2008]]-1</f>
        <v>-3.6030407164427736E-2</v>
      </c>
    </row>
    <row r="46" spans="1:17" ht="9.75" customHeight="1">
      <c r="A46" s="144">
        <v>26</v>
      </c>
      <c r="B46" s="145" t="s">
        <v>44</v>
      </c>
      <c r="C46" s="146">
        <v>2499</v>
      </c>
      <c r="D46" s="146">
        <v>2402</v>
      </c>
      <c r="E46" s="146">
        <v>2346</v>
      </c>
      <c r="F46" s="146">
        <v>2518</v>
      </c>
      <c r="G46" s="146">
        <f>Matrícula!E46</f>
        <v>2587</v>
      </c>
      <c r="H46" s="147">
        <f t="shared" si="0"/>
        <v>2.7402700555996917E-2</v>
      </c>
      <c r="I46" s="147"/>
      <c r="M46" s="412">
        <f>SLOPE(Tabla1[[#This Row],[2007-2008]:[2011-2012]],$C$19:$G$19)</f>
        <v>29.2</v>
      </c>
      <c r="N46" s="412">
        <f>AVERAGE(Tabla1[[#This Row],[2007-2008]:[2011-2012]])</f>
        <v>2470.4</v>
      </c>
      <c r="O46" s="409">
        <f t="shared" si="1"/>
        <v>1.1819948186528496E-2</v>
      </c>
      <c r="P46" s="408" t="str">
        <f>Tabla1[[#This Row],[Entidad Federativa]]</f>
        <v>Tlaxcala</v>
      </c>
      <c r="Q46" s="410">
        <f>Tabla1[[#This Row],[2011-2012]]/Tabla1[[#This Row],[2007-2008]]-1</f>
        <v>3.5214085634253767E-2</v>
      </c>
    </row>
    <row r="47" spans="1:17" ht="9.75" customHeight="1">
      <c r="A47" s="144">
        <v>27</v>
      </c>
      <c r="B47" s="145" t="s">
        <v>43</v>
      </c>
      <c r="C47" s="146">
        <v>6648</v>
      </c>
      <c r="D47" s="146">
        <v>7898</v>
      </c>
      <c r="E47" s="146">
        <v>8052</v>
      </c>
      <c r="F47" s="146">
        <v>7984</v>
      </c>
      <c r="G47" s="146">
        <f>Matrícula!E45</f>
        <v>8177</v>
      </c>
      <c r="H47" s="147">
        <f t="shared" si="0"/>
        <v>2.4173346693386666E-2</v>
      </c>
      <c r="I47" s="147"/>
      <c r="M47" s="412">
        <f>SLOPE(Tabla1[[#This Row],[2007-2008]:[2011-2012]],$C$19:$G$19)</f>
        <v>314.39999999999998</v>
      </c>
      <c r="N47" s="412">
        <f>AVERAGE(Tabla1[[#This Row],[2007-2008]:[2011-2012]])</f>
        <v>7751.8</v>
      </c>
      <c r="O47" s="409">
        <f t="shared" si="1"/>
        <v>4.0558321938130498E-2</v>
      </c>
      <c r="P47" s="408" t="str">
        <f>Tabla1[[#This Row],[Entidad Federativa]]</f>
        <v>Tamaulipas</v>
      </c>
      <c r="Q47" s="410">
        <f>Tabla1[[#This Row],[2011-2012]]/Tabla1[[#This Row],[2007-2008]]-1</f>
        <v>0.22999398315282793</v>
      </c>
    </row>
    <row r="48" spans="1:17" ht="9.75" customHeight="1">
      <c r="A48" s="144">
        <v>28</v>
      </c>
      <c r="B48" s="145" t="s">
        <v>24</v>
      </c>
      <c r="C48" s="146">
        <v>42032</v>
      </c>
      <c r="D48" s="146">
        <v>43570</v>
      </c>
      <c r="E48" s="146">
        <v>44626</v>
      </c>
      <c r="F48" s="146">
        <v>44056</v>
      </c>
      <c r="G48" s="146">
        <f>Matrícula!E26</f>
        <v>44765</v>
      </c>
      <c r="H48" s="147">
        <f t="shared" si="0"/>
        <v>1.6093154167423185E-2</v>
      </c>
      <c r="I48" s="147"/>
      <c r="M48" s="412">
        <f>SLOPE(Tabla1[[#This Row],[2007-2008]:[2011-2012]],$C$19:$G$19)</f>
        <v>595.20000000000005</v>
      </c>
      <c r="N48" s="412">
        <f>AVERAGE(Tabla1[[#This Row],[2007-2008]:[2011-2012]])</f>
        <v>43809.8</v>
      </c>
      <c r="O48" s="409">
        <f t="shared" si="1"/>
        <v>1.3586001305643943E-2</v>
      </c>
      <c r="P48" s="408" t="str">
        <f>Tabla1[[#This Row],[Entidad Federativa]]</f>
        <v>Distrito Federal</v>
      </c>
      <c r="Q48" s="410">
        <f>Tabla1[[#This Row],[2011-2012]]/Tabla1[[#This Row],[2007-2008]]-1</f>
        <v>6.5021888085268431E-2</v>
      </c>
    </row>
    <row r="49" spans="1:17" ht="9.75" customHeight="1">
      <c r="A49" s="144">
        <v>29</v>
      </c>
      <c r="B49" s="145" t="s">
        <v>31</v>
      </c>
      <c r="C49" s="146">
        <v>9318</v>
      </c>
      <c r="D49" s="146">
        <v>10050</v>
      </c>
      <c r="E49" s="146">
        <v>10910</v>
      </c>
      <c r="F49" s="146">
        <v>11940</v>
      </c>
      <c r="G49" s="146">
        <f>Matrícula!E33</f>
        <v>12071</v>
      </c>
      <c r="H49" s="147">
        <f t="shared" si="0"/>
        <v>1.0971524288107215E-2</v>
      </c>
      <c r="I49" s="147"/>
      <c r="M49" s="412">
        <f>SLOPE(Tabla1[[#This Row],[2007-2008]:[2011-2012]],$C$19:$G$19)</f>
        <v>739.6</v>
      </c>
      <c r="N49" s="412">
        <f>AVERAGE(Tabla1[[#This Row],[2007-2008]:[2011-2012]])</f>
        <v>10857.8</v>
      </c>
      <c r="O49" s="409">
        <f t="shared" si="1"/>
        <v>6.8116929764777401E-2</v>
      </c>
      <c r="P49" s="408" t="str">
        <f>Tabla1[[#This Row],[Entidad Federativa]]</f>
        <v>Michoacán</v>
      </c>
      <c r="Q49" s="410">
        <f>Tabla1[[#This Row],[2011-2012]]/Tabla1[[#This Row],[2007-2008]]-1</f>
        <v>0.29544966731058175</v>
      </c>
    </row>
    <row r="50" spans="1:17" ht="9.75" customHeight="1">
      <c r="A50" s="144">
        <v>30</v>
      </c>
      <c r="B50" s="145" t="s">
        <v>42</v>
      </c>
      <c r="C50" s="146">
        <v>5078</v>
      </c>
      <c r="D50" s="146">
        <v>5512</v>
      </c>
      <c r="E50" s="146">
        <v>5377</v>
      </c>
      <c r="F50" s="146">
        <v>5131</v>
      </c>
      <c r="G50" s="146">
        <f>Matrícula!E44</f>
        <v>5040</v>
      </c>
      <c r="H50" s="147">
        <f t="shared" si="0"/>
        <v>-1.7735334242837686E-2</v>
      </c>
      <c r="I50" s="147"/>
      <c r="M50" s="412">
        <f>SLOPE(Tabla1[[#This Row],[2007-2008]:[2011-2012]],$C$19:$G$19)</f>
        <v>-45.7</v>
      </c>
      <c r="N50" s="412">
        <f>AVERAGE(Tabla1[[#This Row],[2007-2008]:[2011-2012]])</f>
        <v>5227.6000000000004</v>
      </c>
      <c r="O50" s="409">
        <f t="shared" si="1"/>
        <v>-8.7420613665926995E-3</v>
      </c>
      <c r="P50" s="408" t="str">
        <f>Tabla1[[#This Row],[Entidad Federativa]]</f>
        <v>Tabasco</v>
      </c>
      <c r="Q50" s="410">
        <f>Tabla1[[#This Row],[2011-2012]]/Tabla1[[#This Row],[2007-2008]]-1</f>
        <v>-7.4832611264277205E-3</v>
      </c>
    </row>
    <row r="51" spans="1:17" ht="9.75" customHeight="1">
      <c r="A51" s="144">
        <v>31</v>
      </c>
      <c r="B51" s="145" t="s">
        <v>30</v>
      </c>
      <c r="C51" s="146">
        <v>46057</v>
      </c>
      <c r="D51" s="146">
        <v>48144</v>
      </c>
      <c r="E51" s="146">
        <v>49294</v>
      </c>
      <c r="F51" s="146">
        <v>49636</v>
      </c>
      <c r="G51" s="146">
        <f>Matrícula!E32</f>
        <v>48565</v>
      </c>
      <c r="H51" s="147">
        <f t="shared" si="0"/>
        <v>-2.1577081150777611E-2</v>
      </c>
      <c r="I51" s="147"/>
      <c r="M51" s="412">
        <f>SLOPE(Tabla1[[#This Row],[2007-2008]:[2011-2012]],$C$19:$G$19)</f>
        <v>650.79999999999995</v>
      </c>
      <c r="N51" s="412">
        <f>AVERAGE(Tabla1[[#This Row],[2007-2008]:[2011-2012]])</f>
        <v>48339.199999999997</v>
      </c>
      <c r="O51" s="409">
        <f t="shared" si="1"/>
        <v>1.3463193433072951E-2</v>
      </c>
      <c r="P51" s="408" t="str">
        <f>Tabla1[[#This Row],[Entidad Federativa]]</f>
        <v>México</v>
      </c>
      <c r="Q51" s="410">
        <f>Tabla1[[#This Row],[2011-2012]]/Tabla1[[#This Row],[2007-2008]]-1</f>
        <v>5.4454263195605535E-2</v>
      </c>
    </row>
    <row r="52" spans="1:17" ht="9.75" customHeight="1">
      <c r="A52" s="144">
        <v>32</v>
      </c>
      <c r="B52" s="145" t="s">
        <v>18</v>
      </c>
      <c r="C52" s="146">
        <v>1990</v>
      </c>
      <c r="D52" s="146">
        <v>1795</v>
      </c>
      <c r="E52" s="146">
        <v>1826</v>
      </c>
      <c r="F52" s="146">
        <v>1792</v>
      </c>
      <c r="G52" s="146">
        <f>Matrícula!E20</f>
        <v>1691</v>
      </c>
      <c r="H52" s="147">
        <f t="shared" si="0"/>
        <v>-5.6361607142857095E-2</v>
      </c>
      <c r="I52" s="147"/>
      <c r="M52" s="412">
        <f>SLOPE(Tabla1[[#This Row],[2007-2008]:[2011-2012]],$C$19:$G$19)</f>
        <v>-60.1</v>
      </c>
      <c r="N52" s="412">
        <f>AVERAGE(Tabla1[[#This Row],[2007-2008]:[2011-2012]])</f>
        <v>1818.8</v>
      </c>
      <c r="O52" s="409">
        <f t="shared" si="1"/>
        <v>-3.304376511985925E-2</v>
      </c>
      <c r="P52" s="408" t="str">
        <f>Tabla1[[#This Row],[Entidad Federativa]]</f>
        <v>Baja California Sur</v>
      </c>
      <c r="Q52" s="410">
        <f>Tabla1[[#This Row],[2011-2012]]/Tabla1[[#This Row],[2007-2008]]-1</f>
        <v>-0.15025125628140701</v>
      </c>
    </row>
    <row r="53" spans="1:17" hidden="1">
      <c r="A53" s="144"/>
      <c r="B53" s="145" t="s">
        <v>288</v>
      </c>
      <c r="C53" s="146">
        <v>260007</v>
      </c>
      <c r="D53" s="146">
        <v>273602</v>
      </c>
      <c r="E53" s="146">
        <v>282648</v>
      </c>
      <c r="F53" s="146">
        <v>287379</v>
      </c>
      <c r="G53" s="146">
        <v>299807</v>
      </c>
      <c r="H53" s="147">
        <f>G53/F53-1</f>
        <v>4.3246027023547295E-2</v>
      </c>
      <c r="M53" s="412">
        <f>SLOPE(Tabla1[[#This Row],[2007-2008]:[2011-2012]],$C$19:$G$19)</f>
        <v>9337.7000000000007</v>
      </c>
      <c r="N53" s="412">
        <f>AVERAGE(Tabla1[[#This Row],[2007-2008]:[2011-2012]])</f>
        <v>280688.59999999998</v>
      </c>
      <c r="O53" s="409">
        <f t="shared" ref="O53" si="2">M53/N53</f>
        <v>3.326711523018748E-2</v>
      </c>
      <c r="P53" s="408" t="str">
        <f>Tabla1[[#This Row],[Entidad Federativa]]</f>
        <v>Nacional</v>
      </c>
      <c r="Q53" s="410">
        <f>Tabla1[[#This Row],[2011-2012]]/Tabla1[[#This Row],[2007-2008]]-1</f>
        <v>0.15307280188610317</v>
      </c>
    </row>
  </sheetData>
  <sortState ref="P20:Q51">
    <sortCondition ref="P20:P51"/>
  </sortState>
  <dataConsolidate/>
  <mergeCells count="1">
    <mergeCell ref="A8:L8"/>
  </mergeCells>
  <conditionalFormatting sqref="J38">
    <cfRule type="cellIs" dxfId="19" priority="11" stopIfTrue="1" operator="lessThan">
      <formula>0</formula>
    </cfRule>
  </conditionalFormatting>
  <conditionalFormatting sqref="H21:I52">
    <cfRule type="colorScale" priority="13">
      <colorScale>
        <cfvo type="min"/>
        <cfvo type="percentile" val="50"/>
        <cfvo type="max"/>
        <color rgb="FFF8696B"/>
        <color rgb="FFFFEB84"/>
        <color rgb="FF63BE7B"/>
      </colorScale>
    </cfRule>
    <cfRule type="top10" priority="14" stopIfTrue="1" rank="10"/>
    <cfRule type="cellIs" dxfId="18" priority="15" stopIfTrue="1" operator="lessThan">
      <formula>0</formula>
    </cfRule>
  </conditionalFormatting>
  <conditionalFormatting sqref="O21:O52">
    <cfRule type="colorScale" priority="2">
      <colorScale>
        <cfvo type="min"/>
        <cfvo type="percentile" val="50"/>
        <cfvo type="max"/>
        <color rgb="FFF8696B"/>
        <color rgb="FFFFEB84"/>
        <color rgb="FF63BE7B"/>
      </colorScale>
    </cfRule>
  </conditionalFormatting>
  <conditionalFormatting sqref="Q21:Q52">
    <cfRule type="colorScale" priority="1">
      <colorScale>
        <cfvo type="min"/>
        <cfvo type="percentile" val="50"/>
        <cfvo type="max"/>
        <color rgb="FFF8696B"/>
        <color rgb="FFFFEB84"/>
        <color rgb="FF63BE7B"/>
      </colorScale>
    </cfRule>
  </conditionalFormatting>
  <printOptions horizontalCentered="1"/>
  <pageMargins left="0.59055118110236227" right="0.59055118110236227" top="0.78740157480314965" bottom="0.78740157480314965" header="0" footer="0"/>
  <pageSetup scale="75" orientation="portrait" r:id="rId1"/>
  <headerFooter alignWithMargins="0"/>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58"/>
  <sheetViews>
    <sheetView view="pageBreakPreview" topLeftCell="A18" zoomScaleSheetLayoutView="100" workbookViewId="0">
      <selection activeCell="H24" sqref="H24"/>
    </sheetView>
  </sheetViews>
  <sheetFormatPr baseColWidth="10" defaultRowHeight="14.25"/>
  <cols>
    <col min="1" max="1" width="21.140625" style="75" customWidth="1"/>
    <col min="2" max="3" width="14.140625" style="75" customWidth="1"/>
    <col min="4" max="4" width="11.5703125" style="46" customWidth="1"/>
    <col min="5" max="6" width="12.140625" style="46" customWidth="1"/>
    <col min="7" max="7" width="15.85546875" style="46" customWidth="1"/>
    <col min="8" max="16384" width="11.42578125" style="46"/>
  </cols>
  <sheetData>
    <row r="1" spans="1:10">
      <c r="A1" s="1"/>
      <c r="B1" s="2"/>
      <c r="C1" s="2"/>
      <c r="D1" s="1"/>
      <c r="E1" s="1"/>
      <c r="F1" s="1"/>
      <c r="G1" s="1"/>
    </row>
    <row r="2" spans="1:10">
      <c r="A2" s="1"/>
      <c r="B2" s="2"/>
      <c r="C2" s="2"/>
      <c r="D2" s="1"/>
      <c r="E2" s="1"/>
      <c r="F2" s="1"/>
      <c r="G2" s="1"/>
    </row>
    <row r="3" spans="1:10">
      <c r="A3" s="1"/>
      <c r="B3" s="4"/>
      <c r="C3" s="4"/>
      <c r="D3" s="5"/>
      <c r="E3" s="6"/>
      <c r="F3" s="6"/>
      <c r="G3" s="5"/>
    </row>
    <row r="4" spans="1:10">
      <c r="A4" s="495"/>
      <c r="B4" s="495"/>
      <c r="C4" s="495"/>
      <c r="D4" s="495"/>
      <c r="E4" s="495"/>
      <c r="F4" s="495"/>
      <c r="G4" s="495"/>
    </row>
    <row r="5" spans="1:10">
      <c r="A5" s="7"/>
      <c r="B5" s="7"/>
      <c r="C5" s="7"/>
      <c r="D5" s="7"/>
      <c r="E5" s="7"/>
      <c r="F5" s="7"/>
      <c r="G5" s="7"/>
    </row>
    <row r="6" spans="1:10" ht="17.25" customHeight="1">
      <c r="A6" s="502" t="s">
        <v>55</v>
      </c>
      <c r="B6" s="502"/>
      <c r="C6" s="502"/>
      <c r="D6" s="502"/>
      <c r="E6" s="502"/>
      <c r="F6" s="502"/>
      <c r="G6" s="502"/>
    </row>
    <row r="7" spans="1:10" ht="15">
      <c r="A7" s="50"/>
      <c r="B7" s="50"/>
      <c r="C7" s="50"/>
      <c r="D7" s="50"/>
      <c r="E7" s="50"/>
      <c r="F7" s="50"/>
      <c r="G7" s="52"/>
    </row>
    <row r="8" spans="1:10" ht="16.5" customHeight="1">
      <c r="A8" s="58"/>
      <c r="B8" s="58"/>
      <c r="C8" s="82"/>
      <c r="D8" s="503" t="s">
        <v>236</v>
      </c>
      <c r="E8" s="504"/>
      <c r="F8" s="505"/>
      <c r="G8" s="16"/>
    </row>
    <row r="9" spans="1:10" ht="16.5" customHeight="1">
      <c r="A9" s="58"/>
      <c r="B9" s="58"/>
      <c r="C9" s="82"/>
      <c r="D9" s="503" t="s">
        <v>237</v>
      </c>
      <c r="E9" s="504"/>
      <c r="F9" s="505"/>
      <c r="G9" s="10">
        <f>E17</f>
        <v>299807</v>
      </c>
    </row>
    <row r="10" spans="1:10" ht="16.5" customHeight="1">
      <c r="A10" s="14" t="s">
        <v>238</v>
      </c>
      <c r="B10" s="83">
        <f>E17</f>
        <v>299807</v>
      </c>
      <c r="C10" s="82"/>
      <c r="D10" s="503" t="s">
        <v>54</v>
      </c>
      <c r="E10" s="504"/>
      <c r="F10" s="505"/>
      <c r="G10" s="84" t="e">
        <f>G9/G8*100</f>
        <v>#DIV/0!</v>
      </c>
    </row>
    <row r="11" spans="1:10" ht="16.5" customHeight="1">
      <c r="A11" s="86"/>
      <c r="B11" s="86"/>
      <c r="C11" s="82"/>
      <c r="D11" s="501" t="s">
        <v>71</v>
      </c>
      <c r="E11" s="501"/>
      <c r="F11" s="501"/>
      <c r="G11" s="84">
        <f>G9-G8</f>
        <v>299807</v>
      </c>
    </row>
    <row r="12" spans="1:10" ht="15" customHeight="1">
      <c r="A12" s="58"/>
      <c r="B12" s="58"/>
      <c r="C12" s="58"/>
      <c r="D12" s="51"/>
      <c r="E12" s="51"/>
      <c r="F12" s="51"/>
      <c r="G12" s="51"/>
    </row>
    <row r="13" spans="1:10" ht="10.5" customHeight="1">
      <c r="A13" s="508" t="s">
        <v>6</v>
      </c>
      <c r="B13" s="499" t="s">
        <v>72</v>
      </c>
      <c r="C13" s="510"/>
      <c r="D13" s="512" t="s">
        <v>8</v>
      </c>
      <c r="E13" s="20" t="s">
        <v>9</v>
      </c>
      <c r="F13" s="514" t="s">
        <v>10</v>
      </c>
      <c r="G13" s="515"/>
    </row>
    <row r="14" spans="1:10" ht="10.5" customHeight="1">
      <c r="A14" s="509"/>
      <c r="B14" s="500"/>
      <c r="C14" s="511"/>
      <c r="D14" s="513"/>
      <c r="E14" s="20" t="s">
        <v>11</v>
      </c>
      <c r="F14" s="514" t="s">
        <v>10</v>
      </c>
      <c r="G14" s="515"/>
    </row>
    <row r="15" spans="1:10" ht="10.5" customHeight="1">
      <c r="A15" s="58"/>
      <c r="B15" s="58"/>
      <c r="C15" s="58"/>
      <c r="D15" s="51"/>
      <c r="E15" s="51"/>
      <c r="F15" s="51"/>
      <c r="G15" s="51"/>
    </row>
    <row r="16" spans="1:10" ht="36" customHeight="1">
      <c r="A16" s="14" t="s">
        <v>12</v>
      </c>
      <c r="B16" s="87" t="s">
        <v>254</v>
      </c>
      <c r="C16" s="87" t="s">
        <v>259</v>
      </c>
      <c r="D16" s="87" t="s">
        <v>260</v>
      </c>
      <c r="E16" s="87" t="s">
        <v>261</v>
      </c>
      <c r="F16" s="87" t="s">
        <v>221</v>
      </c>
      <c r="G16" s="88" t="s">
        <v>73</v>
      </c>
      <c r="I16" s="401">
        <f>B17/E17*100</f>
        <v>44.028991984843586</v>
      </c>
      <c r="J16" s="401">
        <f>C17/E17*100</f>
        <v>55.923644211109149</v>
      </c>
    </row>
    <row r="17" spans="1:16" ht="15.75" customHeight="1">
      <c r="A17" s="24" t="s">
        <v>74</v>
      </c>
      <c r="B17" s="89">
        <f>SUM(B18:B49)</f>
        <v>132002</v>
      </c>
      <c r="C17" s="89">
        <f>SUM(C18:C49)</f>
        <v>167663</v>
      </c>
      <c r="D17" s="89">
        <f>SUM(D18:D49)</f>
        <v>142</v>
      </c>
      <c r="E17" s="89">
        <f t="shared" ref="E17" si="0">B17+C17+D17</f>
        <v>299807</v>
      </c>
      <c r="F17" s="89">
        <f>SUM(F18:F49)</f>
        <v>287379</v>
      </c>
      <c r="G17" s="90">
        <f>(E17/F17)-1</f>
        <v>4.3246027023547295E-2</v>
      </c>
      <c r="O17" s="46" t="s">
        <v>30</v>
      </c>
      <c r="P17" s="198">
        <v>0.16198754532082307</v>
      </c>
    </row>
    <row r="18" spans="1:16" ht="12.75" customHeight="1">
      <c r="A18" s="27" t="s">
        <v>16</v>
      </c>
      <c r="B18" s="45">
        <v>2056</v>
      </c>
      <c r="C18" s="45">
        <v>2708</v>
      </c>
      <c r="D18" s="45">
        <v>3</v>
      </c>
      <c r="E18" s="91">
        <v>4767</v>
      </c>
      <c r="F18" s="92">
        <v>4204</v>
      </c>
      <c r="G18" s="93">
        <f t="shared" ref="G18:G49" si="1">(E18/F18)-1</f>
        <v>0.13392007611798284</v>
      </c>
      <c r="L18" s="46" t="s">
        <v>16</v>
      </c>
      <c r="M18" s="198">
        <f t="shared" ref="M18:M49" si="2">E18/$E$17</f>
        <v>1.5900229147418173E-2</v>
      </c>
      <c r="O18" s="46" t="s">
        <v>24</v>
      </c>
      <c r="P18" s="198">
        <v>0.14931272451944083</v>
      </c>
    </row>
    <row r="19" spans="1:16" ht="12.75" customHeight="1">
      <c r="A19" s="27" t="s">
        <v>17</v>
      </c>
      <c r="B19" s="45">
        <v>3689</v>
      </c>
      <c r="C19" s="45">
        <v>4672</v>
      </c>
      <c r="D19" s="45"/>
      <c r="E19" s="91">
        <v>8361</v>
      </c>
      <c r="F19" s="92">
        <v>8078</v>
      </c>
      <c r="G19" s="93">
        <f t="shared" si="1"/>
        <v>3.5033424114879974E-2</v>
      </c>
      <c r="L19" s="46" t="s">
        <v>17</v>
      </c>
      <c r="M19" s="198">
        <f t="shared" si="2"/>
        <v>2.7887941242199149E-2</v>
      </c>
      <c r="O19" s="46" t="s">
        <v>26</v>
      </c>
      <c r="P19" s="198">
        <v>5.3237582844963591E-2</v>
      </c>
    </row>
    <row r="20" spans="1:16" ht="12.75" customHeight="1">
      <c r="A20" s="27" t="s">
        <v>18</v>
      </c>
      <c r="B20" s="45">
        <v>628</v>
      </c>
      <c r="C20" s="45">
        <v>1063</v>
      </c>
      <c r="D20" s="45"/>
      <c r="E20" s="91">
        <v>1691</v>
      </c>
      <c r="F20" s="92">
        <v>1792</v>
      </c>
      <c r="G20" s="93">
        <f t="shared" si="1"/>
        <v>-5.6361607142857095E-2</v>
      </c>
      <c r="L20" s="46" t="s">
        <v>18</v>
      </c>
      <c r="M20" s="198">
        <f t="shared" si="2"/>
        <v>5.6402952566150895E-3</v>
      </c>
      <c r="O20" s="46" t="s">
        <v>34</v>
      </c>
      <c r="P20" s="198">
        <v>5.1156243850210302E-2</v>
      </c>
    </row>
    <row r="21" spans="1:16" ht="12.75" customHeight="1">
      <c r="A21" s="27" t="s">
        <v>19</v>
      </c>
      <c r="B21" s="45">
        <v>818</v>
      </c>
      <c r="C21" s="45">
        <v>954</v>
      </c>
      <c r="D21" s="45">
        <v>1</v>
      </c>
      <c r="E21" s="91">
        <v>1773</v>
      </c>
      <c r="F21" s="92">
        <v>1618</v>
      </c>
      <c r="G21" s="93">
        <f t="shared" si="1"/>
        <v>9.5797280593325151E-2</v>
      </c>
      <c r="L21" s="46" t="s">
        <v>19</v>
      </c>
      <c r="M21" s="198">
        <f t="shared" si="2"/>
        <v>5.913804547592284E-3</v>
      </c>
      <c r="O21" s="46" t="s">
        <v>29</v>
      </c>
      <c r="P21" s="198">
        <v>5.0759321830377541E-2</v>
      </c>
    </row>
    <row r="22" spans="1:16" ht="12.75" customHeight="1">
      <c r="A22" s="27" t="s">
        <v>20</v>
      </c>
      <c r="B22" s="45">
        <v>3354</v>
      </c>
      <c r="C22" s="45">
        <v>3972</v>
      </c>
      <c r="D22" s="45"/>
      <c r="E22" s="91">
        <v>7326</v>
      </c>
      <c r="F22" s="92">
        <v>6288</v>
      </c>
      <c r="G22" s="93">
        <f t="shared" si="1"/>
        <v>0.16507633587786263</v>
      </c>
      <c r="H22" s="167">
        <f>299807-E26</f>
        <v>255042</v>
      </c>
      <c r="L22" s="46" t="s">
        <v>20</v>
      </c>
      <c r="M22" s="198">
        <f t="shared" si="2"/>
        <v>2.4435720313401622E-2</v>
      </c>
      <c r="O22" s="46" t="s">
        <v>41</v>
      </c>
      <c r="P22" s="198">
        <v>4.4014982972378894E-2</v>
      </c>
    </row>
    <row r="23" spans="1:16" ht="12.75" customHeight="1">
      <c r="A23" s="27" t="s">
        <v>21</v>
      </c>
      <c r="B23" s="45">
        <v>4075</v>
      </c>
      <c r="C23" s="45">
        <v>4528</v>
      </c>
      <c r="D23" s="45">
        <v>3</v>
      </c>
      <c r="E23" s="91">
        <v>8606</v>
      </c>
      <c r="F23" s="92">
        <v>7917</v>
      </c>
      <c r="G23" s="93">
        <f t="shared" si="1"/>
        <v>8.7027914614121515E-2</v>
      </c>
      <c r="H23" s="167">
        <f>H22-E37</f>
        <v>248553</v>
      </c>
      <c r="L23" s="46" t="s">
        <v>21</v>
      </c>
      <c r="M23" s="198">
        <f t="shared" si="2"/>
        <v>2.8705133635972477E-2</v>
      </c>
      <c r="O23" s="46" t="s">
        <v>31</v>
      </c>
      <c r="P23" s="198">
        <v>4.0262568919338104E-2</v>
      </c>
    </row>
    <row r="24" spans="1:16" ht="12.75" customHeight="1">
      <c r="A24" s="27" t="s">
        <v>22</v>
      </c>
      <c r="B24" s="45">
        <v>3514</v>
      </c>
      <c r="C24" s="45">
        <v>4397</v>
      </c>
      <c r="D24" s="45"/>
      <c r="E24" s="91">
        <v>7911</v>
      </c>
      <c r="F24" s="92">
        <v>7458</v>
      </c>
      <c r="G24" s="93">
        <f t="shared" si="1"/>
        <v>6.0740144810941255E-2</v>
      </c>
      <c r="L24" s="46" t="s">
        <v>22</v>
      </c>
      <c r="M24" s="198">
        <f t="shared" si="2"/>
        <v>2.6386975620982831E-2</v>
      </c>
      <c r="O24" s="46" t="s">
        <v>45</v>
      </c>
      <c r="P24" s="198">
        <v>3.0876530567998745E-2</v>
      </c>
    </row>
    <row r="25" spans="1:16" ht="12.75" customHeight="1">
      <c r="A25" s="27" t="s">
        <v>23</v>
      </c>
      <c r="B25" s="45">
        <v>858</v>
      </c>
      <c r="C25" s="45">
        <v>907</v>
      </c>
      <c r="D25" s="45"/>
      <c r="E25" s="91">
        <v>1765</v>
      </c>
      <c r="F25" s="92">
        <v>1574</v>
      </c>
      <c r="G25" s="93">
        <f t="shared" si="1"/>
        <v>0.12134688691232531</v>
      </c>
      <c r="L25" s="46" t="s">
        <v>23</v>
      </c>
      <c r="M25" s="198">
        <f t="shared" si="2"/>
        <v>5.8871207143262163E-3</v>
      </c>
      <c r="O25" s="46" t="s">
        <v>40</v>
      </c>
      <c r="P25" s="198">
        <v>3.0286150756986995E-2</v>
      </c>
    </row>
    <row r="26" spans="1:16" ht="12.75" customHeight="1">
      <c r="A26" s="27" t="s">
        <v>24</v>
      </c>
      <c r="B26" s="45">
        <v>19999</v>
      </c>
      <c r="C26" s="45">
        <v>24727</v>
      </c>
      <c r="D26" s="45">
        <v>39</v>
      </c>
      <c r="E26" s="91">
        <v>44765</v>
      </c>
      <c r="F26" s="92">
        <v>44056</v>
      </c>
      <c r="G26" s="93">
        <f t="shared" si="1"/>
        <v>1.6093154167423185E-2</v>
      </c>
      <c r="L26" s="46" t="s">
        <v>24</v>
      </c>
      <c r="M26" s="198">
        <f t="shared" si="2"/>
        <v>0.14931272451944083</v>
      </c>
      <c r="O26" s="46" t="s">
        <v>21</v>
      </c>
      <c r="P26" s="198">
        <v>2.8705133635972477E-2</v>
      </c>
    </row>
    <row r="27" spans="1:16" ht="12.75" customHeight="1">
      <c r="A27" s="27" t="s">
        <v>25</v>
      </c>
      <c r="B27" s="45">
        <v>1130</v>
      </c>
      <c r="C27" s="45">
        <v>1219</v>
      </c>
      <c r="D27" s="45">
        <v>1</v>
      </c>
      <c r="E27" s="91">
        <v>2350</v>
      </c>
      <c r="F27" s="92">
        <v>2238</v>
      </c>
      <c r="G27" s="93">
        <f t="shared" si="1"/>
        <v>5.0044682752457659E-2</v>
      </c>
      <c r="L27" s="46" t="s">
        <v>25</v>
      </c>
      <c r="M27" s="198">
        <f t="shared" si="2"/>
        <v>7.8383760219074266E-3</v>
      </c>
      <c r="O27" s="46" t="s">
        <v>17</v>
      </c>
      <c r="P27" s="198">
        <v>2.7887941242199149E-2</v>
      </c>
    </row>
    <row r="28" spans="1:16" ht="12.75" customHeight="1">
      <c r="A28" s="27" t="s">
        <v>26</v>
      </c>
      <c r="B28" s="45">
        <v>6468</v>
      </c>
      <c r="C28" s="45">
        <v>9482</v>
      </c>
      <c r="D28" s="45">
        <v>11</v>
      </c>
      <c r="E28" s="91">
        <v>15961</v>
      </c>
      <c r="F28" s="92">
        <v>14917</v>
      </c>
      <c r="G28" s="93">
        <f t="shared" si="1"/>
        <v>6.998726285446133E-2</v>
      </c>
      <c r="L28" s="46" t="s">
        <v>26</v>
      </c>
      <c r="M28" s="198">
        <f t="shared" si="2"/>
        <v>5.3237582844963591E-2</v>
      </c>
      <c r="O28" s="46" t="s">
        <v>38</v>
      </c>
      <c r="P28" s="198">
        <v>2.7717831805127966E-2</v>
      </c>
    </row>
    <row r="29" spans="1:16" ht="12.75" customHeight="1">
      <c r="A29" s="27" t="s">
        <v>27</v>
      </c>
      <c r="B29" s="45">
        <v>3060</v>
      </c>
      <c r="C29" s="45">
        <v>4033</v>
      </c>
      <c r="D29" s="45"/>
      <c r="E29" s="91">
        <v>7093</v>
      </c>
      <c r="F29" s="92">
        <v>6239</v>
      </c>
      <c r="G29" s="93">
        <f t="shared" si="1"/>
        <v>0.1368809104023081</v>
      </c>
      <c r="L29" s="46" t="s">
        <v>27</v>
      </c>
      <c r="M29" s="198">
        <f t="shared" si="2"/>
        <v>2.3658553669527398E-2</v>
      </c>
      <c r="O29" s="46" t="s">
        <v>43</v>
      </c>
      <c r="P29" s="198">
        <v>2.7274213077079588E-2</v>
      </c>
    </row>
    <row r="30" spans="1:16" ht="12.75" customHeight="1">
      <c r="A30" s="27" t="s">
        <v>28</v>
      </c>
      <c r="B30" s="45">
        <v>1736</v>
      </c>
      <c r="C30" s="45">
        <v>1958</v>
      </c>
      <c r="D30" s="45"/>
      <c r="E30" s="91">
        <v>3694</v>
      </c>
      <c r="F30" s="92">
        <v>3442</v>
      </c>
      <c r="G30" s="93">
        <f t="shared" si="1"/>
        <v>7.3213248111563045E-2</v>
      </c>
      <c r="L30" s="46" t="s">
        <v>28</v>
      </c>
      <c r="M30" s="198">
        <f t="shared" si="2"/>
        <v>1.2321260010606823E-2</v>
      </c>
      <c r="O30" s="46" t="s">
        <v>22</v>
      </c>
      <c r="P30" s="198">
        <v>2.6386975620982831E-2</v>
      </c>
    </row>
    <row r="31" spans="1:16" ht="12.75" customHeight="1">
      <c r="A31" s="27" t="s">
        <v>29</v>
      </c>
      <c r="B31" s="45">
        <v>6344</v>
      </c>
      <c r="C31" s="45">
        <v>8874</v>
      </c>
      <c r="D31" s="45"/>
      <c r="E31" s="91">
        <v>15218</v>
      </c>
      <c r="F31" s="92">
        <v>14570</v>
      </c>
      <c r="G31" s="93">
        <f t="shared" si="1"/>
        <v>4.4474948524365177E-2</v>
      </c>
      <c r="L31" s="46" t="s">
        <v>29</v>
      </c>
      <c r="M31" s="198">
        <f t="shared" si="2"/>
        <v>5.0759321830377541E-2</v>
      </c>
      <c r="O31" s="46" t="s">
        <v>36</v>
      </c>
      <c r="P31" s="198">
        <v>2.5629821852058157E-2</v>
      </c>
    </row>
    <row r="32" spans="1:16" ht="12.75" customHeight="1">
      <c r="A32" s="27" t="s">
        <v>30</v>
      </c>
      <c r="B32" s="45">
        <v>21769</v>
      </c>
      <c r="C32" s="45">
        <v>26778</v>
      </c>
      <c r="D32" s="45">
        <v>18</v>
      </c>
      <c r="E32" s="91">
        <v>48565</v>
      </c>
      <c r="F32" s="92">
        <v>49636</v>
      </c>
      <c r="G32" s="93">
        <f t="shared" si="1"/>
        <v>-2.1577081150777611E-2</v>
      </c>
      <c r="L32" s="46" t="s">
        <v>30</v>
      </c>
      <c r="M32" s="198">
        <f t="shared" si="2"/>
        <v>0.16198754532082307</v>
      </c>
      <c r="O32" s="46" t="s">
        <v>20</v>
      </c>
      <c r="P32" s="198">
        <v>2.4435720313401622E-2</v>
      </c>
    </row>
    <row r="33" spans="1:16" ht="12.75" customHeight="1">
      <c r="A33" s="27" t="s">
        <v>31</v>
      </c>
      <c r="B33" s="45">
        <v>5406</v>
      </c>
      <c r="C33" s="45">
        <v>6641</v>
      </c>
      <c r="D33" s="45">
        <v>24</v>
      </c>
      <c r="E33" s="91">
        <v>12071</v>
      </c>
      <c r="F33" s="92">
        <v>11940</v>
      </c>
      <c r="G33" s="93">
        <f t="shared" si="1"/>
        <v>1.0971524288107215E-2</v>
      </c>
      <c r="L33" s="46" t="s">
        <v>31</v>
      </c>
      <c r="M33" s="198">
        <f t="shared" si="2"/>
        <v>4.0262568919338104E-2</v>
      </c>
      <c r="O33" s="46" t="s">
        <v>27</v>
      </c>
      <c r="P33" s="198">
        <v>2.3658553669527398E-2</v>
      </c>
    </row>
    <row r="34" spans="1:16" ht="12.75" customHeight="1">
      <c r="A34" s="27" t="s">
        <v>32</v>
      </c>
      <c r="B34" s="45">
        <v>2092</v>
      </c>
      <c r="C34" s="45">
        <v>2959</v>
      </c>
      <c r="D34" s="45">
        <v>1</v>
      </c>
      <c r="E34" s="91">
        <v>5052</v>
      </c>
      <c r="F34" s="92">
        <v>4790</v>
      </c>
      <c r="G34" s="93">
        <f t="shared" si="1"/>
        <v>5.4697286012526103E-2</v>
      </c>
      <c r="L34" s="46" t="s">
        <v>32</v>
      </c>
      <c r="M34" s="198">
        <f t="shared" si="2"/>
        <v>1.6850840707521839E-2</v>
      </c>
      <c r="O34" s="46" t="s">
        <v>35</v>
      </c>
      <c r="P34" s="198">
        <v>2.1643924257939276E-2</v>
      </c>
    </row>
    <row r="35" spans="1:16" ht="12.75" customHeight="1">
      <c r="A35" s="27" t="s">
        <v>33</v>
      </c>
      <c r="B35" s="45">
        <v>1261</v>
      </c>
      <c r="C35" s="45">
        <v>1768</v>
      </c>
      <c r="D35" s="45"/>
      <c r="E35" s="91">
        <v>3029</v>
      </c>
      <c r="F35" s="92">
        <v>2848</v>
      </c>
      <c r="G35" s="93">
        <f t="shared" si="1"/>
        <v>6.3553370786516794E-2</v>
      </c>
      <c r="L35" s="46" t="s">
        <v>33</v>
      </c>
      <c r="M35" s="198">
        <f t="shared" si="2"/>
        <v>1.0103166370364935E-2</v>
      </c>
      <c r="O35" s="46" t="s">
        <v>39</v>
      </c>
      <c r="P35" s="198">
        <v>1.8201709766616524E-2</v>
      </c>
    </row>
    <row r="36" spans="1:16" ht="12.75" customHeight="1">
      <c r="A36" s="27" t="s">
        <v>34</v>
      </c>
      <c r="B36" s="45">
        <v>7160</v>
      </c>
      <c r="C36" s="45">
        <v>8177</v>
      </c>
      <c r="D36" s="45"/>
      <c r="E36" s="91">
        <v>15337</v>
      </c>
      <c r="F36" s="92">
        <v>13995</v>
      </c>
      <c r="G36" s="93">
        <f t="shared" si="1"/>
        <v>9.5891389782065017E-2</v>
      </c>
      <c r="L36" s="46" t="s">
        <v>34</v>
      </c>
      <c r="M36" s="198">
        <f t="shared" si="2"/>
        <v>5.1156243850210302E-2</v>
      </c>
      <c r="O36" s="46" t="s">
        <v>32</v>
      </c>
      <c r="P36" s="198">
        <v>1.6850840707521839E-2</v>
      </c>
    </row>
    <row r="37" spans="1:16" ht="12.75" customHeight="1">
      <c r="A37" s="27" t="s">
        <v>35</v>
      </c>
      <c r="B37" s="45">
        <v>2985</v>
      </c>
      <c r="C37" s="45">
        <v>3500</v>
      </c>
      <c r="D37" s="45">
        <v>4</v>
      </c>
      <c r="E37" s="91">
        <v>6489</v>
      </c>
      <c r="F37" s="92">
        <v>6049</v>
      </c>
      <c r="G37" s="93">
        <f t="shared" si="1"/>
        <v>7.2739295751363953E-2</v>
      </c>
      <c r="L37" s="46" t="s">
        <v>35</v>
      </c>
      <c r="M37" s="198">
        <f t="shared" si="2"/>
        <v>2.1643924257939276E-2</v>
      </c>
      <c r="O37" s="46" t="s">
        <v>42</v>
      </c>
      <c r="P37" s="198">
        <v>1.6810814957622738E-2</v>
      </c>
    </row>
    <row r="38" spans="1:16" ht="12.75" customHeight="1">
      <c r="A38" s="27" t="s">
        <v>36</v>
      </c>
      <c r="B38" s="45">
        <v>3281</v>
      </c>
      <c r="C38" s="45">
        <v>4403</v>
      </c>
      <c r="D38" s="45"/>
      <c r="E38" s="91">
        <v>7684</v>
      </c>
      <c r="F38" s="92">
        <v>7209</v>
      </c>
      <c r="G38" s="93">
        <f t="shared" si="1"/>
        <v>6.5889859897350522E-2</v>
      </c>
      <c r="L38" s="46" t="s">
        <v>36</v>
      </c>
      <c r="M38" s="198">
        <f t="shared" si="2"/>
        <v>2.5629821852058157E-2</v>
      </c>
      <c r="O38" s="46" t="s">
        <v>16</v>
      </c>
      <c r="P38" s="198">
        <v>1.5900229147418173E-2</v>
      </c>
    </row>
    <row r="39" spans="1:16" ht="12.75" customHeight="1">
      <c r="A39" s="27" t="s">
        <v>37</v>
      </c>
      <c r="B39" s="45">
        <v>1229</v>
      </c>
      <c r="C39" s="45">
        <v>1685</v>
      </c>
      <c r="D39" s="45"/>
      <c r="E39" s="91">
        <v>2914</v>
      </c>
      <c r="F39" s="92">
        <v>2658</v>
      </c>
      <c r="G39" s="93">
        <f t="shared" si="1"/>
        <v>9.6313017306245197E-2</v>
      </c>
      <c r="L39" s="46" t="s">
        <v>37</v>
      </c>
      <c r="M39" s="198">
        <f t="shared" si="2"/>
        <v>9.7195862671652089E-3</v>
      </c>
      <c r="O39" s="46" t="s">
        <v>46</v>
      </c>
      <c r="P39" s="198">
        <v>1.5653403689707045E-2</v>
      </c>
    </row>
    <row r="40" spans="1:16" ht="12.75" customHeight="1">
      <c r="A40" s="27" t="s">
        <v>38</v>
      </c>
      <c r="B40" s="45">
        <v>3327</v>
      </c>
      <c r="C40" s="45">
        <v>4956</v>
      </c>
      <c r="D40" s="45">
        <v>27</v>
      </c>
      <c r="E40" s="91">
        <v>8310</v>
      </c>
      <c r="F40" s="92">
        <v>7995</v>
      </c>
      <c r="G40" s="93">
        <f t="shared" si="1"/>
        <v>3.9399624765478425E-2</v>
      </c>
      <c r="L40" s="46" t="s">
        <v>38</v>
      </c>
      <c r="M40" s="198">
        <f t="shared" si="2"/>
        <v>2.7717831805127966E-2</v>
      </c>
      <c r="O40" s="46" t="s">
        <v>28</v>
      </c>
      <c r="P40" s="198">
        <v>1.2321260010606823E-2</v>
      </c>
    </row>
    <row r="41" spans="1:16" ht="12.75" customHeight="1">
      <c r="A41" s="27" t="s">
        <v>39</v>
      </c>
      <c r="B41" s="45">
        <v>2493</v>
      </c>
      <c r="C41" s="45">
        <v>2957</v>
      </c>
      <c r="D41" s="45">
        <v>7</v>
      </c>
      <c r="E41" s="91">
        <v>5457</v>
      </c>
      <c r="F41" s="92">
        <v>5145</v>
      </c>
      <c r="G41" s="93">
        <f t="shared" si="1"/>
        <v>6.0641399416909714E-2</v>
      </c>
      <c r="L41" s="46" t="s">
        <v>39</v>
      </c>
      <c r="M41" s="198">
        <f t="shared" si="2"/>
        <v>1.8201709766616524E-2</v>
      </c>
      <c r="O41" s="46" t="s">
        <v>33</v>
      </c>
      <c r="P41" s="198">
        <v>1.0103166370364935E-2</v>
      </c>
    </row>
    <row r="42" spans="1:16" ht="12.75" customHeight="1">
      <c r="A42" s="27" t="s">
        <v>40</v>
      </c>
      <c r="B42" s="45">
        <v>3799</v>
      </c>
      <c r="C42" s="45">
        <v>5281</v>
      </c>
      <c r="D42" s="45"/>
      <c r="E42" s="91">
        <v>9080</v>
      </c>
      <c r="F42" s="92">
        <v>8437</v>
      </c>
      <c r="G42" s="93">
        <f t="shared" si="1"/>
        <v>7.6211923669550874E-2</v>
      </c>
      <c r="L42" s="46" t="s">
        <v>40</v>
      </c>
      <c r="M42" s="198">
        <f t="shared" si="2"/>
        <v>3.0286150756986995E-2</v>
      </c>
      <c r="O42" s="46" t="s">
        <v>37</v>
      </c>
      <c r="P42" s="198">
        <v>9.7195862671652089E-3</v>
      </c>
    </row>
    <row r="43" spans="1:16" ht="12.75" customHeight="1">
      <c r="A43" s="27" t="s">
        <v>41</v>
      </c>
      <c r="B43" s="45">
        <v>6166</v>
      </c>
      <c r="C43" s="45">
        <v>7027</v>
      </c>
      <c r="D43" s="45">
        <v>3</v>
      </c>
      <c r="E43" s="91">
        <v>13196</v>
      </c>
      <c r="F43" s="92">
        <v>11695</v>
      </c>
      <c r="G43" s="93">
        <f t="shared" si="1"/>
        <v>0.12834544677212478</v>
      </c>
      <c r="L43" s="46" t="s">
        <v>41</v>
      </c>
      <c r="M43" s="198">
        <f t="shared" si="2"/>
        <v>4.4014982972378894E-2</v>
      </c>
      <c r="O43" s="46" t="s">
        <v>44</v>
      </c>
      <c r="P43" s="198">
        <v>8.6288845824146875E-3</v>
      </c>
    </row>
    <row r="44" spans="1:16" ht="12.75" customHeight="1">
      <c r="A44" s="27" t="s">
        <v>42</v>
      </c>
      <c r="B44" s="45">
        <v>2099</v>
      </c>
      <c r="C44" s="45">
        <v>2941</v>
      </c>
      <c r="D44" s="45"/>
      <c r="E44" s="91">
        <v>5040</v>
      </c>
      <c r="F44" s="92">
        <v>5131</v>
      </c>
      <c r="G44" s="93">
        <f t="shared" si="1"/>
        <v>-1.7735334242837686E-2</v>
      </c>
      <c r="L44" s="46" t="s">
        <v>42</v>
      </c>
      <c r="M44" s="198">
        <f t="shared" si="2"/>
        <v>1.6810814957622738E-2</v>
      </c>
      <c r="O44" s="46" t="s">
        <v>25</v>
      </c>
      <c r="P44" s="198">
        <v>7.8383760219074266E-3</v>
      </c>
    </row>
    <row r="45" spans="1:16" ht="12.75" customHeight="1">
      <c r="A45" s="27" t="s">
        <v>43</v>
      </c>
      <c r="B45" s="45">
        <v>3522</v>
      </c>
      <c r="C45" s="45">
        <v>4655</v>
      </c>
      <c r="D45" s="45"/>
      <c r="E45" s="91">
        <v>8177</v>
      </c>
      <c r="F45" s="92">
        <v>7984</v>
      </c>
      <c r="G45" s="93">
        <f t="shared" si="1"/>
        <v>2.4173346693386666E-2</v>
      </c>
      <c r="L45" s="46" t="s">
        <v>43</v>
      </c>
      <c r="M45" s="198">
        <f t="shared" si="2"/>
        <v>2.7274213077079588E-2</v>
      </c>
      <c r="O45" s="46" t="s">
        <v>19</v>
      </c>
      <c r="P45" s="198">
        <v>5.913804547592284E-3</v>
      </c>
    </row>
    <row r="46" spans="1:16" ht="12.75" customHeight="1">
      <c r="A46" s="27" t="s">
        <v>44</v>
      </c>
      <c r="B46" s="45">
        <v>1091</v>
      </c>
      <c r="C46" s="45">
        <v>1496</v>
      </c>
      <c r="D46" s="45"/>
      <c r="E46" s="91">
        <v>2587</v>
      </c>
      <c r="F46" s="92">
        <v>2518</v>
      </c>
      <c r="G46" s="93">
        <f t="shared" si="1"/>
        <v>2.7402700555996917E-2</v>
      </c>
      <c r="L46" s="46" t="s">
        <v>44</v>
      </c>
      <c r="M46" s="198">
        <f t="shared" si="2"/>
        <v>8.6288845824146875E-3</v>
      </c>
      <c r="O46" s="46" t="s">
        <v>23</v>
      </c>
      <c r="P46" s="198">
        <v>5.8871207143262163E-3</v>
      </c>
    </row>
    <row r="47" spans="1:16" ht="12.75" customHeight="1">
      <c r="A47" s="27" t="s">
        <v>45</v>
      </c>
      <c r="B47" s="45">
        <v>3774</v>
      </c>
      <c r="C47" s="45">
        <v>5483</v>
      </c>
      <c r="D47" s="45"/>
      <c r="E47" s="91">
        <v>9257</v>
      </c>
      <c r="F47" s="92">
        <v>8968</v>
      </c>
      <c r="G47" s="93">
        <f t="shared" si="1"/>
        <v>3.2225691347011587E-2</v>
      </c>
      <c r="L47" s="46" t="s">
        <v>45</v>
      </c>
      <c r="M47" s="198">
        <f t="shared" si="2"/>
        <v>3.0876530567998745E-2</v>
      </c>
      <c r="O47" s="46" t="s">
        <v>18</v>
      </c>
      <c r="P47" s="198">
        <v>5.6402952566150895E-3</v>
      </c>
    </row>
    <row r="48" spans="1:16" ht="12.75" customHeight="1">
      <c r="A48" s="27" t="s">
        <v>46</v>
      </c>
      <c r="B48" s="45">
        <v>2054</v>
      </c>
      <c r="C48" s="45">
        <v>2639</v>
      </c>
      <c r="D48" s="45"/>
      <c r="E48" s="91">
        <v>4693</v>
      </c>
      <c r="F48" s="92">
        <v>4458</v>
      </c>
      <c r="G48" s="93">
        <f t="shared" si="1"/>
        <v>5.2714221624046598E-2</v>
      </c>
      <c r="L48" s="46" t="s">
        <v>46</v>
      </c>
      <c r="M48" s="198">
        <f t="shared" si="2"/>
        <v>1.5653403689707045E-2</v>
      </c>
      <c r="O48" s="46" t="s">
        <v>47</v>
      </c>
      <c r="P48" s="198">
        <v>5.2967409033144661E-3</v>
      </c>
    </row>
    <row r="49" spans="1:13" ht="12.75" customHeight="1">
      <c r="A49" s="27" t="s">
        <v>47</v>
      </c>
      <c r="B49" s="45">
        <v>765</v>
      </c>
      <c r="C49" s="45">
        <v>823</v>
      </c>
      <c r="D49" s="45"/>
      <c r="E49" s="91">
        <v>1588</v>
      </c>
      <c r="F49" s="92">
        <v>1532</v>
      </c>
      <c r="G49" s="93">
        <f t="shared" si="1"/>
        <v>3.6553524804177506E-2</v>
      </c>
      <c r="L49" s="46" t="s">
        <v>47</v>
      </c>
      <c r="M49" s="198">
        <f t="shared" si="2"/>
        <v>5.2967409033144661E-3</v>
      </c>
    </row>
    <row r="50" spans="1:13">
      <c r="A50" s="168" t="s">
        <v>66</v>
      </c>
      <c r="B50" s="168"/>
      <c r="C50" s="168"/>
      <c r="D50" s="168"/>
      <c r="E50" s="169">
        <f>SUM(E18:E49)</f>
        <v>299807</v>
      </c>
      <c r="F50" s="168"/>
      <c r="G50" s="168"/>
      <c r="J50" s="198"/>
    </row>
    <row r="51" spans="1:13">
      <c r="A51" s="74" t="s">
        <v>48</v>
      </c>
    </row>
    <row r="52" spans="1:13" ht="14.25" customHeight="1">
      <c r="A52" s="506" t="s">
        <v>226</v>
      </c>
      <c r="B52" s="506"/>
      <c r="C52" s="506"/>
      <c r="D52" s="506"/>
      <c r="E52" s="506"/>
      <c r="F52" s="506"/>
      <c r="G52" s="506"/>
    </row>
    <row r="53" spans="1:13" ht="14.25" customHeight="1">
      <c r="A53" s="507"/>
      <c r="B53" s="507"/>
      <c r="C53" s="507"/>
      <c r="D53" s="507"/>
      <c r="E53" s="507"/>
      <c r="F53" s="507"/>
      <c r="G53" s="507"/>
    </row>
    <row r="54" spans="1:13" ht="14.25" customHeight="1">
      <c r="A54" s="507"/>
      <c r="B54" s="507"/>
      <c r="C54" s="507"/>
      <c r="D54" s="507"/>
      <c r="E54" s="507"/>
      <c r="F54" s="507"/>
      <c r="G54" s="507"/>
    </row>
    <row r="55" spans="1:13" ht="14.25" customHeight="1">
      <c r="A55" s="507"/>
      <c r="B55" s="507"/>
      <c r="C55" s="507"/>
      <c r="D55" s="507"/>
      <c r="E55" s="507"/>
      <c r="F55" s="507"/>
      <c r="G55" s="507"/>
    </row>
    <row r="56" spans="1:13" ht="14.25" customHeight="1">
      <c r="A56" s="507"/>
      <c r="B56" s="507"/>
      <c r="C56" s="507"/>
      <c r="D56" s="507"/>
      <c r="E56" s="507"/>
      <c r="F56" s="507"/>
      <c r="G56" s="507"/>
    </row>
    <row r="57" spans="1:13" ht="14.25" customHeight="1">
      <c r="A57" s="507"/>
      <c r="B57" s="507"/>
      <c r="C57" s="507"/>
      <c r="D57" s="507"/>
      <c r="E57" s="507"/>
      <c r="F57" s="507"/>
      <c r="G57" s="507"/>
    </row>
    <row r="58" spans="1:13" ht="14.25" customHeight="1">
      <c r="A58" s="507"/>
      <c r="B58" s="507"/>
      <c r="C58" s="507"/>
      <c r="D58" s="507"/>
      <c r="E58" s="507"/>
      <c r="F58" s="507"/>
      <c r="G58" s="507"/>
    </row>
  </sheetData>
  <sheetProtection selectLockedCells="1"/>
  <sortState ref="O17:P48">
    <sortCondition descending="1" ref="P17:P48"/>
  </sortState>
  <mergeCells count="12">
    <mergeCell ref="A52:G58"/>
    <mergeCell ref="A13:A14"/>
    <mergeCell ref="B13:C14"/>
    <mergeCell ref="D13:D14"/>
    <mergeCell ref="F13:G13"/>
    <mergeCell ref="F14:G14"/>
    <mergeCell ref="D11:F11"/>
    <mergeCell ref="A4:G4"/>
    <mergeCell ref="A6:G6"/>
    <mergeCell ref="D8:F8"/>
    <mergeCell ref="D9:F9"/>
    <mergeCell ref="D10:F10"/>
  </mergeCells>
  <printOptions horizontalCentered="1" verticalCentered="1"/>
  <pageMargins left="0.23622047244094491" right="0.23622047244094491" top="0.19685039370078741" bottom="0.19685039370078741" header="0.31496062992125984" footer="0.31496062992125984"/>
  <pageSetup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69"/>
  <sheetViews>
    <sheetView view="pageBreakPreview" zoomScale="106" zoomScaleNormal="100" zoomScaleSheetLayoutView="106" workbookViewId="0">
      <selection activeCell="R46" sqref="R46"/>
    </sheetView>
  </sheetViews>
  <sheetFormatPr baseColWidth="10" defaultRowHeight="15"/>
  <cols>
    <col min="1" max="1" width="8.28515625" customWidth="1"/>
    <col min="2" max="2" width="12.140625" customWidth="1"/>
    <col min="3" max="7" width="8.7109375" customWidth="1"/>
    <col min="8" max="8" width="9.5703125" customWidth="1"/>
    <col min="256" max="256" width="8.28515625" customWidth="1"/>
    <col min="257" max="257" width="12.140625" customWidth="1"/>
    <col min="258" max="263" width="7.28515625" customWidth="1"/>
    <col min="264" max="264" width="7.7109375" customWidth="1"/>
    <col min="512" max="512" width="8.28515625" customWidth="1"/>
    <col min="513" max="513" width="12.140625" customWidth="1"/>
    <col min="514" max="519" width="7.28515625" customWidth="1"/>
    <col min="520" max="520" width="7.7109375" customWidth="1"/>
    <col min="768" max="768" width="8.28515625" customWidth="1"/>
    <col min="769" max="769" width="12.140625" customWidth="1"/>
    <col min="770" max="775" width="7.28515625" customWidth="1"/>
    <col min="776" max="776" width="7.7109375" customWidth="1"/>
    <col min="1024" max="1024" width="8.28515625" customWidth="1"/>
    <col min="1025" max="1025" width="12.140625" customWidth="1"/>
    <col min="1026" max="1031" width="7.28515625" customWidth="1"/>
    <col min="1032" max="1032" width="7.7109375" customWidth="1"/>
    <col min="1280" max="1280" width="8.28515625" customWidth="1"/>
    <col min="1281" max="1281" width="12.140625" customWidth="1"/>
    <col min="1282" max="1287" width="7.28515625" customWidth="1"/>
    <col min="1288" max="1288" width="7.7109375" customWidth="1"/>
    <col min="1536" max="1536" width="8.28515625" customWidth="1"/>
    <col min="1537" max="1537" width="12.140625" customWidth="1"/>
    <col min="1538" max="1543" width="7.28515625" customWidth="1"/>
    <col min="1544" max="1544" width="7.7109375" customWidth="1"/>
    <col min="1792" max="1792" width="8.28515625" customWidth="1"/>
    <col min="1793" max="1793" width="12.140625" customWidth="1"/>
    <col min="1794" max="1799" width="7.28515625" customWidth="1"/>
    <col min="1800" max="1800" width="7.7109375" customWidth="1"/>
    <col min="2048" max="2048" width="8.28515625" customWidth="1"/>
    <col min="2049" max="2049" width="12.140625" customWidth="1"/>
    <col min="2050" max="2055" width="7.28515625" customWidth="1"/>
    <col min="2056" max="2056" width="7.7109375" customWidth="1"/>
    <col min="2304" max="2304" width="8.28515625" customWidth="1"/>
    <col min="2305" max="2305" width="12.140625" customWidth="1"/>
    <col min="2306" max="2311" width="7.28515625" customWidth="1"/>
    <col min="2312" max="2312" width="7.7109375" customWidth="1"/>
    <col min="2560" max="2560" width="8.28515625" customWidth="1"/>
    <col min="2561" max="2561" width="12.140625" customWidth="1"/>
    <col min="2562" max="2567" width="7.28515625" customWidth="1"/>
    <col min="2568" max="2568" width="7.7109375" customWidth="1"/>
    <col min="2816" max="2816" width="8.28515625" customWidth="1"/>
    <col min="2817" max="2817" width="12.140625" customWidth="1"/>
    <col min="2818" max="2823" width="7.28515625" customWidth="1"/>
    <col min="2824" max="2824" width="7.7109375" customWidth="1"/>
    <col min="3072" max="3072" width="8.28515625" customWidth="1"/>
    <col min="3073" max="3073" width="12.140625" customWidth="1"/>
    <col min="3074" max="3079" width="7.28515625" customWidth="1"/>
    <col min="3080" max="3080" width="7.7109375" customWidth="1"/>
    <col min="3328" max="3328" width="8.28515625" customWidth="1"/>
    <col min="3329" max="3329" width="12.140625" customWidth="1"/>
    <col min="3330" max="3335" width="7.28515625" customWidth="1"/>
    <col min="3336" max="3336" width="7.7109375" customWidth="1"/>
    <col min="3584" max="3584" width="8.28515625" customWidth="1"/>
    <col min="3585" max="3585" width="12.140625" customWidth="1"/>
    <col min="3586" max="3591" width="7.28515625" customWidth="1"/>
    <col min="3592" max="3592" width="7.7109375" customWidth="1"/>
    <col min="3840" max="3840" width="8.28515625" customWidth="1"/>
    <col min="3841" max="3841" width="12.140625" customWidth="1"/>
    <col min="3842" max="3847" width="7.28515625" customWidth="1"/>
    <col min="3848" max="3848" width="7.7109375" customWidth="1"/>
    <col min="4096" max="4096" width="8.28515625" customWidth="1"/>
    <col min="4097" max="4097" width="12.140625" customWidth="1"/>
    <col min="4098" max="4103" width="7.28515625" customWidth="1"/>
    <col min="4104" max="4104" width="7.7109375" customWidth="1"/>
    <col min="4352" max="4352" width="8.28515625" customWidth="1"/>
    <col min="4353" max="4353" width="12.140625" customWidth="1"/>
    <col min="4354" max="4359" width="7.28515625" customWidth="1"/>
    <col min="4360" max="4360" width="7.7109375" customWidth="1"/>
    <col min="4608" max="4608" width="8.28515625" customWidth="1"/>
    <col min="4609" max="4609" width="12.140625" customWidth="1"/>
    <col min="4610" max="4615" width="7.28515625" customWidth="1"/>
    <col min="4616" max="4616" width="7.7109375" customWidth="1"/>
    <col min="4864" max="4864" width="8.28515625" customWidth="1"/>
    <col min="4865" max="4865" width="12.140625" customWidth="1"/>
    <col min="4866" max="4871" width="7.28515625" customWidth="1"/>
    <col min="4872" max="4872" width="7.7109375" customWidth="1"/>
    <col min="5120" max="5120" width="8.28515625" customWidth="1"/>
    <col min="5121" max="5121" width="12.140625" customWidth="1"/>
    <col min="5122" max="5127" width="7.28515625" customWidth="1"/>
    <col min="5128" max="5128" width="7.7109375" customWidth="1"/>
    <col min="5376" max="5376" width="8.28515625" customWidth="1"/>
    <col min="5377" max="5377" width="12.140625" customWidth="1"/>
    <col min="5378" max="5383" width="7.28515625" customWidth="1"/>
    <col min="5384" max="5384" width="7.7109375" customWidth="1"/>
    <col min="5632" max="5632" width="8.28515625" customWidth="1"/>
    <col min="5633" max="5633" width="12.140625" customWidth="1"/>
    <col min="5634" max="5639" width="7.28515625" customWidth="1"/>
    <col min="5640" max="5640" width="7.7109375" customWidth="1"/>
    <col min="5888" max="5888" width="8.28515625" customWidth="1"/>
    <col min="5889" max="5889" width="12.140625" customWidth="1"/>
    <col min="5890" max="5895" width="7.28515625" customWidth="1"/>
    <col min="5896" max="5896" width="7.7109375" customWidth="1"/>
    <col min="6144" max="6144" width="8.28515625" customWidth="1"/>
    <col min="6145" max="6145" width="12.140625" customWidth="1"/>
    <col min="6146" max="6151" width="7.28515625" customWidth="1"/>
    <col min="6152" max="6152" width="7.7109375" customWidth="1"/>
    <col min="6400" max="6400" width="8.28515625" customWidth="1"/>
    <col min="6401" max="6401" width="12.140625" customWidth="1"/>
    <col min="6402" max="6407" width="7.28515625" customWidth="1"/>
    <col min="6408" max="6408" width="7.7109375" customWidth="1"/>
    <col min="6656" max="6656" width="8.28515625" customWidth="1"/>
    <col min="6657" max="6657" width="12.140625" customWidth="1"/>
    <col min="6658" max="6663" width="7.28515625" customWidth="1"/>
    <col min="6664" max="6664" width="7.7109375" customWidth="1"/>
    <col min="6912" max="6912" width="8.28515625" customWidth="1"/>
    <col min="6913" max="6913" width="12.140625" customWidth="1"/>
    <col min="6914" max="6919" width="7.28515625" customWidth="1"/>
    <col min="6920" max="6920" width="7.7109375" customWidth="1"/>
    <col min="7168" max="7168" width="8.28515625" customWidth="1"/>
    <col min="7169" max="7169" width="12.140625" customWidth="1"/>
    <col min="7170" max="7175" width="7.28515625" customWidth="1"/>
    <col min="7176" max="7176" width="7.7109375" customWidth="1"/>
    <col min="7424" max="7424" width="8.28515625" customWidth="1"/>
    <col min="7425" max="7425" width="12.140625" customWidth="1"/>
    <col min="7426" max="7431" width="7.28515625" customWidth="1"/>
    <col min="7432" max="7432" width="7.7109375" customWidth="1"/>
    <col min="7680" max="7680" width="8.28515625" customWidth="1"/>
    <col min="7681" max="7681" width="12.140625" customWidth="1"/>
    <col min="7682" max="7687" width="7.28515625" customWidth="1"/>
    <col min="7688" max="7688" width="7.7109375" customWidth="1"/>
    <col min="7936" max="7936" width="8.28515625" customWidth="1"/>
    <col min="7937" max="7937" width="12.140625" customWidth="1"/>
    <col min="7938" max="7943" width="7.28515625" customWidth="1"/>
    <col min="7944" max="7944" width="7.7109375" customWidth="1"/>
    <col min="8192" max="8192" width="8.28515625" customWidth="1"/>
    <col min="8193" max="8193" width="12.140625" customWidth="1"/>
    <col min="8194" max="8199" width="7.28515625" customWidth="1"/>
    <col min="8200" max="8200" width="7.7109375" customWidth="1"/>
    <col min="8448" max="8448" width="8.28515625" customWidth="1"/>
    <col min="8449" max="8449" width="12.140625" customWidth="1"/>
    <col min="8450" max="8455" width="7.28515625" customWidth="1"/>
    <col min="8456" max="8456" width="7.7109375" customWidth="1"/>
    <col min="8704" max="8704" width="8.28515625" customWidth="1"/>
    <col min="8705" max="8705" width="12.140625" customWidth="1"/>
    <col min="8706" max="8711" width="7.28515625" customWidth="1"/>
    <col min="8712" max="8712" width="7.7109375" customWidth="1"/>
    <col min="8960" max="8960" width="8.28515625" customWidth="1"/>
    <col min="8961" max="8961" width="12.140625" customWidth="1"/>
    <col min="8962" max="8967" width="7.28515625" customWidth="1"/>
    <col min="8968" max="8968" width="7.7109375" customWidth="1"/>
    <col min="9216" max="9216" width="8.28515625" customWidth="1"/>
    <col min="9217" max="9217" width="12.140625" customWidth="1"/>
    <col min="9218" max="9223" width="7.28515625" customWidth="1"/>
    <col min="9224" max="9224" width="7.7109375" customWidth="1"/>
    <col min="9472" max="9472" width="8.28515625" customWidth="1"/>
    <col min="9473" max="9473" width="12.140625" customWidth="1"/>
    <col min="9474" max="9479" width="7.28515625" customWidth="1"/>
    <col min="9480" max="9480" width="7.7109375" customWidth="1"/>
    <col min="9728" max="9728" width="8.28515625" customWidth="1"/>
    <col min="9729" max="9729" width="12.140625" customWidth="1"/>
    <col min="9730" max="9735" width="7.28515625" customWidth="1"/>
    <col min="9736" max="9736" width="7.7109375" customWidth="1"/>
    <col min="9984" max="9984" width="8.28515625" customWidth="1"/>
    <col min="9985" max="9985" width="12.140625" customWidth="1"/>
    <col min="9986" max="9991" width="7.28515625" customWidth="1"/>
    <col min="9992" max="9992" width="7.7109375" customWidth="1"/>
    <col min="10240" max="10240" width="8.28515625" customWidth="1"/>
    <col min="10241" max="10241" width="12.140625" customWidth="1"/>
    <col min="10242" max="10247" width="7.28515625" customWidth="1"/>
    <col min="10248" max="10248" width="7.7109375" customWidth="1"/>
    <col min="10496" max="10496" width="8.28515625" customWidth="1"/>
    <col min="10497" max="10497" width="12.140625" customWidth="1"/>
    <col min="10498" max="10503" width="7.28515625" customWidth="1"/>
    <col min="10504" max="10504" width="7.7109375" customWidth="1"/>
    <col min="10752" max="10752" width="8.28515625" customWidth="1"/>
    <col min="10753" max="10753" width="12.140625" customWidth="1"/>
    <col min="10754" max="10759" width="7.28515625" customWidth="1"/>
    <col min="10760" max="10760" width="7.7109375" customWidth="1"/>
    <col min="11008" max="11008" width="8.28515625" customWidth="1"/>
    <col min="11009" max="11009" width="12.140625" customWidth="1"/>
    <col min="11010" max="11015" width="7.28515625" customWidth="1"/>
    <col min="11016" max="11016" width="7.7109375" customWidth="1"/>
    <col min="11264" max="11264" width="8.28515625" customWidth="1"/>
    <col min="11265" max="11265" width="12.140625" customWidth="1"/>
    <col min="11266" max="11271" width="7.28515625" customWidth="1"/>
    <col min="11272" max="11272" width="7.7109375" customWidth="1"/>
    <col min="11520" max="11520" width="8.28515625" customWidth="1"/>
    <col min="11521" max="11521" width="12.140625" customWidth="1"/>
    <col min="11522" max="11527" width="7.28515625" customWidth="1"/>
    <col min="11528" max="11528" width="7.7109375" customWidth="1"/>
    <col min="11776" max="11776" width="8.28515625" customWidth="1"/>
    <col min="11777" max="11777" width="12.140625" customWidth="1"/>
    <col min="11778" max="11783" width="7.28515625" customWidth="1"/>
    <col min="11784" max="11784" width="7.7109375" customWidth="1"/>
    <col min="12032" max="12032" width="8.28515625" customWidth="1"/>
    <col min="12033" max="12033" width="12.140625" customWidth="1"/>
    <col min="12034" max="12039" width="7.28515625" customWidth="1"/>
    <col min="12040" max="12040" width="7.7109375" customWidth="1"/>
    <col min="12288" max="12288" width="8.28515625" customWidth="1"/>
    <col min="12289" max="12289" width="12.140625" customWidth="1"/>
    <col min="12290" max="12295" width="7.28515625" customWidth="1"/>
    <col min="12296" max="12296" width="7.7109375" customWidth="1"/>
    <col min="12544" max="12544" width="8.28515625" customWidth="1"/>
    <col min="12545" max="12545" width="12.140625" customWidth="1"/>
    <col min="12546" max="12551" width="7.28515625" customWidth="1"/>
    <col min="12552" max="12552" width="7.7109375" customWidth="1"/>
    <col min="12800" max="12800" width="8.28515625" customWidth="1"/>
    <col min="12801" max="12801" width="12.140625" customWidth="1"/>
    <col min="12802" max="12807" width="7.28515625" customWidth="1"/>
    <col min="12808" max="12808" width="7.7109375" customWidth="1"/>
    <col min="13056" max="13056" width="8.28515625" customWidth="1"/>
    <col min="13057" max="13057" width="12.140625" customWidth="1"/>
    <col min="13058" max="13063" width="7.28515625" customWidth="1"/>
    <col min="13064" max="13064" width="7.7109375" customWidth="1"/>
    <col min="13312" max="13312" width="8.28515625" customWidth="1"/>
    <col min="13313" max="13313" width="12.140625" customWidth="1"/>
    <col min="13314" max="13319" width="7.28515625" customWidth="1"/>
    <col min="13320" max="13320" width="7.7109375" customWidth="1"/>
    <col min="13568" max="13568" width="8.28515625" customWidth="1"/>
    <col min="13569" max="13569" width="12.140625" customWidth="1"/>
    <col min="13570" max="13575" width="7.28515625" customWidth="1"/>
    <col min="13576" max="13576" width="7.7109375" customWidth="1"/>
    <col min="13824" max="13824" width="8.28515625" customWidth="1"/>
    <col min="13825" max="13825" width="12.140625" customWidth="1"/>
    <col min="13826" max="13831" width="7.28515625" customWidth="1"/>
    <col min="13832" max="13832" width="7.7109375" customWidth="1"/>
    <col min="14080" max="14080" width="8.28515625" customWidth="1"/>
    <col min="14081" max="14081" width="12.140625" customWidth="1"/>
    <col min="14082" max="14087" width="7.28515625" customWidth="1"/>
    <col min="14088" max="14088" width="7.7109375" customWidth="1"/>
    <col min="14336" max="14336" width="8.28515625" customWidth="1"/>
    <col min="14337" max="14337" width="12.140625" customWidth="1"/>
    <col min="14338" max="14343" width="7.28515625" customWidth="1"/>
    <col min="14344" max="14344" width="7.7109375" customWidth="1"/>
    <col min="14592" max="14592" width="8.28515625" customWidth="1"/>
    <col min="14593" max="14593" width="12.140625" customWidth="1"/>
    <col min="14594" max="14599" width="7.28515625" customWidth="1"/>
    <col min="14600" max="14600" width="7.7109375" customWidth="1"/>
    <col min="14848" max="14848" width="8.28515625" customWidth="1"/>
    <col min="14849" max="14849" width="12.140625" customWidth="1"/>
    <col min="14850" max="14855" width="7.28515625" customWidth="1"/>
    <col min="14856" max="14856" width="7.7109375" customWidth="1"/>
    <col min="15104" max="15104" width="8.28515625" customWidth="1"/>
    <col min="15105" max="15105" width="12.140625" customWidth="1"/>
    <col min="15106" max="15111" width="7.28515625" customWidth="1"/>
    <col min="15112" max="15112" width="7.7109375" customWidth="1"/>
    <col min="15360" max="15360" width="8.28515625" customWidth="1"/>
    <col min="15361" max="15361" width="12.140625" customWidth="1"/>
    <col min="15362" max="15367" width="7.28515625" customWidth="1"/>
    <col min="15368" max="15368" width="7.7109375" customWidth="1"/>
    <col min="15616" max="15616" width="8.28515625" customWidth="1"/>
    <col min="15617" max="15617" width="12.140625" customWidth="1"/>
    <col min="15618" max="15623" width="7.28515625" customWidth="1"/>
    <col min="15624" max="15624" width="7.7109375" customWidth="1"/>
    <col min="15872" max="15872" width="8.28515625" customWidth="1"/>
    <col min="15873" max="15873" width="12.140625" customWidth="1"/>
    <col min="15874" max="15879" width="7.28515625" customWidth="1"/>
    <col min="15880" max="15880" width="7.7109375" customWidth="1"/>
    <col min="16128" max="16128" width="8.28515625" customWidth="1"/>
    <col min="16129" max="16129" width="12.140625" customWidth="1"/>
    <col min="16130" max="16135" width="7.28515625" customWidth="1"/>
    <col min="16136" max="16136" width="7.7109375" customWidth="1"/>
  </cols>
  <sheetData>
    <row r="7" spans="1:12" ht="11.25" customHeight="1">
      <c r="A7" s="124"/>
      <c r="B7" s="39"/>
      <c r="C7" s="39"/>
      <c r="D7" s="39"/>
      <c r="E7" s="39"/>
      <c r="F7" s="39"/>
      <c r="G7" s="39"/>
      <c r="H7" s="39"/>
      <c r="I7" s="39"/>
      <c r="J7" s="39"/>
      <c r="K7" s="39"/>
      <c r="L7" s="125"/>
    </row>
    <row r="8" spans="1:12" ht="21.95" customHeight="1">
      <c r="A8" s="485" t="s">
        <v>232</v>
      </c>
      <c r="B8" s="485"/>
      <c r="C8" s="485"/>
      <c r="D8" s="485"/>
      <c r="E8" s="485"/>
      <c r="F8" s="485"/>
      <c r="G8" s="485"/>
      <c r="H8" s="485"/>
      <c r="I8" s="485"/>
      <c r="J8" s="485"/>
      <c r="K8" s="485"/>
      <c r="L8" s="126"/>
    </row>
    <row r="11" spans="1:12" ht="33" customHeight="1" thickBot="1">
      <c r="B11" s="127" t="s">
        <v>50</v>
      </c>
      <c r="C11" s="128" t="s">
        <v>82</v>
      </c>
    </row>
    <row r="12" spans="1:12" ht="12" customHeight="1" thickTop="1">
      <c r="B12" s="132" t="s">
        <v>84</v>
      </c>
      <c r="C12" s="133">
        <v>80.328410776075131</v>
      </c>
    </row>
    <row r="13" spans="1:12" ht="12" customHeight="1">
      <c r="B13" s="130" t="s">
        <v>85</v>
      </c>
      <c r="C13" s="131">
        <v>82.1</v>
      </c>
      <c r="D13" s="134"/>
    </row>
    <row r="14" spans="1:12" ht="12" customHeight="1">
      <c r="B14" s="132" t="s">
        <v>97</v>
      </c>
      <c r="C14" s="133">
        <v>82.299091544374562</v>
      </c>
    </row>
    <row r="15" spans="1:12" ht="12" customHeight="1">
      <c r="B15" s="130" t="s">
        <v>215</v>
      </c>
      <c r="C15" s="131">
        <v>82.523259820813237</v>
      </c>
      <c r="D15" s="134"/>
    </row>
    <row r="16" spans="1:12" ht="12" customHeight="1">
      <c r="B16" s="132" t="s">
        <v>274</v>
      </c>
      <c r="C16" s="133">
        <f>Capacidad_instalada!B9</f>
        <v>84.177616801437566</v>
      </c>
    </row>
    <row r="17" spans="1:9" ht="12" customHeight="1">
      <c r="B17" s="135" t="s">
        <v>245</v>
      </c>
      <c r="C17" s="136">
        <f>C16-C15</f>
        <v>1.6543569806243283</v>
      </c>
    </row>
    <row r="19" spans="1:9" ht="30" customHeight="1">
      <c r="A19" s="143" t="s">
        <v>52</v>
      </c>
      <c r="B19" s="143" t="s">
        <v>53</v>
      </c>
      <c r="C19" s="143" t="s">
        <v>84</v>
      </c>
      <c r="D19" s="143" t="s">
        <v>85</v>
      </c>
      <c r="E19" s="143" t="s">
        <v>97</v>
      </c>
      <c r="F19" s="143" t="s">
        <v>215</v>
      </c>
      <c r="G19" s="143" t="s">
        <v>274</v>
      </c>
      <c r="H19" s="143" t="s">
        <v>271</v>
      </c>
    </row>
    <row r="20" spans="1:9" ht="9.75" customHeight="1">
      <c r="A20" s="144">
        <v>1</v>
      </c>
      <c r="B20" s="145" t="s">
        <v>16</v>
      </c>
      <c r="C20" s="150">
        <v>92.028301886792448</v>
      </c>
      <c r="D20" s="150">
        <v>84.0625</v>
      </c>
      <c r="E20" s="150">
        <v>83.416666666666657</v>
      </c>
      <c r="F20" s="150">
        <v>87.583333333333329</v>
      </c>
      <c r="G20" s="150">
        <f>Capacidad_instalada!B16</f>
        <v>99.3125</v>
      </c>
      <c r="H20" s="152">
        <f t="shared" ref="H20:H51" si="0">G20-F20</f>
        <v>11.729166666666671</v>
      </c>
      <c r="I20" s="137"/>
    </row>
    <row r="21" spans="1:9" ht="9.75" customHeight="1">
      <c r="A21" s="144">
        <v>2</v>
      </c>
      <c r="B21" s="145" t="s">
        <v>20</v>
      </c>
      <c r="C21" s="150">
        <v>77.2591743119266</v>
      </c>
      <c r="D21" s="150">
        <v>53.21875</v>
      </c>
      <c r="E21" s="150">
        <v>57.208333333333336</v>
      </c>
      <c r="F21" s="150">
        <v>66.610169491525426</v>
      </c>
      <c r="G21" s="150">
        <f>Capacidad_instalada!B20</f>
        <v>77.605932203389827</v>
      </c>
      <c r="H21" s="152">
        <f t="shared" si="0"/>
        <v>10.995762711864401</v>
      </c>
    </row>
    <row r="22" spans="1:9" ht="9.75" customHeight="1">
      <c r="A22" s="144">
        <v>3</v>
      </c>
      <c r="B22" s="145" t="s">
        <v>25</v>
      </c>
      <c r="C22" s="150">
        <v>53.828125000000007</v>
      </c>
      <c r="D22" s="150">
        <v>58.281249999999993</v>
      </c>
      <c r="E22" s="150">
        <v>62.771739130434781</v>
      </c>
      <c r="F22" s="150">
        <v>60.815217391304344</v>
      </c>
      <c r="G22" s="150">
        <f>Capacidad_instalada!B25</f>
        <v>69.94047619047619</v>
      </c>
      <c r="H22" s="152">
        <f t="shared" si="0"/>
        <v>9.1252587991718457</v>
      </c>
    </row>
    <row r="23" spans="1:9" ht="9.75" customHeight="1">
      <c r="A23" s="144">
        <v>4</v>
      </c>
      <c r="B23" s="145" t="s">
        <v>27</v>
      </c>
      <c r="C23" s="150">
        <v>50.412735849056602</v>
      </c>
      <c r="D23" s="150">
        <v>46.314102564102569</v>
      </c>
      <c r="E23" s="150">
        <v>60.181623931623932</v>
      </c>
      <c r="F23" s="150">
        <v>66.655982905982896</v>
      </c>
      <c r="G23" s="150">
        <f>Capacidad_instalada!B27</f>
        <v>75.779914529914521</v>
      </c>
      <c r="H23" s="152">
        <f t="shared" si="0"/>
        <v>9.1239316239316253</v>
      </c>
    </row>
    <row r="24" spans="1:9" ht="9.75" customHeight="1">
      <c r="A24" s="144">
        <v>5</v>
      </c>
      <c r="B24" s="145" t="s">
        <v>34</v>
      </c>
      <c r="C24" s="150">
        <v>76.445945945945951</v>
      </c>
      <c r="D24" s="150">
        <v>83.933423913043484</v>
      </c>
      <c r="E24" s="150">
        <v>91.528532608695656</v>
      </c>
      <c r="F24" s="150">
        <v>95.074728260869563</v>
      </c>
      <c r="G24" s="150">
        <f>Capacidad_instalada!B34</f>
        <v>104.19157608695653</v>
      </c>
      <c r="H24" s="152">
        <f t="shared" si="0"/>
        <v>9.1168478260869676</v>
      </c>
    </row>
    <row r="25" spans="1:9" ht="9.75" customHeight="1">
      <c r="A25" s="144">
        <v>6</v>
      </c>
      <c r="B25" s="145" t="s">
        <v>41</v>
      </c>
      <c r="C25" s="150">
        <v>74.293478260869563</v>
      </c>
      <c r="D25" s="150">
        <v>70.422794117647058</v>
      </c>
      <c r="E25" s="150">
        <v>69.289215686274503</v>
      </c>
      <c r="F25" s="150">
        <v>65.554932735426007</v>
      </c>
      <c r="G25" s="150">
        <f>Capacidad_instalada!B41</f>
        <v>73.968609865470853</v>
      </c>
      <c r="H25" s="152">
        <f t="shared" si="0"/>
        <v>8.4136771300448459</v>
      </c>
    </row>
    <row r="26" spans="1:9" ht="9.75" customHeight="1">
      <c r="A26" s="144">
        <v>7</v>
      </c>
      <c r="B26" s="145" t="s">
        <v>33</v>
      </c>
      <c r="C26" s="150">
        <v>84.826388888888886</v>
      </c>
      <c r="D26" s="150">
        <v>83.645833333333329</v>
      </c>
      <c r="E26" s="150">
        <v>90.555555555555557</v>
      </c>
      <c r="F26" s="150">
        <v>101.71428571428571</v>
      </c>
      <c r="G26" s="150">
        <f>Capacidad_instalada!B33</f>
        <v>108.17857142857143</v>
      </c>
      <c r="H26" s="152">
        <f t="shared" si="0"/>
        <v>6.4642857142857224</v>
      </c>
    </row>
    <row r="27" spans="1:9" ht="9.75" customHeight="1">
      <c r="A27" s="144">
        <v>8</v>
      </c>
      <c r="B27" s="145" t="s">
        <v>32</v>
      </c>
      <c r="C27" s="150">
        <v>88.395833333333329</v>
      </c>
      <c r="D27" s="150">
        <v>97.5</v>
      </c>
      <c r="E27" s="150">
        <v>100.21929824561404</v>
      </c>
      <c r="F27" s="150">
        <v>99.791666666666671</v>
      </c>
      <c r="G27" s="150">
        <f>Capacidad_instalada!B32</f>
        <v>105.25</v>
      </c>
      <c r="H27" s="152">
        <f t="shared" si="0"/>
        <v>5.4583333333333286</v>
      </c>
    </row>
    <row r="28" spans="1:9" ht="9.75" customHeight="1">
      <c r="A28" s="144">
        <v>9</v>
      </c>
      <c r="B28" s="145" t="s">
        <v>46</v>
      </c>
      <c r="C28" s="150">
        <v>92.430555555555557</v>
      </c>
      <c r="D28" s="150">
        <v>99.29245283018868</v>
      </c>
      <c r="E28" s="150">
        <v>100.61363636363636</v>
      </c>
      <c r="F28" s="150">
        <v>99.508928571428569</v>
      </c>
      <c r="G28" s="150">
        <f>Capacidad_instalada!B46</f>
        <v>104.75446428571429</v>
      </c>
      <c r="H28" s="152">
        <f t="shared" si="0"/>
        <v>5.2455357142857224</v>
      </c>
    </row>
    <row r="29" spans="1:9" ht="9.75" customHeight="1">
      <c r="A29" s="144">
        <v>10</v>
      </c>
      <c r="B29" s="145" t="s">
        <v>40</v>
      </c>
      <c r="C29" s="150">
        <v>57.694256756756758</v>
      </c>
      <c r="D29" s="150">
        <v>60.85304054054054</v>
      </c>
      <c r="E29" s="150">
        <v>66.241554054054049</v>
      </c>
      <c r="F29" s="150">
        <v>67.604166666666671</v>
      </c>
      <c r="G29" s="150">
        <f>Capacidad_instalada!B40</f>
        <v>72.756410256410248</v>
      </c>
      <c r="H29" s="152">
        <f t="shared" si="0"/>
        <v>5.152243589743577</v>
      </c>
    </row>
    <row r="30" spans="1:9" ht="9.75" customHeight="1">
      <c r="A30" s="144">
        <v>11</v>
      </c>
      <c r="B30" s="145" t="s">
        <v>22</v>
      </c>
      <c r="C30" s="150">
        <v>53.052083333333336</v>
      </c>
      <c r="D30" s="150">
        <v>76.923913043478265</v>
      </c>
      <c r="E30" s="150">
        <v>73.149606299212593</v>
      </c>
      <c r="F30" s="150">
        <v>73.405511811023629</v>
      </c>
      <c r="G30" s="150">
        <f>Capacidad_instalada!B22</f>
        <v>77.864173228346459</v>
      </c>
      <c r="H30" s="152">
        <f t="shared" si="0"/>
        <v>4.4586614173228298</v>
      </c>
    </row>
    <row r="31" spans="1:9" ht="9.75" customHeight="1">
      <c r="A31" s="144">
        <v>12</v>
      </c>
      <c r="B31" s="145" t="s">
        <v>37</v>
      </c>
      <c r="C31" s="150">
        <v>78.59375</v>
      </c>
      <c r="D31" s="150">
        <v>80.182926829268297</v>
      </c>
      <c r="E31" s="150">
        <v>79.908536585365852</v>
      </c>
      <c r="F31" s="150">
        <v>81.036585365853668</v>
      </c>
      <c r="G31" s="150">
        <f>Capacidad_instalada!B37</f>
        <v>84.70930232558139</v>
      </c>
      <c r="H31" s="152">
        <f t="shared" si="0"/>
        <v>3.6727169597277225</v>
      </c>
    </row>
    <row r="32" spans="1:9" ht="9.75" customHeight="1">
      <c r="A32" s="144">
        <v>13</v>
      </c>
      <c r="B32" s="145" t="s">
        <v>36</v>
      </c>
      <c r="C32" s="150">
        <v>66.221804511278194</v>
      </c>
      <c r="D32" s="150">
        <v>66.64568345323741</v>
      </c>
      <c r="E32" s="150">
        <v>66.384892086330936</v>
      </c>
      <c r="F32" s="150">
        <v>63.459507042253513</v>
      </c>
      <c r="G32" s="150">
        <f>Capacidad_instalada!B36</f>
        <v>66.701388888888886</v>
      </c>
      <c r="H32" s="152">
        <f t="shared" si="0"/>
        <v>3.2418818466353727</v>
      </c>
    </row>
    <row r="33" spans="1:9" ht="9.75" customHeight="1">
      <c r="A33" s="144">
        <v>14</v>
      </c>
      <c r="B33" s="145" t="s">
        <v>17</v>
      </c>
      <c r="C33" s="150">
        <v>87.689075630252105</v>
      </c>
      <c r="D33" s="150">
        <v>86.565126050420176</v>
      </c>
      <c r="E33" s="150">
        <v>85.682773109243698</v>
      </c>
      <c r="F33" s="150">
        <v>84.85294117647058</v>
      </c>
      <c r="G33" s="150">
        <f>Capacidad_instalada!B17</f>
        <v>87.825630252100837</v>
      </c>
      <c r="H33" s="152">
        <f t="shared" si="0"/>
        <v>2.9726890756302566</v>
      </c>
    </row>
    <row r="34" spans="1:9" ht="9.75" customHeight="1">
      <c r="A34" s="144">
        <v>15</v>
      </c>
      <c r="B34" s="145" t="s">
        <v>28</v>
      </c>
      <c r="C34" s="150">
        <v>83.942307692307693</v>
      </c>
      <c r="D34" s="150">
        <v>78.728813559322035</v>
      </c>
      <c r="E34" s="150">
        <v>78.665254237288138</v>
      </c>
      <c r="F34" s="150">
        <v>69.395161290322577</v>
      </c>
      <c r="G34" s="150">
        <f>Capacidad_instalada!B28</f>
        <v>72.1484375</v>
      </c>
      <c r="H34" s="152">
        <f t="shared" si="0"/>
        <v>2.7532762096774235</v>
      </c>
    </row>
    <row r="35" spans="1:9" ht="9.75" customHeight="1">
      <c r="A35" s="144">
        <v>16</v>
      </c>
      <c r="B35" s="145" t="s">
        <v>24</v>
      </c>
      <c r="C35" s="150">
        <v>97.839851024208571</v>
      </c>
      <c r="D35" s="150">
        <v>101.41992551210429</v>
      </c>
      <c r="E35" s="150">
        <v>100.87251356238698</v>
      </c>
      <c r="F35" s="150">
        <v>101.98148148148147</v>
      </c>
      <c r="G35" s="150">
        <f>Capacidad_instalada!B24</f>
        <v>104.39598880597015</v>
      </c>
      <c r="H35" s="152">
        <f t="shared" si="0"/>
        <v>2.4145073244886817</v>
      </c>
    </row>
    <row r="36" spans="1:9" ht="9.75" customHeight="1">
      <c r="A36" s="144">
        <v>17</v>
      </c>
      <c r="B36" s="145" t="s">
        <v>29</v>
      </c>
      <c r="C36" s="150">
        <v>90.814393939393938</v>
      </c>
      <c r="D36" s="150">
        <v>88.572247706422019</v>
      </c>
      <c r="E36" s="150">
        <v>78.566176470588232</v>
      </c>
      <c r="F36" s="150">
        <v>74.034552845528452</v>
      </c>
      <c r="G36" s="150">
        <f>Capacidad_instalada!B29</f>
        <v>76.395582329317264</v>
      </c>
      <c r="H36" s="152">
        <f t="shared" si="0"/>
        <v>2.3610294837888119</v>
      </c>
    </row>
    <row r="37" spans="1:9" ht="9.75" customHeight="1">
      <c r="A37" s="144">
        <v>18</v>
      </c>
      <c r="B37" s="145" t="s">
        <v>39</v>
      </c>
      <c r="C37" s="150">
        <v>72.468354430379748</v>
      </c>
      <c r="D37" s="150">
        <v>75.632911392405063</v>
      </c>
      <c r="E37" s="150">
        <v>82.35759493670885</v>
      </c>
      <c r="F37" s="150">
        <v>79.398148148148152</v>
      </c>
      <c r="G37" s="150">
        <f>Capacidad_instalada!B39</f>
        <v>81.205357142857139</v>
      </c>
      <c r="H37" s="152">
        <f t="shared" si="0"/>
        <v>1.8072089947089864</v>
      </c>
    </row>
    <row r="38" spans="1:9" ht="9.75" customHeight="1">
      <c r="A38" s="144">
        <v>19</v>
      </c>
      <c r="B38" s="145" t="s">
        <v>43</v>
      </c>
      <c r="C38" s="150">
        <v>70.423728813559322</v>
      </c>
      <c r="D38" s="150">
        <v>82.270833333333343</v>
      </c>
      <c r="E38" s="150">
        <v>79.251968503937007</v>
      </c>
      <c r="F38" s="150">
        <v>72.318840579710141</v>
      </c>
      <c r="G38" s="150">
        <f>Capacidad_instalada!B43</f>
        <v>74.06702898550725</v>
      </c>
      <c r="H38" s="152">
        <f t="shared" si="0"/>
        <v>1.7481884057971087</v>
      </c>
    </row>
    <row r="39" spans="1:9" ht="9.75" customHeight="1">
      <c r="A39" s="144">
        <v>20</v>
      </c>
      <c r="B39" s="145" t="s">
        <v>45</v>
      </c>
      <c r="C39" s="150">
        <v>85.741071428571431</v>
      </c>
      <c r="D39" s="150">
        <v>88.3125</v>
      </c>
      <c r="E39" s="150">
        <v>79.666666666666657</v>
      </c>
      <c r="F39" s="150">
        <v>69.197530864197532</v>
      </c>
      <c r="G39" s="150">
        <f>Capacidad_instalada!B45</f>
        <v>70.556402439024396</v>
      </c>
      <c r="H39" s="152">
        <f t="shared" si="0"/>
        <v>1.358871574826864</v>
      </c>
    </row>
    <row r="40" spans="1:9" ht="9.75" customHeight="1">
      <c r="A40" s="144">
        <v>21</v>
      </c>
      <c r="B40" s="145" t="s">
        <v>47</v>
      </c>
      <c r="C40" s="150">
        <v>47.5</v>
      </c>
      <c r="D40" s="150">
        <v>47.107142857142861</v>
      </c>
      <c r="E40" s="150">
        <v>50.427631578947377</v>
      </c>
      <c r="F40" s="150">
        <v>53.194444444444443</v>
      </c>
      <c r="G40" s="150">
        <f>Capacidad_instalada!B47</f>
        <v>53.648648648648646</v>
      </c>
      <c r="H40" s="152">
        <f t="shared" si="0"/>
        <v>0.45420420420420271</v>
      </c>
    </row>
    <row r="41" spans="1:9" ht="9.75" customHeight="1">
      <c r="A41" s="144">
        <v>22</v>
      </c>
      <c r="B41" s="145" t="s">
        <v>35</v>
      </c>
      <c r="C41" s="150">
        <v>67.544117647058826</v>
      </c>
      <c r="D41" s="150">
        <v>79.558823529411754</v>
      </c>
      <c r="E41" s="150">
        <v>82.859195402298852</v>
      </c>
      <c r="F41" s="150">
        <v>86.910919540229884</v>
      </c>
      <c r="G41" s="150">
        <f>Capacidad_instalada!B35</f>
        <v>86.289893617021278</v>
      </c>
      <c r="H41" s="152">
        <f t="shared" si="0"/>
        <v>-0.62102592320860595</v>
      </c>
    </row>
    <row r="42" spans="1:9" ht="9.75" customHeight="1">
      <c r="A42" s="144">
        <v>23</v>
      </c>
      <c r="B42" s="145" t="s">
        <v>42</v>
      </c>
      <c r="C42" s="150">
        <v>82.435064935064943</v>
      </c>
      <c r="D42" s="150">
        <v>89.480519480519476</v>
      </c>
      <c r="E42" s="150">
        <v>88.4375</v>
      </c>
      <c r="F42" s="150">
        <v>84.391447368421055</v>
      </c>
      <c r="G42" s="150">
        <f>Capacidad_instalada!B42</f>
        <v>82.89473684210526</v>
      </c>
      <c r="H42" s="152">
        <f t="shared" si="0"/>
        <v>-1.4967105263157947</v>
      </c>
    </row>
    <row r="43" spans="1:9" ht="9.75" customHeight="1">
      <c r="A43" s="144">
        <v>24</v>
      </c>
      <c r="B43" s="145" t="s">
        <v>21</v>
      </c>
      <c r="C43" s="150">
        <v>48.794642857142854</v>
      </c>
      <c r="D43" s="150">
        <v>96.856435643564353</v>
      </c>
      <c r="E43" s="150">
        <v>80.548780487804876</v>
      </c>
      <c r="F43" s="150">
        <v>79.808467741935488</v>
      </c>
      <c r="G43" s="150">
        <f>Capacidad_instalada!B21</f>
        <v>77.95289855072464</v>
      </c>
      <c r="H43" s="152">
        <f t="shared" si="0"/>
        <v>-1.8555691912108472</v>
      </c>
    </row>
    <row r="44" spans="1:9" ht="9.75" customHeight="1">
      <c r="A44" s="144">
        <v>25</v>
      </c>
      <c r="B44" s="145" t="s">
        <v>30</v>
      </c>
      <c r="C44" s="150">
        <v>82.836330935251794</v>
      </c>
      <c r="D44" s="150">
        <v>83.121546961325961</v>
      </c>
      <c r="E44" s="150">
        <v>86.057960893854741</v>
      </c>
      <c r="F44" s="150">
        <v>86.413649025069645</v>
      </c>
      <c r="G44" s="150">
        <f>Capacidad_instalada!B30</f>
        <v>84.431502086230878</v>
      </c>
      <c r="H44" s="152">
        <f t="shared" si="0"/>
        <v>-1.9821469388387669</v>
      </c>
    </row>
    <row r="45" spans="1:9" ht="9.75" customHeight="1">
      <c r="A45" s="144">
        <v>26</v>
      </c>
      <c r="B45" s="145" t="s">
        <v>38</v>
      </c>
      <c r="C45" s="150">
        <v>103.22368421052633</v>
      </c>
      <c r="D45" s="150">
        <v>112.74671052631579</v>
      </c>
      <c r="E45" s="150">
        <v>102.43421052631578</v>
      </c>
      <c r="F45" s="150">
        <v>105.19736842105263</v>
      </c>
      <c r="G45" s="150">
        <f>Capacidad_instalada!B38</f>
        <v>102.84653465346534</v>
      </c>
      <c r="H45" s="152">
        <f t="shared" si="0"/>
        <v>-2.3508337675872895</v>
      </c>
    </row>
    <row r="46" spans="1:9" ht="9.75" customHeight="1">
      <c r="A46" s="144">
        <v>27</v>
      </c>
      <c r="B46" s="145" t="s">
        <v>31</v>
      </c>
      <c r="C46" s="150">
        <v>65.069832402234638</v>
      </c>
      <c r="D46" s="150">
        <v>65.090673575129529</v>
      </c>
      <c r="E46" s="150">
        <v>70.660621761658021</v>
      </c>
      <c r="F46" s="150">
        <v>72.804878048780481</v>
      </c>
      <c r="G46" s="150">
        <f>Capacidad_instalada!B31</f>
        <v>68.58522727272728</v>
      </c>
      <c r="H46" s="152">
        <f t="shared" si="0"/>
        <v>-4.2196507760532</v>
      </c>
    </row>
    <row r="47" spans="1:9" ht="9.75" customHeight="1">
      <c r="A47" s="144">
        <v>28</v>
      </c>
      <c r="B47" s="145" t="s">
        <v>18</v>
      </c>
      <c r="C47" s="150">
        <v>92.129629629629633</v>
      </c>
      <c r="D47" s="150">
        <v>83.101851851851848</v>
      </c>
      <c r="E47" s="150">
        <v>84.537037037037038</v>
      </c>
      <c r="F47" s="150">
        <v>82.962962962962962</v>
      </c>
      <c r="G47" s="150">
        <f>Capacidad_instalada!B18</f>
        <v>78.287037037037038</v>
      </c>
      <c r="H47" s="152">
        <f t="shared" si="0"/>
        <v>-4.6759259259259238</v>
      </c>
    </row>
    <row r="48" spans="1:9" ht="9.75" customHeight="1">
      <c r="A48" s="144">
        <v>29</v>
      </c>
      <c r="B48" s="145" t="s">
        <v>44</v>
      </c>
      <c r="C48" s="150">
        <v>82.203947368421055</v>
      </c>
      <c r="D48" s="150">
        <v>96.854838709677409</v>
      </c>
      <c r="E48" s="150">
        <v>94.596774193548384</v>
      </c>
      <c r="F48" s="150">
        <v>82.828947368421055</v>
      </c>
      <c r="G48" s="150">
        <f>Capacidad_instalada!B44</f>
        <v>76.99404761904762</v>
      </c>
      <c r="H48" s="152">
        <f t="shared" si="0"/>
        <v>-5.8348997493734345</v>
      </c>
      <c r="I48" s="137"/>
    </row>
    <row r="49" spans="1:8" ht="9.75" customHeight="1">
      <c r="A49" s="144">
        <v>30</v>
      </c>
      <c r="B49" s="145" t="s">
        <v>23</v>
      </c>
      <c r="C49" s="150">
        <v>95.915841584158414</v>
      </c>
      <c r="D49" s="150">
        <v>56.53846153846154</v>
      </c>
      <c r="E49" s="150">
        <v>60.913461538461533</v>
      </c>
      <c r="F49" s="150">
        <v>75.67307692307692</v>
      </c>
      <c r="G49" s="150">
        <f>Capacidad_instalada!B23</f>
        <v>68.9453125</v>
      </c>
      <c r="H49" s="152">
        <f t="shared" si="0"/>
        <v>-6.7277644230769198</v>
      </c>
    </row>
    <row r="50" spans="1:8" ht="9.75" customHeight="1">
      <c r="A50" s="144">
        <v>31</v>
      </c>
      <c r="B50" s="145" t="s">
        <v>26</v>
      </c>
      <c r="C50" s="150">
        <v>97.426948051948045</v>
      </c>
      <c r="D50" s="150">
        <v>100.06134969325153</v>
      </c>
      <c r="E50" s="150">
        <v>89.56806282722512</v>
      </c>
      <c r="F50" s="150">
        <v>103.01795580110497</v>
      </c>
      <c r="G50" s="150">
        <f>Capacidad_instalada!B26</f>
        <v>95.91947115384616</v>
      </c>
      <c r="H50" s="152">
        <f t="shared" si="0"/>
        <v>-7.0984846472588146</v>
      </c>
    </row>
    <row r="51" spans="1:8" ht="9.75" customHeight="1">
      <c r="A51" s="144">
        <v>32</v>
      </c>
      <c r="B51" s="145" t="s">
        <v>19</v>
      </c>
      <c r="C51" s="150">
        <v>60.039062499999993</v>
      </c>
      <c r="D51" s="150">
        <v>59.431818181818187</v>
      </c>
      <c r="E51" s="150">
        <v>62.741935483870968</v>
      </c>
      <c r="F51" s="150">
        <v>65.241935483870975</v>
      </c>
      <c r="G51" s="150">
        <f>Capacidad_instalada!B19</f>
        <v>56.826923076923073</v>
      </c>
      <c r="H51" s="152">
        <f t="shared" si="0"/>
        <v>-8.415012406947902</v>
      </c>
    </row>
    <row r="69" spans="1:1">
      <c r="A69" s="377"/>
    </row>
  </sheetData>
  <dataConsolidate/>
  <mergeCells count="1">
    <mergeCell ref="A8:K8"/>
  </mergeCells>
  <conditionalFormatting sqref="I37">
    <cfRule type="cellIs" dxfId="17" priority="2" stopIfTrue="1" operator="lessThan">
      <formula>0</formula>
    </cfRule>
  </conditionalFormatting>
  <conditionalFormatting sqref="H20:H51">
    <cfRule type="colorScale" priority="1">
      <colorScale>
        <cfvo type="min"/>
        <cfvo type="percentile" val="50"/>
        <cfvo type="max"/>
        <color rgb="FFF8696B"/>
        <color rgb="FFFFEB84"/>
        <color rgb="FF63BE7B"/>
      </colorScale>
    </cfRule>
  </conditionalFormatting>
  <printOptions horizontalCentered="1"/>
  <pageMargins left="0.39370078740157483" right="0.39370078740157483" top="0.73685039370078742" bottom="0.19685039370078741" header="0" footer="0"/>
  <pageSetup paperSize="9" scale="86"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view="pageLayout" topLeftCell="A7" zoomScaleSheetLayoutView="100" workbookViewId="0">
      <selection activeCell="R46" sqref="R46"/>
    </sheetView>
  </sheetViews>
  <sheetFormatPr baseColWidth="10" defaultRowHeight="14.25"/>
  <cols>
    <col min="1" max="2" width="15.42578125" style="75" customWidth="1"/>
    <col min="3" max="3" width="12.7109375" style="75" customWidth="1"/>
    <col min="4" max="9" width="12.7109375" style="46" customWidth="1"/>
    <col min="10" max="256" width="11.42578125" style="46"/>
    <col min="257" max="258" width="15.42578125" style="46" customWidth="1"/>
    <col min="259" max="265" width="12.7109375" style="46" customWidth="1"/>
    <col min="266" max="512" width="11.42578125" style="46"/>
    <col min="513" max="514" width="15.42578125" style="46" customWidth="1"/>
    <col min="515" max="521" width="12.7109375" style="46" customWidth="1"/>
    <col min="522" max="768" width="11.42578125" style="46"/>
    <col min="769" max="770" width="15.42578125" style="46" customWidth="1"/>
    <col min="771" max="777" width="12.7109375" style="46" customWidth="1"/>
    <col min="778" max="1024" width="11.42578125" style="46"/>
    <col min="1025" max="1026" width="15.42578125" style="46" customWidth="1"/>
    <col min="1027" max="1033" width="12.7109375" style="46" customWidth="1"/>
    <col min="1034" max="1280" width="11.42578125" style="46"/>
    <col min="1281" max="1282" width="15.42578125" style="46" customWidth="1"/>
    <col min="1283" max="1289" width="12.7109375" style="46" customWidth="1"/>
    <col min="1290" max="1536" width="11.42578125" style="46"/>
    <col min="1537" max="1538" width="15.42578125" style="46" customWidth="1"/>
    <col min="1539" max="1545" width="12.7109375" style="46" customWidth="1"/>
    <col min="1546" max="1792" width="11.42578125" style="46"/>
    <col min="1793" max="1794" width="15.42578125" style="46" customWidth="1"/>
    <col min="1795" max="1801" width="12.7109375" style="46" customWidth="1"/>
    <col min="1802" max="2048" width="11.42578125" style="46"/>
    <col min="2049" max="2050" width="15.42578125" style="46" customWidth="1"/>
    <col min="2051" max="2057" width="12.7109375" style="46" customWidth="1"/>
    <col min="2058" max="2304" width="11.42578125" style="46"/>
    <col min="2305" max="2306" width="15.42578125" style="46" customWidth="1"/>
    <col min="2307" max="2313" width="12.7109375" style="46" customWidth="1"/>
    <col min="2314" max="2560" width="11.42578125" style="46"/>
    <col min="2561" max="2562" width="15.42578125" style="46" customWidth="1"/>
    <col min="2563" max="2569" width="12.7109375" style="46" customWidth="1"/>
    <col min="2570" max="2816" width="11.42578125" style="46"/>
    <col min="2817" max="2818" width="15.42578125" style="46" customWidth="1"/>
    <col min="2819" max="2825" width="12.7109375" style="46" customWidth="1"/>
    <col min="2826" max="3072" width="11.42578125" style="46"/>
    <col min="3073" max="3074" width="15.42578125" style="46" customWidth="1"/>
    <col min="3075" max="3081" width="12.7109375" style="46" customWidth="1"/>
    <col min="3082" max="3328" width="11.42578125" style="46"/>
    <col min="3329" max="3330" width="15.42578125" style="46" customWidth="1"/>
    <col min="3331" max="3337" width="12.7109375" style="46" customWidth="1"/>
    <col min="3338" max="3584" width="11.42578125" style="46"/>
    <col min="3585" max="3586" width="15.42578125" style="46" customWidth="1"/>
    <col min="3587" max="3593" width="12.7109375" style="46" customWidth="1"/>
    <col min="3594" max="3840" width="11.42578125" style="46"/>
    <col min="3841" max="3842" width="15.42578125" style="46" customWidth="1"/>
    <col min="3843" max="3849" width="12.7109375" style="46" customWidth="1"/>
    <col min="3850" max="4096" width="11.42578125" style="46"/>
    <col min="4097" max="4098" width="15.42578125" style="46" customWidth="1"/>
    <col min="4099" max="4105" width="12.7109375" style="46" customWidth="1"/>
    <col min="4106" max="4352" width="11.42578125" style="46"/>
    <col min="4353" max="4354" width="15.42578125" style="46" customWidth="1"/>
    <col min="4355" max="4361" width="12.7109375" style="46" customWidth="1"/>
    <col min="4362" max="4608" width="11.42578125" style="46"/>
    <col min="4609" max="4610" width="15.42578125" style="46" customWidth="1"/>
    <col min="4611" max="4617" width="12.7109375" style="46" customWidth="1"/>
    <col min="4618" max="4864" width="11.42578125" style="46"/>
    <col min="4865" max="4866" width="15.42578125" style="46" customWidth="1"/>
    <col min="4867" max="4873" width="12.7109375" style="46" customWidth="1"/>
    <col min="4874" max="5120" width="11.42578125" style="46"/>
    <col min="5121" max="5122" width="15.42578125" style="46" customWidth="1"/>
    <col min="5123" max="5129" width="12.7109375" style="46" customWidth="1"/>
    <col min="5130" max="5376" width="11.42578125" style="46"/>
    <col min="5377" max="5378" width="15.42578125" style="46" customWidth="1"/>
    <col min="5379" max="5385" width="12.7109375" style="46" customWidth="1"/>
    <col min="5386" max="5632" width="11.42578125" style="46"/>
    <col min="5633" max="5634" width="15.42578125" style="46" customWidth="1"/>
    <col min="5635" max="5641" width="12.7109375" style="46" customWidth="1"/>
    <col min="5642" max="5888" width="11.42578125" style="46"/>
    <col min="5889" max="5890" width="15.42578125" style="46" customWidth="1"/>
    <col min="5891" max="5897" width="12.7109375" style="46" customWidth="1"/>
    <col min="5898" max="6144" width="11.42578125" style="46"/>
    <col min="6145" max="6146" width="15.42578125" style="46" customWidth="1"/>
    <col min="6147" max="6153" width="12.7109375" style="46" customWidth="1"/>
    <col min="6154" max="6400" width="11.42578125" style="46"/>
    <col min="6401" max="6402" width="15.42578125" style="46" customWidth="1"/>
    <col min="6403" max="6409" width="12.7109375" style="46" customWidth="1"/>
    <col min="6410" max="6656" width="11.42578125" style="46"/>
    <col min="6657" max="6658" width="15.42578125" style="46" customWidth="1"/>
    <col min="6659" max="6665" width="12.7109375" style="46" customWidth="1"/>
    <col min="6666" max="6912" width="11.42578125" style="46"/>
    <col min="6913" max="6914" width="15.42578125" style="46" customWidth="1"/>
    <col min="6915" max="6921" width="12.7109375" style="46" customWidth="1"/>
    <col min="6922" max="7168" width="11.42578125" style="46"/>
    <col min="7169" max="7170" width="15.42578125" style="46" customWidth="1"/>
    <col min="7171" max="7177" width="12.7109375" style="46" customWidth="1"/>
    <col min="7178" max="7424" width="11.42578125" style="46"/>
    <col min="7425" max="7426" width="15.42578125" style="46" customWidth="1"/>
    <col min="7427" max="7433" width="12.7109375" style="46" customWidth="1"/>
    <col min="7434" max="7680" width="11.42578125" style="46"/>
    <col min="7681" max="7682" width="15.42578125" style="46" customWidth="1"/>
    <col min="7683" max="7689" width="12.7109375" style="46" customWidth="1"/>
    <col min="7690" max="7936" width="11.42578125" style="46"/>
    <col min="7937" max="7938" width="15.42578125" style="46" customWidth="1"/>
    <col min="7939" max="7945" width="12.7109375" style="46" customWidth="1"/>
    <col min="7946" max="8192" width="11.42578125" style="46"/>
    <col min="8193" max="8194" width="15.42578125" style="46" customWidth="1"/>
    <col min="8195" max="8201" width="12.7109375" style="46" customWidth="1"/>
    <col min="8202" max="8448" width="11.42578125" style="46"/>
    <col min="8449" max="8450" width="15.42578125" style="46" customWidth="1"/>
    <col min="8451" max="8457" width="12.7109375" style="46" customWidth="1"/>
    <col min="8458" max="8704" width="11.42578125" style="46"/>
    <col min="8705" max="8706" width="15.42578125" style="46" customWidth="1"/>
    <col min="8707" max="8713" width="12.7109375" style="46" customWidth="1"/>
    <col min="8714" max="8960" width="11.42578125" style="46"/>
    <col min="8961" max="8962" width="15.42578125" style="46" customWidth="1"/>
    <col min="8963" max="8969" width="12.7109375" style="46" customWidth="1"/>
    <col min="8970" max="9216" width="11.42578125" style="46"/>
    <col min="9217" max="9218" width="15.42578125" style="46" customWidth="1"/>
    <col min="9219" max="9225" width="12.7109375" style="46" customWidth="1"/>
    <col min="9226" max="9472" width="11.42578125" style="46"/>
    <col min="9473" max="9474" width="15.42578125" style="46" customWidth="1"/>
    <col min="9475" max="9481" width="12.7109375" style="46" customWidth="1"/>
    <col min="9482" max="9728" width="11.42578125" style="46"/>
    <col min="9729" max="9730" width="15.42578125" style="46" customWidth="1"/>
    <col min="9731" max="9737" width="12.7109375" style="46" customWidth="1"/>
    <col min="9738" max="9984" width="11.42578125" style="46"/>
    <col min="9985" max="9986" width="15.42578125" style="46" customWidth="1"/>
    <col min="9987" max="9993" width="12.7109375" style="46" customWidth="1"/>
    <col min="9994" max="10240" width="11.42578125" style="46"/>
    <col min="10241" max="10242" width="15.42578125" style="46" customWidth="1"/>
    <col min="10243" max="10249" width="12.7109375" style="46" customWidth="1"/>
    <col min="10250" max="10496" width="11.42578125" style="46"/>
    <col min="10497" max="10498" width="15.42578125" style="46" customWidth="1"/>
    <col min="10499" max="10505" width="12.7109375" style="46" customWidth="1"/>
    <col min="10506" max="10752" width="11.42578125" style="46"/>
    <col min="10753" max="10754" width="15.42578125" style="46" customWidth="1"/>
    <col min="10755" max="10761" width="12.7109375" style="46" customWidth="1"/>
    <col min="10762" max="11008" width="11.42578125" style="46"/>
    <col min="11009" max="11010" width="15.42578125" style="46" customWidth="1"/>
    <col min="11011" max="11017" width="12.7109375" style="46" customWidth="1"/>
    <col min="11018" max="11264" width="11.42578125" style="46"/>
    <col min="11265" max="11266" width="15.42578125" style="46" customWidth="1"/>
    <col min="11267" max="11273" width="12.7109375" style="46" customWidth="1"/>
    <col min="11274" max="11520" width="11.42578125" style="46"/>
    <col min="11521" max="11522" width="15.42578125" style="46" customWidth="1"/>
    <col min="11523" max="11529" width="12.7109375" style="46" customWidth="1"/>
    <col min="11530" max="11776" width="11.42578125" style="46"/>
    <col min="11777" max="11778" width="15.42578125" style="46" customWidth="1"/>
    <col min="11779" max="11785" width="12.7109375" style="46" customWidth="1"/>
    <col min="11786" max="12032" width="11.42578125" style="46"/>
    <col min="12033" max="12034" width="15.42578125" style="46" customWidth="1"/>
    <col min="12035" max="12041" width="12.7109375" style="46" customWidth="1"/>
    <col min="12042" max="12288" width="11.42578125" style="46"/>
    <col min="12289" max="12290" width="15.42578125" style="46" customWidth="1"/>
    <col min="12291" max="12297" width="12.7109375" style="46" customWidth="1"/>
    <col min="12298" max="12544" width="11.42578125" style="46"/>
    <col min="12545" max="12546" width="15.42578125" style="46" customWidth="1"/>
    <col min="12547" max="12553" width="12.7109375" style="46" customWidth="1"/>
    <col min="12554" max="12800" width="11.42578125" style="46"/>
    <col min="12801" max="12802" width="15.42578125" style="46" customWidth="1"/>
    <col min="12803" max="12809" width="12.7109375" style="46" customWidth="1"/>
    <col min="12810" max="13056" width="11.42578125" style="46"/>
    <col min="13057" max="13058" width="15.42578125" style="46" customWidth="1"/>
    <col min="13059" max="13065" width="12.7109375" style="46" customWidth="1"/>
    <col min="13066" max="13312" width="11.42578125" style="46"/>
    <col min="13313" max="13314" width="15.42578125" style="46" customWidth="1"/>
    <col min="13315" max="13321" width="12.7109375" style="46" customWidth="1"/>
    <col min="13322" max="13568" width="11.42578125" style="46"/>
    <col min="13569" max="13570" width="15.42578125" style="46" customWidth="1"/>
    <col min="13571" max="13577" width="12.7109375" style="46" customWidth="1"/>
    <col min="13578" max="13824" width="11.42578125" style="46"/>
    <col min="13825" max="13826" width="15.42578125" style="46" customWidth="1"/>
    <col min="13827" max="13833" width="12.7109375" style="46" customWidth="1"/>
    <col min="13834" max="14080" width="11.42578125" style="46"/>
    <col min="14081" max="14082" width="15.42578125" style="46" customWidth="1"/>
    <col min="14083" max="14089" width="12.7109375" style="46" customWidth="1"/>
    <col min="14090" max="14336" width="11.42578125" style="46"/>
    <col min="14337" max="14338" width="15.42578125" style="46" customWidth="1"/>
    <col min="14339" max="14345" width="12.7109375" style="46" customWidth="1"/>
    <col min="14346" max="14592" width="11.42578125" style="46"/>
    <col min="14593" max="14594" width="15.42578125" style="46" customWidth="1"/>
    <col min="14595" max="14601" width="12.7109375" style="46" customWidth="1"/>
    <col min="14602" max="14848" width="11.42578125" style="46"/>
    <col min="14849" max="14850" width="15.42578125" style="46" customWidth="1"/>
    <col min="14851" max="14857" width="12.7109375" style="46" customWidth="1"/>
    <col min="14858" max="15104" width="11.42578125" style="46"/>
    <col min="15105" max="15106" width="15.42578125" style="46" customWidth="1"/>
    <col min="15107" max="15113" width="12.7109375" style="46" customWidth="1"/>
    <col min="15114" max="15360" width="11.42578125" style="46"/>
    <col min="15361" max="15362" width="15.42578125" style="46" customWidth="1"/>
    <col min="15363" max="15369" width="12.7109375" style="46" customWidth="1"/>
    <col min="15370" max="15616" width="11.42578125" style="46"/>
    <col min="15617" max="15618" width="15.42578125" style="46" customWidth="1"/>
    <col min="15619" max="15625" width="12.7109375" style="46" customWidth="1"/>
    <col min="15626" max="15872" width="11.42578125" style="46"/>
    <col min="15873" max="15874" width="15.42578125" style="46" customWidth="1"/>
    <col min="15875" max="15881" width="12.7109375" style="46" customWidth="1"/>
    <col min="15882" max="16128" width="11.42578125" style="46"/>
    <col min="16129" max="16130" width="15.42578125" style="46" customWidth="1"/>
    <col min="16131" max="16137" width="12.7109375" style="46" customWidth="1"/>
    <col min="16138" max="16384" width="11.42578125" style="46"/>
  </cols>
  <sheetData>
    <row r="1" spans="1:11">
      <c r="A1" s="1"/>
      <c r="B1" s="2"/>
      <c r="C1" s="2"/>
      <c r="D1" s="1"/>
      <c r="E1" s="1"/>
      <c r="F1" s="1"/>
      <c r="G1" s="1"/>
      <c r="H1" s="1"/>
      <c r="I1" s="1"/>
    </row>
    <row r="2" spans="1:11">
      <c r="A2" s="1"/>
      <c r="B2" s="2"/>
      <c r="C2" s="2"/>
      <c r="D2" s="1"/>
      <c r="E2" s="1"/>
      <c r="F2" s="1"/>
      <c r="G2" s="1"/>
      <c r="H2" s="1"/>
      <c r="I2" s="1"/>
    </row>
    <row r="3" spans="1:11">
      <c r="A3" s="1"/>
      <c r="B3" s="4"/>
      <c r="C3" s="4"/>
      <c r="D3" s="5"/>
      <c r="E3" s="6"/>
      <c r="F3" s="6"/>
      <c r="G3" s="6"/>
      <c r="H3" s="5"/>
      <c r="I3" s="5"/>
    </row>
    <row r="4" spans="1:11">
      <c r="A4" s="495"/>
      <c r="B4" s="495"/>
      <c r="C4" s="495"/>
      <c r="D4" s="495"/>
      <c r="E4" s="495"/>
      <c r="F4" s="495"/>
      <c r="G4" s="495"/>
      <c r="H4" s="495"/>
      <c r="I4" s="495"/>
    </row>
    <row r="5" spans="1:11">
      <c r="A5" s="192"/>
      <c r="B5" s="192"/>
      <c r="C5" s="192"/>
      <c r="D5" s="192"/>
      <c r="E5" s="192"/>
      <c r="F5" s="192"/>
      <c r="G5" s="192"/>
      <c r="H5" s="192"/>
      <c r="I5" s="192"/>
    </row>
    <row r="6" spans="1:11" ht="17.25" customHeight="1">
      <c r="A6" s="502" t="s">
        <v>109</v>
      </c>
      <c r="B6" s="502"/>
      <c r="C6" s="502"/>
      <c r="D6" s="502"/>
      <c r="E6" s="502"/>
      <c r="F6" s="502"/>
      <c r="G6" s="502"/>
      <c r="H6" s="502"/>
      <c r="I6" s="502"/>
      <c r="J6" s="502"/>
      <c r="K6" s="502"/>
    </row>
    <row r="7" spans="1:11" ht="8.25" customHeight="1">
      <c r="A7" s="193"/>
      <c r="B7" s="193"/>
      <c r="C7" s="193"/>
      <c r="D7" s="193"/>
      <c r="E7" s="9"/>
      <c r="F7" s="193"/>
      <c r="G7" s="193"/>
      <c r="H7" s="193"/>
      <c r="I7" s="193"/>
    </row>
    <row r="8" spans="1:11" ht="16.5" customHeight="1">
      <c r="A8" s="9"/>
      <c r="B8" s="9"/>
      <c r="C8" s="8"/>
      <c r="D8" s="9"/>
      <c r="E8" s="9"/>
      <c r="F8" s="9"/>
      <c r="G8" s="9"/>
      <c r="H8" s="9"/>
      <c r="I8" s="193"/>
    </row>
    <row r="9" spans="1:11" ht="26.25" customHeight="1">
      <c r="A9" s="22" t="s">
        <v>272</v>
      </c>
      <c r="B9" s="83">
        <f>B15</f>
        <v>84.177616801437566</v>
      </c>
      <c r="C9" s="8"/>
      <c r="D9" s="9"/>
      <c r="E9" s="9"/>
      <c r="F9" s="9"/>
      <c r="G9" s="9"/>
      <c r="H9" s="9"/>
      <c r="I9" s="85"/>
    </row>
    <row r="10" spans="1:11" ht="15" customHeight="1">
      <c r="A10" s="9"/>
      <c r="B10" s="9"/>
      <c r="C10" s="9"/>
      <c r="D10" s="18"/>
      <c r="E10" s="18"/>
      <c r="F10" s="18"/>
      <c r="G10" s="9"/>
      <c r="H10" s="9">
        <v>348240</v>
      </c>
      <c r="I10" s="198">
        <f>D15/H10-1</f>
        <v>2.2742935906271633E-2</v>
      </c>
    </row>
    <row r="11" spans="1:11" ht="10.5" customHeight="1">
      <c r="A11" s="518" t="s">
        <v>6</v>
      </c>
      <c r="B11" s="520" t="s">
        <v>110</v>
      </c>
      <c r="C11" s="521"/>
      <c r="D11" s="518" t="s">
        <v>8</v>
      </c>
      <c r="E11" s="116" t="s">
        <v>9</v>
      </c>
      <c r="F11" s="215"/>
      <c r="G11" s="9"/>
      <c r="H11" s="9"/>
    </row>
    <row r="12" spans="1:11" ht="10.5" customHeight="1">
      <c r="A12" s="519"/>
      <c r="B12" s="522"/>
      <c r="C12" s="523"/>
      <c r="D12" s="519"/>
      <c r="E12" s="116" t="s">
        <v>11</v>
      </c>
      <c r="F12" s="116" t="s">
        <v>10</v>
      </c>
      <c r="G12" s="9"/>
      <c r="H12" s="9"/>
    </row>
    <row r="13" spans="1:11" ht="10.5" customHeight="1">
      <c r="A13" s="9"/>
      <c r="B13" s="9"/>
      <c r="C13" s="9"/>
      <c r="D13" s="18"/>
      <c r="E13" s="18"/>
      <c r="F13" s="18"/>
      <c r="G13" s="18"/>
      <c r="H13" s="18"/>
    </row>
    <row r="14" spans="1:11" ht="45" customHeight="1">
      <c r="A14" s="216" t="s">
        <v>12</v>
      </c>
      <c r="B14" s="217" t="s">
        <v>110</v>
      </c>
      <c r="C14" s="217" t="s">
        <v>273</v>
      </c>
      <c r="D14" s="217" t="s">
        <v>111</v>
      </c>
      <c r="E14" s="218" t="s">
        <v>112</v>
      </c>
      <c r="F14" s="218" t="s">
        <v>113</v>
      </c>
      <c r="G14" s="218" t="s">
        <v>114</v>
      </c>
      <c r="H14" s="218" t="s">
        <v>115</v>
      </c>
      <c r="I14" s="218" t="s">
        <v>116</v>
      </c>
      <c r="J14" s="218" t="s">
        <v>117</v>
      </c>
      <c r="K14" s="218" t="s">
        <v>118</v>
      </c>
    </row>
    <row r="15" spans="1:11" ht="15.75" customHeight="1">
      <c r="A15" s="24" t="s">
        <v>74</v>
      </c>
      <c r="B15" s="219">
        <f>IF(D15=0,0,(C15/D15)*100)</f>
        <v>84.177616801437566</v>
      </c>
      <c r="C15" s="220">
        <f>SUM(C16:C47)</f>
        <v>299807</v>
      </c>
      <c r="D15" s="221">
        <f t="shared" ref="D15:D47" si="0">E15*40*2</f>
        <v>356160</v>
      </c>
      <c r="E15" s="220">
        <f t="shared" ref="E15:K15" si="1">SUM(E16:E47)</f>
        <v>4452</v>
      </c>
      <c r="F15" s="220">
        <f t="shared" si="1"/>
        <v>938</v>
      </c>
      <c r="G15" s="220">
        <f>SUM(G16:G47)</f>
        <v>1403</v>
      </c>
      <c r="H15" s="220">
        <f t="shared" si="1"/>
        <v>0</v>
      </c>
      <c r="I15" s="220">
        <f t="shared" si="1"/>
        <v>0</v>
      </c>
      <c r="J15" s="220">
        <f t="shared" si="1"/>
        <v>0</v>
      </c>
      <c r="K15" s="220">
        <f t="shared" si="1"/>
        <v>0</v>
      </c>
    </row>
    <row r="16" spans="1:11">
      <c r="A16" s="27" t="s">
        <v>16</v>
      </c>
      <c r="B16" s="222">
        <f>IF(D16=0,0,(C16/D16)*100)</f>
        <v>99.3125</v>
      </c>
      <c r="C16" s="223">
        <v>4767</v>
      </c>
      <c r="D16" s="221">
        <f t="shared" si="0"/>
        <v>4800</v>
      </c>
      <c r="E16" s="223">
        <v>60</v>
      </c>
      <c r="F16" s="223">
        <v>14</v>
      </c>
      <c r="G16" s="223">
        <v>14</v>
      </c>
      <c r="H16" s="223"/>
      <c r="I16" s="223"/>
      <c r="J16" s="224"/>
      <c r="K16" s="224"/>
    </row>
    <row r="17" spans="1:11">
      <c r="A17" s="27" t="s">
        <v>17</v>
      </c>
      <c r="B17" s="222">
        <f>IF(D17=0,0,(C17/D17)*100)</f>
        <v>87.825630252100837</v>
      </c>
      <c r="C17" s="223">
        <v>8361</v>
      </c>
      <c r="D17" s="221">
        <f t="shared" si="0"/>
        <v>9520</v>
      </c>
      <c r="E17" s="223">
        <v>119</v>
      </c>
      <c r="F17" s="223">
        <v>21</v>
      </c>
      <c r="G17" s="223">
        <v>25</v>
      </c>
      <c r="H17" s="223"/>
      <c r="I17" s="223"/>
      <c r="J17" s="224"/>
      <c r="K17" s="224"/>
    </row>
    <row r="18" spans="1:11">
      <c r="A18" s="27" t="s">
        <v>18</v>
      </c>
      <c r="B18" s="222">
        <f>IF(D18=0,0,(C18/D18)*100)</f>
        <v>78.287037037037038</v>
      </c>
      <c r="C18" s="223">
        <v>1691</v>
      </c>
      <c r="D18" s="221">
        <f t="shared" si="0"/>
        <v>2160</v>
      </c>
      <c r="E18" s="223">
        <v>27</v>
      </c>
      <c r="F18" s="223">
        <v>5</v>
      </c>
      <c r="G18" s="223">
        <v>7</v>
      </c>
      <c r="H18" s="223"/>
      <c r="I18" s="223"/>
      <c r="J18" s="224"/>
      <c r="K18" s="224"/>
    </row>
    <row r="19" spans="1:11">
      <c r="A19" s="27" t="s">
        <v>19</v>
      </c>
      <c r="B19" s="222">
        <f t="shared" ref="B19:B47" si="2">IF(D19=0,0,(C19/D19)*100)</f>
        <v>56.826923076923073</v>
      </c>
      <c r="C19" s="223">
        <v>1773</v>
      </c>
      <c r="D19" s="221">
        <f t="shared" si="0"/>
        <v>3120</v>
      </c>
      <c r="E19" s="223">
        <v>39</v>
      </c>
      <c r="F19" s="223">
        <v>7</v>
      </c>
      <c r="G19" s="223">
        <v>14</v>
      </c>
      <c r="H19" s="223"/>
      <c r="I19" s="223"/>
      <c r="J19" s="224"/>
      <c r="K19" s="224"/>
    </row>
    <row r="20" spans="1:11">
      <c r="A20" s="27" t="s">
        <v>20</v>
      </c>
      <c r="B20" s="222">
        <f t="shared" si="2"/>
        <v>77.605932203389827</v>
      </c>
      <c r="C20" s="223">
        <v>7326</v>
      </c>
      <c r="D20" s="221">
        <f t="shared" si="0"/>
        <v>9440</v>
      </c>
      <c r="E20" s="223">
        <v>118</v>
      </c>
      <c r="F20" s="223">
        <v>16</v>
      </c>
      <c r="G20" s="223">
        <v>42</v>
      </c>
      <c r="H20" s="223"/>
      <c r="I20" s="223"/>
      <c r="J20" s="224"/>
      <c r="K20" s="224"/>
    </row>
    <row r="21" spans="1:11">
      <c r="A21" s="27" t="s">
        <v>21</v>
      </c>
      <c r="B21" s="222">
        <f t="shared" si="2"/>
        <v>77.95289855072464</v>
      </c>
      <c r="C21" s="223">
        <v>8606</v>
      </c>
      <c r="D21" s="221">
        <f t="shared" si="0"/>
        <v>11040</v>
      </c>
      <c r="E21" s="223">
        <v>138</v>
      </c>
      <c r="F21" s="223">
        <v>20</v>
      </c>
      <c r="G21" s="223">
        <v>34</v>
      </c>
      <c r="H21" s="223"/>
      <c r="I21" s="223"/>
      <c r="J21" s="224"/>
      <c r="K21" s="224"/>
    </row>
    <row r="22" spans="1:11">
      <c r="A22" s="27" t="s">
        <v>22</v>
      </c>
      <c r="B22" s="222">
        <f t="shared" si="2"/>
        <v>77.864173228346459</v>
      </c>
      <c r="C22" s="223">
        <v>7911</v>
      </c>
      <c r="D22" s="221">
        <f t="shared" si="0"/>
        <v>10160</v>
      </c>
      <c r="E22" s="223">
        <v>127</v>
      </c>
      <c r="F22" s="223">
        <v>32</v>
      </c>
      <c r="G22" s="223">
        <v>39</v>
      </c>
      <c r="H22" s="223"/>
      <c r="I22" s="223"/>
      <c r="J22" s="224"/>
      <c r="K22" s="224"/>
    </row>
    <row r="23" spans="1:11">
      <c r="A23" s="27" t="s">
        <v>23</v>
      </c>
      <c r="B23" s="222">
        <f t="shared" si="2"/>
        <v>68.9453125</v>
      </c>
      <c r="C23" s="223">
        <v>1765</v>
      </c>
      <c r="D23" s="221">
        <f t="shared" si="0"/>
        <v>2560</v>
      </c>
      <c r="E23" s="223">
        <v>32</v>
      </c>
      <c r="F23" s="223">
        <v>5</v>
      </c>
      <c r="G23" s="223">
        <v>8</v>
      </c>
      <c r="H23" s="223"/>
      <c r="I23" s="223"/>
      <c r="J23" s="224"/>
      <c r="K23" s="224"/>
    </row>
    <row r="24" spans="1:11">
      <c r="A24" s="27" t="s">
        <v>24</v>
      </c>
      <c r="B24" s="222">
        <f t="shared" si="2"/>
        <v>104.39598880597015</v>
      </c>
      <c r="C24" s="223">
        <v>44765</v>
      </c>
      <c r="D24" s="221">
        <f t="shared" si="0"/>
        <v>42880</v>
      </c>
      <c r="E24" s="223">
        <v>536</v>
      </c>
      <c r="F24" s="223">
        <v>95</v>
      </c>
      <c r="G24" s="223">
        <v>174</v>
      </c>
      <c r="H24" s="223"/>
      <c r="I24" s="223"/>
      <c r="J24" s="224"/>
      <c r="K24" s="224"/>
    </row>
    <row r="25" spans="1:11">
      <c r="A25" s="27" t="s">
        <v>25</v>
      </c>
      <c r="B25" s="222">
        <f t="shared" si="2"/>
        <v>69.94047619047619</v>
      </c>
      <c r="C25" s="223">
        <v>2350</v>
      </c>
      <c r="D25" s="221">
        <f t="shared" si="0"/>
        <v>3360</v>
      </c>
      <c r="E25" s="223">
        <v>42</v>
      </c>
      <c r="F25" s="223">
        <v>13</v>
      </c>
      <c r="G25" s="223">
        <v>12</v>
      </c>
      <c r="H25" s="223"/>
      <c r="I25" s="223"/>
      <c r="J25" s="224"/>
      <c r="K25" s="224"/>
    </row>
    <row r="26" spans="1:11">
      <c r="A26" s="27" t="s">
        <v>26</v>
      </c>
      <c r="B26" s="222">
        <f t="shared" si="2"/>
        <v>95.91947115384616</v>
      </c>
      <c r="C26" s="223">
        <v>15961</v>
      </c>
      <c r="D26" s="221">
        <f t="shared" si="0"/>
        <v>16640</v>
      </c>
      <c r="E26" s="223">
        <v>208</v>
      </c>
      <c r="F26" s="223">
        <v>51</v>
      </c>
      <c r="G26" s="223">
        <v>79</v>
      </c>
      <c r="H26" s="223"/>
      <c r="I26" s="223"/>
      <c r="J26" s="224"/>
      <c r="K26" s="224"/>
    </row>
    <row r="27" spans="1:11">
      <c r="A27" s="27" t="s">
        <v>27</v>
      </c>
      <c r="B27" s="222">
        <f t="shared" si="2"/>
        <v>75.779914529914521</v>
      </c>
      <c r="C27" s="223">
        <v>7093</v>
      </c>
      <c r="D27" s="221">
        <f t="shared" si="0"/>
        <v>9360</v>
      </c>
      <c r="E27" s="223">
        <v>117</v>
      </c>
      <c r="F27" s="223">
        <v>30</v>
      </c>
      <c r="G27" s="223">
        <v>38</v>
      </c>
      <c r="H27" s="223"/>
      <c r="I27" s="223"/>
      <c r="J27" s="224"/>
      <c r="K27" s="224"/>
    </row>
    <row r="28" spans="1:11">
      <c r="A28" s="27" t="s">
        <v>28</v>
      </c>
      <c r="B28" s="222">
        <f t="shared" si="2"/>
        <v>72.1484375</v>
      </c>
      <c r="C28" s="223">
        <v>3694</v>
      </c>
      <c r="D28" s="221">
        <f t="shared" si="0"/>
        <v>5120</v>
      </c>
      <c r="E28" s="223">
        <v>64</v>
      </c>
      <c r="F28" s="223">
        <v>27</v>
      </c>
      <c r="G28" s="223">
        <v>23</v>
      </c>
      <c r="H28" s="223"/>
      <c r="I28" s="223"/>
      <c r="J28" s="224"/>
      <c r="K28" s="224"/>
    </row>
    <row r="29" spans="1:11">
      <c r="A29" s="27" t="s">
        <v>29</v>
      </c>
      <c r="B29" s="222">
        <f t="shared" si="2"/>
        <v>76.395582329317264</v>
      </c>
      <c r="C29" s="223">
        <v>15218</v>
      </c>
      <c r="D29" s="221">
        <f t="shared" si="0"/>
        <v>19920</v>
      </c>
      <c r="E29" s="223">
        <v>249</v>
      </c>
      <c r="F29" s="223">
        <v>37</v>
      </c>
      <c r="G29" s="223">
        <v>70</v>
      </c>
      <c r="H29" s="223"/>
      <c r="I29" s="223"/>
      <c r="J29" s="224"/>
      <c r="K29" s="224"/>
    </row>
    <row r="30" spans="1:11">
      <c r="A30" s="27" t="s">
        <v>30</v>
      </c>
      <c r="B30" s="222">
        <f t="shared" si="2"/>
        <v>84.431502086230878</v>
      </c>
      <c r="C30" s="223">
        <v>48565</v>
      </c>
      <c r="D30" s="221">
        <f t="shared" si="0"/>
        <v>57520</v>
      </c>
      <c r="E30" s="223">
        <v>719</v>
      </c>
      <c r="F30" s="223">
        <v>139</v>
      </c>
      <c r="G30" s="223">
        <v>215</v>
      </c>
      <c r="H30" s="223"/>
      <c r="I30" s="223"/>
      <c r="J30" s="224"/>
      <c r="K30" s="224"/>
    </row>
    <row r="31" spans="1:11">
      <c r="A31" s="27" t="s">
        <v>31</v>
      </c>
      <c r="B31" s="222">
        <f t="shared" si="2"/>
        <v>68.58522727272728</v>
      </c>
      <c r="C31" s="223">
        <v>12071</v>
      </c>
      <c r="D31" s="221">
        <f t="shared" si="0"/>
        <v>17600</v>
      </c>
      <c r="E31" s="223">
        <v>220</v>
      </c>
      <c r="F31" s="223">
        <v>46</v>
      </c>
      <c r="G31" s="223">
        <v>62</v>
      </c>
      <c r="H31" s="223"/>
      <c r="I31" s="223"/>
      <c r="J31" s="224"/>
      <c r="K31" s="224"/>
    </row>
    <row r="32" spans="1:11">
      <c r="A32" s="27" t="s">
        <v>32</v>
      </c>
      <c r="B32" s="222">
        <f t="shared" si="2"/>
        <v>105.25</v>
      </c>
      <c r="C32" s="223">
        <v>5052</v>
      </c>
      <c r="D32" s="221">
        <f t="shared" si="0"/>
        <v>4800</v>
      </c>
      <c r="E32" s="223">
        <v>60</v>
      </c>
      <c r="F32" s="223">
        <v>17</v>
      </c>
      <c r="G32" s="223">
        <v>12</v>
      </c>
      <c r="H32" s="223"/>
      <c r="I32" s="223"/>
      <c r="J32" s="224"/>
      <c r="K32" s="224"/>
    </row>
    <row r="33" spans="1:11">
      <c r="A33" s="27" t="s">
        <v>33</v>
      </c>
      <c r="B33" s="222">
        <f t="shared" si="2"/>
        <v>108.17857142857143</v>
      </c>
      <c r="C33" s="223">
        <v>3029</v>
      </c>
      <c r="D33" s="221">
        <f t="shared" si="0"/>
        <v>2800</v>
      </c>
      <c r="E33" s="223">
        <v>35</v>
      </c>
      <c r="F33" s="223">
        <v>7</v>
      </c>
      <c r="G33" s="223">
        <v>7</v>
      </c>
      <c r="H33" s="223"/>
      <c r="I33" s="223"/>
      <c r="J33" s="224"/>
      <c r="K33" s="224"/>
    </row>
    <row r="34" spans="1:11">
      <c r="A34" s="27" t="s">
        <v>34</v>
      </c>
      <c r="B34" s="222">
        <f t="shared" si="2"/>
        <v>104.19157608695653</v>
      </c>
      <c r="C34" s="223">
        <v>15337</v>
      </c>
      <c r="D34" s="221">
        <f t="shared" si="0"/>
        <v>14720</v>
      </c>
      <c r="E34" s="223">
        <v>184</v>
      </c>
      <c r="F34" s="223">
        <v>49</v>
      </c>
      <c r="G34" s="223">
        <v>60</v>
      </c>
      <c r="H34" s="223"/>
      <c r="I34" s="223"/>
      <c r="J34" s="224"/>
      <c r="K34" s="224"/>
    </row>
    <row r="35" spans="1:11">
      <c r="A35" s="27" t="s">
        <v>35</v>
      </c>
      <c r="B35" s="222">
        <f t="shared" si="2"/>
        <v>86.289893617021278</v>
      </c>
      <c r="C35" s="223">
        <v>6489</v>
      </c>
      <c r="D35" s="221">
        <f t="shared" si="0"/>
        <v>7520</v>
      </c>
      <c r="E35" s="223">
        <v>94</v>
      </c>
      <c r="F35" s="223">
        <v>13</v>
      </c>
      <c r="G35" s="223">
        <v>32</v>
      </c>
      <c r="H35" s="223"/>
      <c r="I35" s="223"/>
      <c r="J35" s="224"/>
      <c r="K35" s="224"/>
    </row>
    <row r="36" spans="1:11">
      <c r="A36" s="27" t="s">
        <v>36</v>
      </c>
      <c r="B36" s="222">
        <f t="shared" si="2"/>
        <v>66.701388888888886</v>
      </c>
      <c r="C36" s="223">
        <v>7684</v>
      </c>
      <c r="D36" s="221">
        <f t="shared" si="0"/>
        <v>11520</v>
      </c>
      <c r="E36" s="223">
        <v>144</v>
      </c>
      <c r="F36" s="223">
        <v>39</v>
      </c>
      <c r="G36" s="223">
        <v>55</v>
      </c>
      <c r="H36" s="223"/>
      <c r="I36" s="223"/>
      <c r="J36" s="224"/>
      <c r="K36" s="224"/>
    </row>
    <row r="37" spans="1:11">
      <c r="A37" s="27" t="s">
        <v>37</v>
      </c>
      <c r="B37" s="222">
        <f t="shared" si="2"/>
        <v>84.70930232558139</v>
      </c>
      <c r="C37" s="223">
        <v>2914</v>
      </c>
      <c r="D37" s="221">
        <f t="shared" si="0"/>
        <v>3440</v>
      </c>
      <c r="E37" s="223">
        <v>43</v>
      </c>
      <c r="F37" s="223">
        <v>10</v>
      </c>
      <c r="G37" s="223">
        <v>23</v>
      </c>
      <c r="H37" s="223"/>
      <c r="I37" s="223"/>
      <c r="J37" s="224"/>
      <c r="K37" s="224"/>
    </row>
    <row r="38" spans="1:11">
      <c r="A38" s="27" t="s">
        <v>38</v>
      </c>
      <c r="B38" s="222">
        <f t="shared" si="2"/>
        <v>102.84653465346534</v>
      </c>
      <c r="C38" s="223">
        <v>8310</v>
      </c>
      <c r="D38" s="221">
        <f t="shared" si="0"/>
        <v>8080</v>
      </c>
      <c r="E38" s="223">
        <v>101</v>
      </c>
      <c r="F38" s="223">
        <v>14</v>
      </c>
      <c r="G38" s="223">
        <v>29</v>
      </c>
      <c r="H38" s="223"/>
      <c r="I38" s="223"/>
      <c r="J38" s="224"/>
      <c r="K38" s="224"/>
    </row>
    <row r="39" spans="1:11">
      <c r="A39" s="27" t="s">
        <v>39</v>
      </c>
      <c r="B39" s="222">
        <f t="shared" si="2"/>
        <v>81.205357142857139</v>
      </c>
      <c r="C39" s="223">
        <v>5457</v>
      </c>
      <c r="D39" s="221">
        <f t="shared" si="0"/>
        <v>6720</v>
      </c>
      <c r="E39" s="223">
        <v>84</v>
      </c>
      <c r="F39" s="223">
        <v>18</v>
      </c>
      <c r="G39" s="223">
        <v>25</v>
      </c>
      <c r="H39" s="223"/>
      <c r="I39" s="223"/>
      <c r="J39" s="224"/>
      <c r="K39" s="224"/>
    </row>
    <row r="40" spans="1:11">
      <c r="A40" s="27" t="s">
        <v>40</v>
      </c>
      <c r="B40" s="222">
        <f t="shared" si="2"/>
        <v>72.756410256410248</v>
      </c>
      <c r="C40" s="223">
        <v>9080</v>
      </c>
      <c r="D40" s="221">
        <f t="shared" si="0"/>
        <v>12480</v>
      </c>
      <c r="E40" s="223">
        <v>156</v>
      </c>
      <c r="F40" s="223">
        <v>48</v>
      </c>
      <c r="G40" s="223">
        <v>46</v>
      </c>
      <c r="H40" s="223"/>
      <c r="I40" s="223"/>
      <c r="J40" s="224"/>
      <c r="K40" s="224"/>
    </row>
    <row r="41" spans="1:11">
      <c r="A41" s="27" t="s">
        <v>41</v>
      </c>
      <c r="B41" s="222">
        <f t="shared" si="2"/>
        <v>73.968609865470853</v>
      </c>
      <c r="C41" s="223">
        <v>13196</v>
      </c>
      <c r="D41" s="221">
        <f t="shared" si="0"/>
        <v>17840</v>
      </c>
      <c r="E41" s="223">
        <v>223</v>
      </c>
      <c r="F41" s="223">
        <v>45</v>
      </c>
      <c r="G41" s="223">
        <v>60</v>
      </c>
      <c r="H41" s="223"/>
      <c r="I41" s="223"/>
      <c r="J41" s="224"/>
      <c r="K41" s="224"/>
    </row>
    <row r="42" spans="1:11">
      <c r="A42" s="27" t="s">
        <v>42</v>
      </c>
      <c r="B42" s="222">
        <f t="shared" si="2"/>
        <v>82.89473684210526</v>
      </c>
      <c r="C42" s="223">
        <v>5040</v>
      </c>
      <c r="D42" s="221">
        <f t="shared" si="0"/>
        <v>6080</v>
      </c>
      <c r="E42" s="223">
        <v>76</v>
      </c>
      <c r="F42" s="223">
        <v>24</v>
      </c>
      <c r="G42" s="223">
        <v>26</v>
      </c>
      <c r="H42" s="223"/>
      <c r="I42" s="223"/>
      <c r="J42" s="224"/>
      <c r="K42" s="224"/>
    </row>
    <row r="43" spans="1:11">
      <c r="A43" s="27" t="s">
        <v>43</v>
      </c>
      <c r="B43" s="222">
        <f t="shared" si="2"/>
        <v>74.06702898550725</v>
      </c>
      <c r="C43" s="223">
        <v>8177</v>
      </c>
      <c r="D43" s="221">
        <f t="shared" si="0"/>
        <v>11040</v>
      </c>
      <c r="E43" s="223">
        <v>138</v>
      </c>
      <c r="F43" s="223">
        <v>24</v>
      </c>
      <c r="G43" s="223">
        <v>50</v>
      </c>
      <c r="H43" s="223"/>
      <c r="I43" s="223"/>
      <c r="J43" s="224"/>
      <c r="K43" s="224"/>
    </row>
    <row r="44" spans="1:11">
      <c r="A44" s="27" t="s">
        <v>44</v>
      </c>
      <c r="B44" s="222">
        <f t="shared" si="2"/>
        <v>76.99404761904762</v>
      </c>
      <c r="C44" s="223">
        <v>2587</v>
      </c>
      <c r="D44" s="221">
        <f t="shared" si="0"/>
        <v>3360</v>
      </c>
      <c r="E44" s="223">
        <v>42</v>
      </c>
      <c r="F44" s="223">
        <v>12</v>
      </c>
      <c r="G44" s="223">
        <v>16</v>
      </c>
      <c r="H44" s="223"/>
      <c r="I44" s="223"/>
      <c r="J44" s="224"/>
      <c r="K44" s="224"/>
    </row>
    <row r="45" spans="1:11">
      <c r="A45" s="27" t="s">
        <v>45</v>
      </c>
      <c r="B45" s="222">
        <f t="shared" si="2"/>
        <v>70.556402439024396</v>
      </c>
      <c r="C45" s="223">
        <v>9257</v>
      </c>
      <c r="D45" s="221">
        <f t="shared" si="0"/>
        <v>13120</v>
      </c>
      <c r="E45" s="223">
        <v>164</v>
      </c>
      <c r="F45" s="223">
        <v>39</v>
      </c>
      <c r="G45" s="223">
        <v>83</v>
      </c>
      <c r="H45" s="223"/>
      <c r="I45" s="223"/>
      <c r="J45" s="224"/>
      <c r="K45" s="224"/>
    </row>
    <row r="46" spans="1:11">
      <c r="A46" s="27" t="s">
        <v>46</v>
      </c>
      <c r="B46" s="222">
        <f t="shared" si="2"/>
        <v>104.75446428571429</v>
      </c>
      <c r="C46" s="223">
        <v>4693</v>
      </c>
      <c r="D46" s="221">
        <f t="shared" si="0"/>
        <v>4480</v>
      </c>
      <c r="E46" s="223">
        <v>56</v>
      </c>
      <c r="F46" s="223">
        <v>10</v>
      </c>
      <c r="G46" s="223">
        <v>16</v>
      </c>
      <c r="H46" s="223"/>
      <c r="I46" s="223"/>
      <c r="J46" s="224"/>
      <c r="K46" s="224"/>
    </row>
    <row r="47" spans="1:11">
      <c r="A47" s="27" t="s">
        <v>47</v>
      </c>
      <c r="B47" s="222">
        <f t="shared" si="2"/>
        <v>53.648648648648646</v>
      </c>
      <c r="C47" s="223">
        <v>1588</v>
      </c>
      <c r="D47" s="221">
        <f t="shared" si="0"/>
        <v>2960</v>
      </c>
      <c r="E47" s="223">
        <v>37</v>
      </c>
      <c r="F47" s="223">
        <v>11</v>
      </c>
      <c r="G47" s="223">
        <v>7</v>
      </c>
      <c r="H47" s="223"/>
      <c r="I47" s="223"/>
      <c r="J47" s="224"/>
      <c r="K47" s="224"/>
    </row>
    <row r="48" spans="1:11">
      <c r="A48" s="225"/>
      <c r="B48" s="524"/>
      <c r="C48" s="524"/>
      <c r="D48" s="524"/>
      <c r="E48" s="524"/>
      <c r="F48" s="12"/>
      <c r="G48" s="12"/>
    </row>
    <row r="49" spans="1:11">
      <c r="A49" s="123" t="s">
        <v>48</v>
      </c>
    </row>
    <row r="50" spans="1:11" ht="14.25" customHeight="1">
      <c r="A50" s="516"/>
      <c r="B50" s="517"/>
      <c r="C50" s="517"/>
      <c r="D50" s="517"/>
      <c r="E50" s="517"/>
      <c r="F50" s="517"/>
      <c r="G50" s="517"/>
      <c r="H50" s="517"/>
      <c r="I50" s="517"/>
      <c r="J50" s="517"/>
      <c r="K50" s="517"/>
    </row>
    <row r="51" spans="1:11" ht="14.25" customHeight="1">
      <c r="A51" s="516"/>
      <c r="B51" s="517"/>
      <c r="C51" s="517"/>
      <c r="D51" s="517"/>
      <c r="E51" s="517"/>
      <c r="F51" s="517"/>
      <c r="G51" s="517"/>
      <c r="H51" s="517"/>
      <c r="I51" s="517"/>
      <c r="J51" s="517"/>
      <c r="K51" s="517"/>
    </row>
    <row r="52" spans="1:11" ht="14.25" customHeight="1">
      <c r="A52" s="516"/>
      <c r="B52" s="517"/>
      <c r="C52" s="517"/>
      <c r="D52" s="517"/>
      <c r="E52" s="517"/>
      <c r="F52" s="517"/>
      <c r="G52" s="517"/>
      <c r="H52" s="517"/>
      <c r="I52" s="517"/>
      <c r="J52" s="517"/>
      <c r="K52" s="517"/>
    </row>
    <row r="53" spans="1:11" ht="14.25" customHeight="1">
      <c r="A53" s="516"/>
      <c r="B53" s="517"/>
      <c r="C53" s="517"/>
      <c r="D53" s="517"/>
      <c r="E53" s="517"/>
      <c r="F53" s="517"/>
      <c r="G53" s="517"/>
      <c r="H53" s="517"/>
      <c r="I53" s="517"/>
      <c r="J53" s="517"/>
      <c r="K53" s="517"/>
    </row>
    <row r="54" spans="1:11" ht="14.25" customHeight="1">
      <c r="A54" s="516"/>
      <c r="B54" s="517"/>
      <c r="C54" s="517"/>
      <c r="D54" s="517"/>
      <c r="E54" s="517"/>
      <c r="F54" s="517"/>
      <c r="G54" s="517"/>
      <c r="H54" s="517"/>
      <c r="I54" s="517"/>
      <c r="J54" s="517"/>
      <c r="K54" s="517"/>
    </row>
  </sheetData>
  <sheetProtection selectLockedCells="1"/>
  <sortState ref="A16:K47">
    <sortCondition ref="A16:A47"/>
  </sortState>
  <mergeCells count="8">
    <mergeCell ref="A50:K54"/>
    <mergeCell ref="A4:I4"/>
    <mergeCell ref="A6:K6"/>
    <mergeCell ref="A11:A12"/>
    <mergeCell ref="B11:C12"/>
    <mergeCell ref="D11:D12"/>
    <mergeCell ref="B48:C48"/>
    <mergeCell ref="D48:E48"/>
  </mergeCells>
  <printOptions horizontalCentered="1" verticalCentered="1"/>
  <pageMargins left="3.937007874015748E-2" right="3.937007874015748E-2" top="0.39370078740157483" bottom="0.39370078740157483" header="0.31496062992125984" footer="0.31496062992125984"/>
  <pageSetup scale="70"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51"/>
  <sheetViews>
    <sheetView view="pageBreakPreview" zoomScaleNormal="100" zoomScaleSheetLayoutView="100" zoomScalePageLayoutView="118" workbookViewId="0">
      <selection activeCell="R46" sqref="R46"/>
    </sheetView>
  </sheetViews>
  <sheetFormatPr baseColWidth="10" defaultRowHeight="15"/>
  <cols>
    <col min="1" max="1" width="11.140625" customWidth="1"/>
    <col min="2" max="2" width="11.42578125" customWidth="1"/>
    <col min="3" max="8" width="6.5703125" customWidth="1"/>
    <col min="9" max="9" width="8.85546875" customWidth="1"/>
    <col min="10" max="11" width="23.42578125" customWidth="1"/>
    <col min="12" max="14" width="11.42578125" style="415"/>
    <col min="15" max="15" width="11.42578125" style="413"/>
    <col min="256" max="256" width="8" customWidth="1"/>
    <col min="257" max="257" width="14.85546875" customWidth="1"/>
    <col min="258" max="258" width="8.140625" customWidth="1"/>
    <col min="259" max="259" width="7.42578125" customWidth="1"/>
    <col min="260" max="263" width="8.140625" customWidth="1"/>
    <col min="264" max="264" width="8.7109375" customWidth="1"/>
    <col min="267" max="267" width="13.28515625" customWidth="1"/>
    <col min="512" max="512" width="8" customWidth="1"/>
    <col min="513" max="513" width="14.85546875" customWidth="1"/>
    <col min="514" max="514" width="8.140625" customWidth="1"/>
    <col min="515" max="515" width="7.42578125" customWidth="1"/>
    <col min="516" max="519" width="8.140625" customWidth="1"/>
    <col min="520" max="520" width="8.7109375" customWidth="1"/>
    <col min="523" max="523" width="13.28515625" customWidth="1"/>
    <col min="768" max="768" width="8" customWidth="1"/>
    <col min="769" max="769" width="14.85546875" customWidth="1"/>
    <col min="770" max="770" width="8.140625" customWidth="1"/>
    <col min="771" max="771" width="7.42578125" customWidth="1"/>
    <col min="772" max="775" width="8.140625" customWidth="1"/>
    <col min="776" max="776" width="8.7109375" customWidth="1"/>
    <col min="779" max="779" width="13.28515625" customWidth="1"/>
    <col min="1024" max="1024" width="8" customWidth="1"/>
    <col min="1025" max="1025" width="14.85546875" customWidth="1"/>
    <col min="1026" max="1026" width="8.140625" customWidth="1"/>
    <col min="1027" max="1027" width="7.42578125" customWidth="1"/>
    <col min="1028" max="1031" width="8.140625" customWidth="1"/>
    <col min="1032" max="1032" width="8.7109375" customWidth="1"/>
    <col min="1035" max="1035" width="13.28515625" customWidth="1"/>
    <col min="1280" max="1280" width="8" customWidth="1"/>
    <col min="1281" max="1281" width="14.85546875" customWidth="1"/>
    <col min="1282" max="1282" width="8.140625" customWidth="1"/>
    <col min="1283" max="1283" width="7.42578125" customWidth="1"/>
    <col min="1284" max="1287" width="8.140625" customWidth="1"/>
    <col min="1288" max="1288" width="8.7109375" customWidth="1"/>
    <col min="1291" max="1291" width="13.28515625" customWidth="1"/>
    <col min="1536" max="1536" width="8" customWidth="1"/>
    <col min="1537" max="1537" width="14.85546875" customWidth="1"/>
    <col min="1538" max="1538" width="8.140625" customWidth="1"/>
    <col min="1539" max="1539" width="7.42578125" customWidth="1"/>
    <col min="1540" max="1543" width="8.140625" customWidth="1"/>
    <col min="1544" max="1544" width="8.7109375" customWidth="1"/>
    <col min="1547" max="1547" width="13.28515625" customWidth="1"/>
    <col min="1792" max="1792" width="8" customWidth="1"/>
    <col min="1793" max="1793" width="14.85546875" customWidth="1"/>
    <col min="1794" max="1794" width="8.140625" customWidth="1"/>
    <col min="1795" max="1795" width="7.42578125" customWidth="1"/>
    <col min="1796" max="1799" width="8.140625" customWidth="1"/>
    <col min="1800" max="1800" width="8.7109375" customWidth="1"/>
    <col min="1803" max="1803" width="13.28515625" customWidth="1"/>
    <col min="2048" max="2048" width="8" customWidth="1"/>
    <col min="2049" max="2049" width="14.85546875" customWidth="1"/>
    <col min="2050" max="2050" width="8.140625" customWidth="1"/>
    <col min="2051" max="2051" width="7.42578125" customWidth="1"/>
    <col min="2052" max="2055" width="8.140625" customWidth="1"/>
    <col min="2056" max="2056" width="8.7109375" customWidth="1"/>
    <col min="2059" max="2059" width="13.28515625" customWidth="1"/>
    <col min="2304" max="2304" width="8" customWidth="1"/>
    <col min="2305" max="2305" width="14.85546875" customWidth="1"/>
    <col min="2306" max="2306" width="8.140625" customWidth="1"/>
    <col min="2307" max="2307" width="7.42578125" customWidth="1"/>
    <col min="2308" max="2311" width="8.140625" customWidth="1"/>
    <col min="2312" max="2312" width="8.7109375" customWidth="1"/>
    <col min="2315" max="2315" width="13.28515625" customWidth="1"/>
    <col min="2560" max="2560" width="8" customWidth="1"/>
    <col min="2561" max="2561" width="14.85546875" customWidth="1"/>
    <col min="2562" max="2562" width="8.140625" customWidth="1"/>
    <col min="2563" max="2563" width="7.42578125" customWidth="1"/>
    <col min="2564" max="2567" width="8.140625" customWidth="1"/>
    <col min="2568" max="2568" width="8.7109375" customWidth="1"/>
    <col min="2571" max="2571" width="13.28515625" customWidth="1"/>
    <col min="2816" max="2816" width="8" customWidth="1"/>
    <col min="2817" max="2817" width="14.85546875" customWidth="1"/>
    <col min="2818" max="2818" width="8.140625" customWidth="1"/>
    <col min="2819" max="2819" width="7.42578125" customWidth="1"/>
    <col min="2820" max="2823" width="8.140625" customWidth="1"/>
    <col min="2824" max="2824" width="8.7109375" customWidth="1"/>
    <col min="2827" max="2827" width="13.28515625" customWidth="1"/>
    <col min="3072" max="3072" width="8" customWidth="1"/>
    <col min="3073" max="3073" width="14.85546875" customWidth="1"/>
    <col min="3074" max="3074" width="8.140625" customWidth="1"/>
    <col min="3075" max="3075" width="7.42578125" customWidth="1"/>
    <col min="3076" max="3079" width="8.140625" customWidth="1"/>
    <col min="3080" max="3080" width="8.7109375" customWidth="1"/>
    <col min="3083" max="3083" width="13.28515625" customWidth="1"/>
    <col min="3328" max="3328" width="8" customWidth="1"/>
    <col min="3329" max="3329" width="14.85546875" customWidth="1"/>
    <col min="3330" max="3330" width="8.140625" customWidth="1"/>
    <col min="3331" max="3331" width="7.42578125" customWidth="1"/>
    <col min="3332" max="3335" width="8.140625" customWidth="1"/>
    <col min="3336" max="3336" width="8.7109375" customWidth="1"/>
    <col min="3339" max="3339" width="13.28515625" customWidth="1"/>
    <col min="3584" max="3584" width="8" customWidth="1"/>
    <col min="3585" max="3585" width="14.85546875" customWidth="1"/>
    <col min="3586" max="3586" width="8.140625" customWidth="1"/>
    <col min="3587" max="3587" width="7.42578125" customWidth="1"/>
    <col min="3588" max="3591" width="8.140625" customWidth="1"/>
    <col min="3592" max="3592" width="8.7109375" customWidth="1"/>
    <col min="3595" max="3595" width="13.28515625" customWidth="1"/>
    <col min="3840" max="3840" width="8" customWidth="1"/>
    <col min="3841" max="3841" width="14.85546875" customWidth="1"/>
    <col min="3842" max="3842" width="8.140625" customWidth="1"/>
    <col min="3843" max="3843" width="7.42578125" customWidth="1"/>
    <col min="3844" max="3847" width="8.140625" customWidth="1"/>
    <col min="3848" max="3848" width="8.7109375" customWidth="1"/>
    <col min="3851" max="3851" width="13.28515625" customWidth="1"/>
    <col min="4096" max="4096" width="8" customWidth="1"/>
    <col min="4097" max="4097" width="14.85546875" customWidth="1"/>
    <col min="4098" max="4098" width="8.140625" customWidth="1"/>
    <col min="4099" max="4099" width="7.42578125" customWidth="1"/>
    <col min="4100" max="4103" width="8.140625" customWidth="1"/>
    <col min="4104" max="4104" width="8.7109375" customWidth="1"/>
    <col min="4107" max="4107" width="13.28515625" customWidth="1"/>
    <col min="4352" max="4352" width="8" customWidth="1"/>
    <col min="4353" max="4353" width="14.85546875" customWidth="1"/>
    <col min="4354" max="4354" width="8.140625" customWidth="1"/>
    <col min="4355" max="4355" width="7.42578125" customWidth="1"/>
    <col min="4356" max="4359" width="8.140625" customWidth="1"/>
    <col min="4360" max="4360" width="8.7109375" customWidth="1"/>
    <col min="4363" max="4363" width="13.28515625" customWidth="1"/>
    <col min="4608" max="4608" width="8" customWidth="1"/>
    <col min="4609" max="4609" width="14.85546875" customWidth="1"/>
    <col min="4610" max="4610" width="8.140625" customWidth="1"/>
    <col min="4611" max="4611" width="7.42578125" customWidth="1"/>
    <col min="4612" max="4615" width="8.140625" customWidth="1"/>
    <col min="4616" max="4616" width="8.7109375" customWidth="1"/>
    <col min="4619" max="4619" width="13.28515625" customWidth="1"/>
    <col min="4864" max="4864" width="8" customWidth="1"/>
    <col min="4865" max="4865" width="14.85546875" customWidth="1"/>
    <col min="4866" max="4866" width="8.140625" customWidth="1"/>
    <col min="4867" max="4867" width="7.42578125" customWidth="1"/>
    <col min="4868" max="4871" width="8.140625" customWidth="1"/>
    <col min="4872" max="4872" width="8.7109375" customWidth="1"/>
    <col min="4875" max="4875" width="13.28515625" customWidth="1"/>
    <col min="5120" max="5120" width="8" customWidth="1"/>
    <col min="5121" max="5121" width="14.85546875" customWidth="1"/>
    <col min="5122" max="5122" width="8.140625" customWidth="1"/>
    <col min="5123" max="5123" width="7.42578125" customWidth="1"/>
    <col min="5124" max="5127" width="8.140625" customWidth="1"/>
    <col min="5128" max="5128" width="8.7109375" customWidth="1"/>
    <col min="5131" max="5131" width="13.28515625" customWidth="1"/>
    <col min="5376" max="5376" width="8" customWidth="1"/>
    <col min="5377" max="5377" width="14.85546875" customWidth="1"/>
    <col min="5378" max="5378" width="8.140625" customWidth="1"/>
    <col min="5379" max="5379" width="7.42578125" customWidth="1"/>
    <col min="5380" max="5383" width="8.140625" customWidth="1"/>
    <col min="5384" max="5384" width="8.7109375" customWidth="1"/>
    <col min="5387" max="5387" width="13.28515625" customWidth="1"/>
    <col min="5632" max="5632" width="8" customWidth="1"/>
    <col min="5633" max="5633" width="14.85546875" customWidth="1"/>
    <col min="5634" max="5634" width="8.140625" customWidth="1"/>
    <col min="5635" max="5635" width="7.42578125" customWidth="1"/>
    <col min="5636" max="5639" width="8.140625" customWidth="1"/>
    <col min="5640" max="5640" width="8.7109375" customWidth="1"/>
    <col min="5643" max="5643" width="13.28515625" customWidth="1"/>
    <col min="5888" max="5888" width="8" customWidth="1"/>
    <col min="5889" max="5889" width="14.85546875" customWidth="1"/>
    <col min="5890" max="5890" width="8.140625" customWidth="1"/>
    <col min="5891" max="5891" width="7.42578125" customWidth="1"/>
    <col min="5892" max="5895" width="8.140625" customWidth="1"/>
    <col min="5896" max="5896" width="8.7109375" customWidth="1"/>
    <col min="5899" max="5899" width="13.28515625" customWidth="1"/>
    <col min="6144" max="6144" width="8" customWidth="1"/>
    <col min="6145" max="6145" width="14.85546875" customWidth="1"/>
    <col min="6146" max="6146" width="8.140625" customWidth="1"/>
    <col min="6147" max="6147" width="7.42578125" customWidth="1"/>
    <col min="6148" max="6151" width="8.140625" customWidth="1"/>
    <col min="6152" max="6152" width="8.7109375" customWidth="1"/>
    <col min="6155" max="6155" width="13.28515625" customWidth="1"/>
    <col min="6400" max="6400" width="8" customWidth="1"/>
    <col min="6401" max="6401" width="14.85546875" customWidth="1"/>
    <col min="6402" max="6402" width="8.140625" customWidth="1"/>
    <col min="6403" max="6403" width="7.42578125" customWidth="1"/>
    <col min="6404" max="6407" width="8.140625" customWidth="1"/>
    <col min="6408" max="6408" width="8.7109375" customWidth="1"/>
    <col min="6411" max="6411" width="13.28515625" customWidth="1"/>
    <col min="6656" max="6656" width="8" customWidth="1"/>
    <col min="6657" max="6657" width="14.85546875" customWidth="1"/>
    <col min="6658" max="6658" width="8.140625" customWidth="1"/>
    <col min="6659" max="6659" width="7.42578125" customWidth="1"/>
    <col min="6660" max="6663" width="8.140625" customWidth="1"/>
    <col min="6664" max="6664" width="8.7109375" customWidth="1"/>
    <col min="6667" max="6667" width="13.28515625" customWidth="1"/>
    <col min="6912" max="6912" width="8" customWidth="1"/>
    <col min="6913" max="6913" width="14.85546875" customWidth="1"/>
    <col min="6914" max="6914" width="8.140625" customWidth="1"/>
    <col min="6915" max="6915" width="7.42578125" customWidth="1"/>
    <col min="6916" max="6919" width="8.140625" customWidth="1"/>
    <col min="6920" max="6920" width="8.7109375" customWidth="1"/>
    <col min="6923" max="6923" width="13.28515625" customWidth="1"/>
    <col min="7168" max="7168" width="8" customWidth="1"/>
    <col min="7169" max="7169" width="14.85546875" customWidth="1"/>
    <col min="7170" max="7170" width="8.140625" customWidth="1"/>
    <col min="7171" max="7171" width="7.42578125" customWidth="1"/>
    <col min="7172" max="7175" width="8.140625" customWidth="1"/>
    <col min="7176" max="7176" width="8.7109375" customWidth="1"/>
    <col min="7179" max="7179" width="13.28515625" customWidth="1"/>
    <col min="7424" max="7424" width="8" customWidth="1"/>
    <col min="7425" max="7425" width="14.85546875" customWidth="1"/>
    <col min="7426" max="7426" width="8.140625" customWidth="1"/>
    <col min="7427" max="7427" width="7.42578125" customWidth="1"/>
    <col min="7428" max="7431" width="8.140625" customWidth="1"/>
    <col min="7432" max="7432" width="8.7109375" customWidth="1"/>
    <col min="7435" max="7435" width="13.28515625" customWidth="1"/>
    <col min="7680" max="7680" width="8" customWidth="1"/>
    <col min="7681" max="7681" width="14.85546875" customWidth="1"/>
    <col min="7682" max="7682" width="8.140625" customWidth="1"/>
    <col min="7683" max="7683" width="7.42578125" customWidth="1"/>
    <col min="7684" max="7687" width="8.140625" customWidth="1"/>
    <col min="7688" max="7688" width="8.7109375" customWidth="1"/>
    <col min="7691" max="7691" width="13.28515625" customWidth="1"/>
    <col min="7936" max="7936" width="8" customWidth="1"/>
    <col min="7937" max="7937" width="14.85546875" customWidth="1"/>
    <col min="7938" max="7938" width="8.140625" customWidth="1"/>
    <col min="7939" max="7939" width="7.42578125" customWidth="1"/>
    <col min="7940" max="7943" width="8.140625" customWidth="1"/>
    <col min="7944" max="7944" width="8.7109375" customWidth="1"/>
    <col min="7947" max="7947" width="13.28515625" customWidth="1"/>
    <col min="8192" max="8192" width="8" customWidth="1"/>
    <col min="8193" max="8193" width="14.85546875" customWidth="1"/>
    <col min="8194" max="8194" width="8.140625" customWidth="1"/>
    <col min="8195" max="8195" width="7.42578125" customWidth="1"/>
    <col min="8196" max="8199" width="8.140625" customWidth="1"/>
    <col min="8200" max="8200" width="8.7109375" customWidth="1"/>
    <col min="8203" max="8203" width="13.28515625" customWidth="1"/>
    <col min="8448" max="8448" width="8" customWidth="1"/>
    <col min="8449" max="8449" width="14.85546875" customWidth="1"/>
    <col min="8450" max="8450" width="8.140625" customWidth="1"/>
    <col min="8451" max="8451" width="7.42578125" customWidth="1"/>
    <col min="8452" max="8455" width="8.140625" customWidth="1"/>
    <col min="8456" max="8456" width="8.7109375" customWidth="1"/>
    <col min="8459" max="8459" width="13.28515625" customWidth="1"/>
    <col min="8704" max="8704" width="8" customWidth="1"/>
    <col min="8705" max="8705" width="14.85546875" customWidth="1"/>
    <col min="8706" max="8706" width="8.140625" customWidth="1"/>
    <col min="8707" max="8707" width="7.42578125" customWidth="1"/>
    <col min="8708" max="8711" width="8.140625" customWidth="1"/>
    <col min="8712" max="8712" width="8.7109375" customWidth="1"/>
    <col min="8715" max="8715" width="13.28515625" customWidth="1"/>
    <col min="8960" max="8960" width="8" customWidth="1"/>
    <col min="8961" max="8961" width="14.85546875" customWidth="1"/>
    <col min="8962" max="8962" width="8.140625" customWidth="1"/>
    <col min="8963" max="8963" width="7.42578125" customWidth="1"/>
    <col min="8964" max="8967" width="8.140625" customWidth="1"/>
    <col min="8968" max="8968" width="8.7109375" customWidth="1"/>
    <col min="8971" max="8971" width="13.28515625" customWidth="1"/>
    <col min="9216" max="9216" width="8" customWidth="1"/>
    <col min="9217" max="9217" width="14.85546875" customWidth="1"/>
    <col min="9218" max="9218" width="8.140625" customWidth="1"/>
    <col min="9219" max="9219" width="7.42578125" customWidth="1"/>
    <col min="9220" max="9223" width="8.140625" customWidth="1"/>
    <col min="9224" max="9224" width="8.7109375" customWidth="1"/>
    <col min="9227" max="9227" width="13.28515625" customWidth="1"/>
    <col min="9472" max="9472" width="8" customWidth="1"/>
    <col min="9473" max="9473" width="14.85546875" customWidth="1"/>
    <col min="9474" max="9474" width="8.140625" customWidth="1"/>
    <col min="9475" max="9475" width="7.42578125" customWidth="1"/>
    <col min="9476" max="9479" width="8.140625" customWidth="1"/>
    <col min="9480" max="9480" width="8.7109375" customWidth="1"/>
    <col min="9483" max="9483" width="13.28515625" customWidth="1"/>
    <col min="9728" max="9728" width="8" customWidth="1"/>
    <col min="9729" max="9729" width="14.85546875" customWidth="1"/>
    <col min="9730" max="9730" width="8.140625" customWidth="1"/>
    <col min="9731" max="9731" width="7.42578125" customWidth="1"/>
    <col min="9732" max="9735" width="8.140625" customWidth="1"/>
    <col min="9736" max="9736" width="8.7109375" customWidth="1"/>
    <col min="9739" max="9739" width="13.28515625" customWidth="1"/>
    <col min="9984" max="9984" width="8" customWidth="1"/>
    <col min="9985" max="9985" width="14.85546875" customWidth="1"/>
    <col min="9986" max="9986" width="8.140625" customWidth="1"/>
    <col min="9987" max="9987" width="7.42578125" customWidth="1"/>
    <col min="9988" max="9991" width="8.140625" customWidth="1"/>
    <col min="9992" max="9992" width="8.7109375" customWidth="1"/>
    <col min="9995" max="9995" width="13.28515625" customWidth="1"/>
    <col min="10240" max="10240" width="8" customWidth="1"/>
    <col min="10241" max="10241" width="14.85546875" customWidth="1"/>
    <col min="10242" max="10242" width="8.140625" customWidth="1"/>
    <col min="10243" max="10243" width="7.42578125" customWidth="1"/>
    <col min="10244" max="10247" width="8.140625" customWidth="1"/>
    <col min="10248" max="10248" width="8.7109375" customWidth="1"/>
    <col min="10251" max="10251" width="13.28515625" customWidth="1"/>
    <col min="10496" max="10496" width="8" customWidth="1"/>
    <col min="10497" max="10497" width="14.85546875" customWidth="1"/>
    <col min="10498" max="10498" width="8.140625" customWidth="1"/>
    <col min="10499" max="10499" width="7.42578125" customWidth="1"/>
    <col min="10500" max="10503" width="8.140625" customWidth="1"/>
    <col min="10504" max="10504" width="8.7109375" customWidth="1"/>
    <col min="10507" max="10507" width="13.28515625" customWidth="1"/>
    <col min="10752" max="10752" width="8" customWidth="1"/>
    <col min="10753" max="10753" width="14.85546875" customWidth="1"/>
    <col min="10754" max="10754" width="8.140625" customWidth="1"/>
    <col min="10755" max="10755" width="7.42578125" customWidth="1"/>
    <col min="10756" max="10759" width="8.140625" customWidth="1"/>
    <col min="10760" max="10760" width="8.7109375" customWidth="1"/>
    <col min="10763" max="10763" width="13.28515625" customWidth="1"/>
    <col min="11008" max="11008" width="8" customWidth="1"/>
    <col min="11009" max="11009" width="14.85546875" customWidth="1"/>
    <col min="11010" max="11010" width="8.140625" customWidth="1"/>
    <col min="11011" max="11011" width="7.42578125" customWidth="1"/>
    <col min="11012" max="11015" width="8.140625" customWidth="1"/>
    <col min="11016" max="11016" width="8.7109375" customWidth="1"/>
    <col min="11019" max="11019" width="13.28515625" customWidth="1"/>
    <col min="11264" max="11264" width="8" customWidth="1"/>
    <col min="11265" max="11265" width="14.85546875" customWidth="1"/>
    <col min="11266" max="11266" width="8.140625" customWidth="1"/>
    <col min="11267" max="11267" width="7.42578125" customWidth="1"/>
    <col min="11268" max="11271" width="8.140625" customWidth="1"/>
    <col min="11272" max="11272" width="8.7109375" customWidth="1"/>
    <col min="11275" max="11275" width="13.28515625" customWidth="1"/>
    <col min="11520" max="11520" width="8" customWidth="1"/>
    <col min="11521" max="11521" width="14.85546875" customWidth="1"/>
    <col min="11522" max="11522" width="8.140625" customWidth="1"/>
    <col min="11523" max="11523" width="7.42578125" customWidth="1"/>
    <col min="11524" max="11527" width="8.140625" customWidth="1"/>
    <col min="11528" max="11528" width="8.7109375" customWidth="1"/>
    <col min="11531" max="11531" width="13.28515625" customWidth="1"/>
    <col min="11776" max="11776" width="8" customWidth="1"/>
    <col min="11777" max="11777" width="14.85546875" customWidth="1"/>
    <col min="11778" max="11778" width="8.140625" customWidth="1"/>
    <col min="11779" max="11779" width="7.42578125" customWidth="1"/>
    <col min="11780" max="11783" width="8.140625" customWidth="1"/>
    <col min="11784" max="11784" width="8.7109375" customWidth="1"/>
    <col min="11787" max="11787" width="13.28515625" customWidth="1"/>
    <col min="12032" max="12032" width="8" customWidth="1"/>
    <col min="12033" max="12033" width="14.85546875" customWidth="1"/>
    <col min="12034" max="12034" width="8.140625" customWidth="1"/>
    <col min="12035" max="12035" width="7.42578125" customWidth="1"/>
    <col min="12036" max="12039" width="8.140625" customWidth="1"/>
    <col min="12040" max="12040" width="8.7109375" customWidth="1"/>
    <col min="12043" max="12043" width="13.28515625" customWidth="1"/>
    <col min="12288" max="12288" width="8" customWidth="1"/>
    <col min="12289" max="12289" width="14.85546875" customWidth="1"/>
    <col min="12290" max="12290" width="8.140625" customWidth="1"/>
    <col min="12291" max="12291" width="7.42578125" customWidth="1"/>
    <col min="12292" max="12295" width="8.140625" customWidth="1"/>
    <col min="12296" max="12296" width="8.7109375" customWidth="1"/>
    <col min="12299" max="12299" width="13.28515625" customWidth="1"/>
    <col min="12544" max="12544" width="8" customWidth="1"/>
    <col min="12545" max="12545" width="14.85546875" customWidth="1"/>
    <col min="12546" max="12546" width="8.140625" customWidth="1"/>
    <col min="12547" max="12547" width="7.42578125" customWidth="1"/>
    <col min="12548" max="12551" width="8.140625" customWidth="1"/>
    <col min="12552" max="12552" width="8.7109375" customWidth="1"/>
    <col min="12555" max="12555" width="13.28515625" customWidth="1"/>
    <col min="12800" max="12800" width="8" customWidth="1"/>
    <col min="12801" max="12801" width="14.85546875" customWidth="1"/>
    <col min="12802" max="12802" width="8.140625" customWidth="1"/>
    <col min="12803" max="12803" width="7.42578125" customWidth="1"/>
    <col min="12804" max="12807" width="8.140625" customWidth="1"/>
    <col min="12808" max="12808" width="8.7109375" customWidth="1"/>
    <col min="12811" max="12811" width="13.28515625" customWidth="1"/>
    <col min="13056" max="13056" width="8" customWidth="1"/>
    <col min="13057" max="13057" width="14.85546875" customWidth="1"/>
    <col min="13058" max="13058" width="8.140625" customWidth="1"/>
    <col min="13059" max="13059" width="7.42578125" customWidth="1"/>
    <col min="13060" max="13063" width="8.140625" customWidth="1"/>
    <col min="13064" max="13064" width="8.7109375" customWidth="1"/>
    <col min="13067" max="13067" width="13.28515625" customWidth="1"/>
    <col min="13312" max="13312" width="8" customWidth="1"/>
    <col min="13313" max="13313" width="14.85546875" customWidth="1"/>
    <col min="13314" max="13314" width="8.140625" customWidth="1"/>
    <col min="13315" max="13315" width="7.42578125" customWidth="1"/>
    <col min="13316" max="13319" width="8.140625" customWidth="1"/>
    <col min="13320" max="13320" width="8.7109375" customWidth="1"/>
    <col min="13323" max="13323" width="13.28515625" customWidth="1"/>
    <col min="13568" max="13568" width="8" customWidth="1"/>
    <col min="13569" max="13569" width="14.85546875" customWidth="1"/>
    <col min="13570" max="13570" width="8.140625" customWidth="1"/>
    <col min="13571" max="13571" width="7.42578125" customWidth="1"/>
    <col min="13572" max="13575" width="8.140625" customWidth="1"/>
    <col min="13576" max="13576" width="8.7109375" customWidth="1"/>
    <col min="13579" max="13579" width="13.28515625" customWidth="1"/>
    <col min="13824" max="13824" width="8" customWidth="1"/>
    <col min="13825" max="13825" width="14.85546875" customWidth="1"/>
    <col min="13826" max="13826" width="8.140625" customWidth="1"/>
    <col min="13827" max="13827" width="7.42578125" customWidth="1"/>
    <col min="13828" max="13831" width="8.140625" customWidth="1"/>
    <col min="13832" max="13832" width="8.7109375" customWidth="1"/>
    <col min="13835" max="13835" width="13.28515625" customWidth="1"/>
    <col min="14080" max="14080" width="8" customWidth="1"/>
    <col min="14081" max="14081" width="14.85546875" customWidth="1"/>
    <col min="14082" max="14082" width="8.140625" customWidth="1"/>
    <col min="14083" max="14083" width="7.42578125" customWidth="1"/>
    <col min="14084" max="14087" width="8.140625" customWidth="1"/>
    <col min="14088" max="14088" width="8.7109375" customWidth="1"/>
    <col min="14091" max="14091" width="13.28515625" customWidth="1"/>
    <col min="14336" max="14336" width="8" customWidth="1"/>
    <col min="14337" max="14337" width="14.85546875" customWidth="1"/>
    <col min="14338" max="14338" width="8.140625" customWidth="1"/>
    <col min="14339" max="14339" width="7.42578125" customWidth="1"/>
    <col min="14340" max="14343" width="8.140625" customWidth="1"/>
    <col min="14344" max="14344" width="8.7109375" customWidth="1"/>
    <col min="14347" max="14347" width="13.28515625" customWidth="1"/>
    <col min="14592" max="14592" width="8" customWidth="1"/>
    <col min="14593" max="14593" width="14.85546875" customWidth="1"/>
    <col min="14594" max="14594" width="8.140625" customWidth="1"/>
    <col min="14595" max="14595" width="7.42578125" customWidth="1"/>
    <col min="14596" max="14599" width="8.140625" customWidth="1"/>
    <col min="14600" max="14600" width="8.7109375" customWidth="1"/>
    <col min="14603" max="14603" width="13.28515625" customWidth="1"/>
    <col min="14848" max="14848" width="8" customWidth="1"/>
    <col min="14849" max="14849" width="14.85546875" customWidth="1"/>
    <col min="14850" max="14850" width="8.140625" customWidth="1"/>
    <col min="14851" max="14851" width="7.42578125" customWidth="1"/>
    <col min="14852" max="14855" width="8.140625" customWidth="1"/>
    <col min="14856" max="14856" width="8.7109375" customWidth="1"/>
    <col min="14859" max="14859" width="13.28515625" customWidth="1"/>
    <col min="15104" max="15104" width="8" customWidth="1"/>
    <col min="15105" max="15105" width="14.85546875" customWidth="1"/>
    <col min="15106" max="15106" width="8.140625" customWidth="1"/>
    <col min="15107" max="15107" width="7.42578125" customWidth="1"/>
    <col min="15108" max="15111" width="8.140625" customWidth="1"/>
    <col min="15112" max="15112" width="8.7109375" customWidth="1"/>
    <col min="15115" max="15115" width="13.28515625" customWidth="1"/>
    <col min="15360" max="15360" width="8" customWidth="1"/>
    <col min="15361" max="15361" width="14.85546875" customWidth="1"/>
    <col min="15362" max="15362" width="8.140625" customWidth="1"/>
    <col min="15363" max="15363" width="7.42578125" customWidth="1"/>
    <col min="15364" max="15367" width="8.140625" customWidth="1"/>
    <col min="15368" max="15368" width="8.7109375" customWidth="1"/>
    <col min="15371" max="15371" width="13.28515625" customWidth="1"/>
    <col min="15616" max="15616" width="8" customWidth="1"/>
    <col min="15617" max="15617" width="14.85546875" customWidth="1"/>
    <col min="15618" max="15618" width="8.140625" customWidth="1"/>
    <col min="15619" max="15619" width="7.42578125" customWidth="1"/>
    <col min="15620" max="15623" width="8.140625" customWidth="1"/>
    <col min="15624" max="15624" width="8.7109375" customWidth="1"/>
    <col min="15627" max="15627" width="13.28515625" customWidth="1"/>
    <col min="15872" max="15872" width="8" customWidth="1"/>
    <col min="15873" max="15873" width="14.85546875" customWidth="1"/>
    <col min="15874" max="15874" width="8.140625" customWidth="1"/>
    <col min="15875" max="15875" width="7.42578125" customWidth="1"/>
    <col min="15876" max="15879" width="8.140625" customWidth="1"/>
    <col min="15880" max="15880" width="8.7109375" customWidth="1"/>
    <col min="15883" max="15883" width="13.28515625" customWidth="1"/>
    <col min="16128" max="16128" width="8" customWidth="1"/>
    <col min="16129" max="16129" width="14.85546875" customWidth="1"/>
    <col min="16130" max="16130" width="8.140625" customWidth="1"/>
    <col min="16131" max="16131" width="7.42578125" customWidth="1"/>
    <col min="16132" max="16135" width="8.140625" customWidth="1"/>
    <col min="16136" max="16136" width="8.7109375" customWidth="1"/>
    <col min="16139" max="16139" width="13.28515625" customWidth="1"/>
  </cols>
  <sheetData>
    <row r="7" spans="1:12" ht="11.25" customHeight="1">
      <c r="A7" s="124"/>
      <c r="B7" s="39"/>
      <c r="C7" s="39"/>
      <c r="D7" s="39"/>
      <c r="E7" s="39"/>
      <c r="F7" s="39"/>
      <c r="G7" s="39"/>
      <c r="H7" s="39"/>
      <c r="I7" s="39"/>
      <c r="J7" s="39"/>
      <c r="K7" s="39"/>
      <c r="L7" s="414"/>
    </row>
    <row r="8" spans="1:12" ht="21.95" customHeight="1">
      <c r="A8" s="485" t="s">
        <v>87</v>
      </c>
      <c r="B8" s="485"/>
      <c r="C8" s="485"/>
      <c r="D8" s="485"/>
      <c r="E8" s="485"/>
      <c r="F8" s="485"/>
      <c r="G8" s="485"/>
      <c r="H8" s="485"/>
      <c r="I8" s="485"/>
      <c r="J8" s="485"/>
      <c r="K8" s="485"/>
      <c r="L8" s="414"/>
    </row>
    <row r="11" spans="1:12" ht="36.75" customHeight="1" thickBot="1">
      <c r="A11" s="127" t="s">
        <v>50</v>
      </c>
      <c r="B11" s="128" t="s">
        <v>82</v>
      </c>
    </row>
    <row r="12" spans="1:12" ht="12" customHeight="1" thickTop="1">
      <c r="A12" s="132" t="s">
        <v>89</v>
      </c>
      <c r="B12" s="149">
        <v>42.746239262886732</v>
      </c>
    </row>
    <row r="13" spans="1:12" ht="12" customHeight="1">
      <c r="A13" s="130" t="s">
        <v>90</v>
      </c>
      <c r="B13" s="148">
        <v>45</v>
      </c>
    </row>
    <row r="14" spans="1:12" ht="12" customHeight="1">
      <c r="A14" s="132" t="s">
        <v>96</v>
      </c>
      <c r="B14" s="149">
        <v>44.352882838209439</v>
      </c>
    </row>
    <row r="15" spans="1:12" ht="12" customHeight="1">
      <c r="A15" s="130" t="s">
        <v>216</v>
      </c>
      <c r="B15" s="148">
        <v>51.1</v>
      </c>
    </row>
    <row r="16" spans="1:12" ht="12" customHeight="1">
      <c r="A16" s="132" t="s">
        <v>275</v>
      </c>
      <c r="B16" s="149">
        <f>Eficiencia_terminal!D16</f>
        <v>46.144892097175351</v>
      </c>
    </row>
    <row r="17" spans="1:13" ht="47.25" customHeight="1">
      <c r="A17" s="357" t="s">
        <v>291</v>
      </c>
      <c r="B17" s="359">
        <f>B16-B15</f>
        <v>-4.9551079028246505</v>
      </c>
    </row>
    <row r="19" spans="1:13" ht="30" customHeight="1">
      <c r="A19" s="143" t="s">
        <v>52</v>
      </c>
      <c r="B19" s="143" t="s">
        <v>53</v>
      </c>
      <c r="C19" s="143" t="s">
        <v>89</v>
      </c>
      <c r="D19" s="143" t="s">
        <v>90</v>
      </c>
      <c r="E19" s="143" t="s">
        <v>96</v>
      </c>
      <c r="F19" s="143" t="s">
        <v>216</v>
      </c>
      <c r="G19" s="143" t="s">
        <v>275</v>
      </c>
      <c r="H19" s="143" t="s">
        <v>271</v>
      </c>
      <c r="I19" s="418" t="s">
        <v>290</v>
      </c>
      <c r="M19" s="416"/>
    </row>
    <row r="20" spans="1:13" ht="9.75" customHeight="1">
      <c r="A20" s="144">
        <v>1</v>
      </c>
      <c r="B20" s="145" t="s">
        <v>37</v>
      </c>
      <c r="C20" s="150">
        <v>51.31707317073171</v>
      </c>
      <c r="D20" s="150">
        <v>63.157894736842103</v>
      </c>
      <c r="E20" s="150">
        <v>49.2156862745098</v>
      </c>
      <c r="F20" s="150">
        <v>54.086781029263378</v>
      </c>
      <c r="G20" s="150">
        <f>Eficiencia_terminal!D38</f>
        <v>58.3044982698962</v>
      </c>
      <c r="H20" s="151">
        <f t="shared" ref="H20:H51" si="0">G20-F20</f>
        <v>4.2177172406328225</v>
      </c>
      <c r="I20" s="417">
        <f>AVERAGE(Tabla2[[#This Row],[2004-2007]:[2008-2011]])</f>
        <v>55.216386696248641</v>
      </c>
    </row>
    <row r="21" spans="1:13" ht="9.75" customHeight="1">
      <c r="A21" s="144">
        <v>2</v>
      </c>
      <c r="B21" s="145" t="s">
        <v>20</v>
      </c>
      <c r="C21" s="150">
        <v>51.696006869901247</v>
      </c>
      <c r="D21" s="150">
        <v>54.499540863177231</v>
      </c>
      <c r="E21" s="150">
        <v>54.313543599257883</v>
      </c>
      <c r="F21" s="150">
        <v>57.393850658857978</v>
      </c>
      <c r="G21" s="150">
        <f>Eficiencia_terminal!D21</f>
        <v>59.564164648910413</v>
      </c>
      <c r="H21" s="151">
        <f t="shared" si="0"/>
        <v>2.1703139900524349</v>
      </c>
      <c r="I21" s="417">
        <f>AVERAGE(Tabla2[[#This Row],[2004-2007]:[2008-2011]])</f>
        <v>55.493421328020951</v>
      </c>
    </row>
    <row r="22" spans="1:13" ht="9.75" customHeight="1">
      <c r="A22" s="144">
        <v>3</v>
      </c>
      <c r="B22" s="145" t="s">
        <v>38</v>
      </c>
      <c r="C22" s="150">
        <v>50.0402576489533</v>
      </c>
      <c r="D22" s="150">
        <v>40.662983425414367</v>
      </c>
      <c r="E22" s="150">
        <v>33.455732354141162</v>
      </c>
      <c r="F22" s="150">
        <v>47.151655119322555</v>
      </c>
      <c r="G22" s="150">
        <f>Eficiencia_terminal!D39</f>
        <v>48.400250941028858</v>
      </c>
      <c r="H22" s="151">
        <f t="shared" si="0"/>
        <v>1.2485958217063029</v>
      </c>
      <c r="I22" s="417">
        <f>AVERAGE(Tabla2[[#This Row],[2004-2007]:[2008-2011]])</f>
        <v>43.942175897772053</v>
      </c>
    </row>
    <row r="23" spans="1:13" ht="9.75" customHeight="1">
      <c r="A23" s="144">
        <v>4</v>
      </c>
      <c r="B23" s="145" t="s">
        <v>26</v>
      </c>
      <c r="C23" s="150">
        <v>46.946884148891677</v>
      </c>
      <c r="D23" s="150">
        <v>51.034759895519386</v>
      </c>
      <c r="E23" s="150">
        <v>51.135458167330668</v>
      </c>
      <c r="F23" s="150">
        <v>58.163479722630804</v>
      </c>
      <c r="G23" s="150">
        <f>Eficiencia_terminal!D27</f>
        <v>58.842794759825324</v>
      </c>
      <c r="H23" s="151">
        <f t="shared" si="0"/>
        <v>0.67931503719452024</v>
      </c>
      <c r="I23" s="417">
        <f>AVERAGE(Tabla2[[#This Row],[2004-2007]:[2008-2011]])</f>
        <v>53.224675338839575</v>
      </c>
    </row>
    <row r="24" spans="1:13" ht="9.75" customHeight="1">
      <c r="A24" s="144">
        <v>5</v>
      </c>
      <c r="B24" s="145" t="s">
        <v>36</v>
      </c>
      <c r="C24" s="150">
        <v>46.496815286624205</v>
      </c>
      <c r="D24" s="150">
        <v>52.681803224744982</v>
      </c>
      <c r="E24" s="150">
        <v>50.724637681159422</v>
      </c>
      <c r="F24" s="150">
        <v>58.516573679028546</v>
      </c>
      <c r="G24" s="150">
        <f>Eficiencia_terminal!D37</f>
        <v>58.836606150426086</v>
      </c>
      <c r="H24" s="151">
        <f t="shared" si="0"/>
        <v>0.3200324713975391</v>
      </c>
      <c r="I24" s="417">
        <f>AVERAGE(Tabla2[[#This Row],[2004-2007]:[2008-2011]])</f>
        <v>53.45128720439665</v>
      </c>
    </row>
    <row r="25" spans="1:13" ht="9.75" customHeight="1">
      <c r="A25" s="144">
        <v>6</v>
      </c>
      <c r="B25" s="145" t="s">
        <v>35</v>
      </c>
      <c r="C25" s="150">
        <v>43.289328932893291</v>
      </c>
      <c r="D25" s="150">
        <v>44.733796296296298</v>
      </c>
      <c r="E25" s="150">
        <v>40.999537251272564</v>
      </c>
      <c r="F25" s="150">
        <v>46.648793565683647</v>
      </c>
      <c r="G25" s="150">
        <f>Eficiencia_terminal!D36</f>
        <v>46.752753513102924</v>
      </c>
      <c r="H25" s="151">
        <f t="shared" si="0"/>
        <v>0.10395994741927694</v>
      </c>
      <c r="I25" s="417">
        <f>AVERAGE(Tabla2[[#This Row],[2004-2007]:[2008-2011]])</f>
        <v>44.484841911849749</v>
      </c>
    </row>
    <row r="26" spans="1:13" ht="9.75" customHeight="1">
      <c r="A26" s="144">
        <v>7</v>
      </c>
      <c r="B26" s="145" t="s">
        <v>17</v>
      </c>
      <c r="C26" s="150">
        <v>40.490301724137936</v>
      </c>
      <c r="D26" s="150">
        <v>41.51565074135091</v>
      </c>
      <c r="E26" s="150">
        <v>35.47701302152538</v>
      </c>
      <c r="F26" s="150">
        <v>43.670520231213871</v>
      </c>
      <c r="G26" s="150">
        <f>Eficiencia_terminal!D18</f>
        <v>43.395098625224151</v>
      </c>
      <c r="H26" s="151">
        <f t="shared" si="0"/>
        <v>-0.27542160598972032</v>
      </c>
      <c r="I26" s="417">
        <f>AVERAGE(Tabla2[[#This Row],[2004-2007]:[2008-2011]])</f>
        <v>40.909716868690452</v>
      </c>
    </row>
    <row r="27" spans="1:13" ht="9.75" customHeight="1">
      <c r="A27" s="144">
        <v>8</v>
      </c>
      <c r="B27" s="145" t="s">
        <v>18</v>
      </c>
      <c r="C27" s="150">
        <v>42.402826855123678</v>
      </c>
      <c r="D27" s="150">
        <v>48.704663212435236</v>
      </c>
      <c r="E27" s="150">
        <v>50.434782608695649</v>
      </c>
      <c r="F27" s="150">
        <v>53.52480417754569</v>
      </c>
      <c r="G27" s="150">
        <f>Eficiencia_terminal!D19</f>
        <v>52.700729927007295</v>
      </c>
      <c r="H27" s="151">
        <f t="shared" si="0"/>
        <v>-0.82407425053839489</v>
      </c>
      <c r="I27" s="417">
        <f>AVERAGE(Tabla2[[#This Row],[2004-2007]:[2008-2011]])</f>
        <v>49.553561356161509</v>
      </c>
    </row>
    <row r="28" spans="1:13" ht="9.75" customHeight="1">
      <c r="A28" s="144">
        <v>9</v>
      </c>
      <c r="B28" s="145" t="s">
        <v>16</v>
      </c>
      <c r="C28" s="150">
        <v>50.675278919553726</v>
      </c>
      <c r="D28" s="150">
        <v>52.260397830018078</v>
      </c>
      <c r="E28" s="150">
        <v>50.979192166462674</v>
      </c>
      <c r="F28" s="150">
        <v>54.924471299093661</v>
      </c>
      <c r="G28" s="150">
        <f>Eficiencia_terminal!D17</f>
        <v>54.097421203438401</v>
      </c>
      <c r="H28" s="151">
        <f t="shared" si="0"/>
        <v>-0.82705009565525955</v>
      </c>
      <c r="I28" s="417">
        <f>AVERAGE(Tabla2[[#This Row],[2004-2007]:[2008-2011]])</f>
        <v>52.587352283713301</v>
      </c>
    </row>
    <row r="29" spans="1:13" ht="9.75" customHeight="1">
      <c r="A29" s="144">
        <v>10</v>
      </c>
      <c r="B29" s="145" t="s">
        <v>47</v>
      </c>
      <c r="C29" s="150">
        <v>39.880952380952387</v>
      </c>
      <c r="D29" s="150">
        <v>38.137082601054487</v>
      </c>
      <c r="E29" s="150">
        <v>38.907849829351534</v>
      </c>
      <c r="F29" s="150">
        <v>37.024221453287197</v>
      </c>
      <c r="G29" s="150">
        <f>Eficiencia_terminal!D48</f>
        <v>36.148648648648653</v>
      </c>
      <c r="H29" s="151">
        <f t="shared" si="0"/>
        <v>-0.87557280463854426</v>
      </c>
      <c r="I29" s="417">
        <f>AVERAGE(Tabla2[[#This Row],[2004-2007]:[2008-2011]])</f>
        <v>38.019750982658849</v>
      </c>
    </row>
    <row r="30" spans="1:13" ht="9.75" customHeight="1">
      <c r="A30" s="144">
        <v>11</v>
      </c>
      <c r="B30" s="145" t="s">
        <v>44</v>
      </c>
      <c r="C30" s="150">
        <v>52.133194588969822</v>
      </c>
      <c r="D30" s="150">
        <v>62.265917602996254</v>
      </c>
      <c r="E30" s="150">
        <v>53.831598864711452</v>
      </c>
      <c r="F30" s="150">
        <v>60.602678571428569</v>
      </c>
      <c r="G30" s="150">
        <f>Eficiencia_terminal!D45</f>
        <v>58.950617283950614</v>
      </c>
      <c r="H30" s="151">
        <f t="shared" si="0"/>
        <v>-1.6520612874779559</v>
      </c>
      <c r="I30" s="417">
        <f>AVERAGE(Tabla2[[#This Row],[2004-2007]:[2008-2011]])</f>
        <v>57.556801382411344</v>
      </c>
    </row>
    <row r="31" spans="1:13" ht="9.75" customHeight="1">
      <c r="A31" s="144">
        <v>12</v>
      </c>
      <c r="B31" s="145" t="s">
        <v>45</v>
      </c>
      <c r="C31" s="150">
        <v>53.644158628081463</v>
      </c>
      <c r="D31" s="150">
        <v>61.167377398720681</v>
      </c>
      <c r="E31" s="150">
        <v>61.903572320759423</v>
      </c>
      <c r="F31" s="150">
        <v>57.26222659130007</v>
      </c>
      <c r="G31" s="150">
        <f>Eficiencia_terminal!D46</f>
        <v>55.258764607679467</v>
      </c>
      <c r="H31" s="151">
        <f t="shared" si="0"/>
        <v>-2.0034619836206033</v>
      </c>
      <c r="I31" s="417">
        <f>AVERAGE(Tabla2[[#This Row],[2004-2007]:[2008-2011]])</f>
        <v>57.84721990930823</v>
      </c>
    </row>
    <row r="32" spans="1:13" ht="9.75" customHeight="1">
      <c r="A32" s="144">
        <v>13</v>
      </c>
      <c r="B32" s="145" t="s">
        <v>39</v>
      </c>
      <c r="C32" s="150">
        <v>39.214735821619001</v>
      </c>
      <c r="D32" s="150">
        <v>39.834454216244183</v>
      </c>
      <c r="E32" s="150">
        <v>38.242394978271363</v>
      </c>
      <c r="F32" s="150">
        <v>45.600920069005177</v>
      </c>
      <c r="G32" s="150">
        <f>Eficiencia_terminal!D40</f>
        <v>43.491124260355029</v>
      </c>
      <c r="H32" s="151">
        <f t="shared" si="0"/>
        <v>-2.1097958086501478</v>
      </c>
      <c r="I32" s="417">
        <f>AVERAGE(Tabla2[[#This Row],[2004-2007]:[2008-2011]])</f>
        <v>41.276725869098954</v>
      </c>
    </row>
    <row r="33" spans="1:9" ht="9.75" customHeight="1">
      <c r="A33" s="144">
        <v>14</v>
      </c>
      <c r="B33" s="145" t="s">
        <v>21</v>
      </c>
      <c r="C33" s="150">
        <v>33.108458744161915</v>
      </c>
      <c r="D33" s="150">
        <v>36.915887850467286</v>
      </c>
      <c r="E33" s="150">
        <v>36.443501969100275</v>
      </c>
      <c r="F33" s="150">
        <v>49.780012570710248</v>
      </c>
      <c r="G33" s="150">
        <f>Eficiencia_terminal!D22</f>
        <v>46.616972477064223</v>
      </c>
      <c r="H33" s="151">
        <f t="shared" si="0"/>
        <v>-3.1630400936460248</v>
      </c>
      <c r="I33" s="417">
        <f>AVERAGE(Tabla2[[#This Row],[2004-2007]:[2008-2011]])</f>
        <v>40.572966722300791</v>
      </c>
    </row>
    <row r="34" spans="1:9" ht="9.75" customHeight="1">
      <c r="A34" s="144">
        <v>15</v>
      </c>
      <c r="B34" s="145" t="s">
        <v>40</v>
      </c>
      <c r="C34" s="150">
        <v>58.314522197140704</v>
      </c>
      <c r="D34" s="150">
        <v>66.732361056365789</v>
      </c>
      <c r="E34" s="150">
        <v>64.675010092854251</v>
      </c>
      <c r="F34" s="150">
        <v>71.243325705568267</v>
      </c>
      <c r="G34" s="150">
        <f>Eficiencia_terminal!D41</f>
        <v>68.044988422097248</v>
      </c>
      <c r="H34" s="151">
        <f t="shared" si="0"/>
        <v>-3.1983372834710195</v>
      </c>
      <c r="I34" s="417">
        <f>AVERAGE(Tabla2[[#This Row],[2004-2007]:[2008-2011]])</f>
        <v>65.802041494805252</v>
      </c>
    </row>
    <row r="35" spans="1:9" ht="9.75" customHeight="1">
      <c r="A35" s="144">
        <v>16</v>
      </c>
      <c r="B35" s="145" t="s">
        <v>34</v>
      </c>
      <c r="C35" s="150">
        <v>38.107471633483193</v>
      </c>
      <c r="D35" s="150">
        <v>41.808229520573803</v>
      </c>
      <c r="E35" s="150">
        <v>41.478963025924351</v>
      </c>
      <c r="F35" s="150">
        <v>48.536812674743707</v>
      </c>
      <c r="G35" s="150">
        <f>Eficiencia_terminal!D35</f>
        <v>45.220830586684244</v>
      </c>
      <c r="H35" s="151">
        <f t="shared" si="0"/>
        <v>-3.3159820880594637</v>
      </c>
      <c r="I35" s="417">
        <f>AVERAGE(Tabla2[[#This Row],[2004-2007]:[2008-2011]])</f>
        <v>43.030461488281858</v>
      </c>
    </row>
    <row r="36" spans="1:9" ht="9.75" customHeight="1">
      <c r="A36" s="144">
        <v>17</v>
      </c>
      <c r="B36" s="145" t="s">
        <v>33</v>
      </c>
      <c r="C36" s="150">
        <v>66.104868913857672</v>
      </c>
      <c r="D36" s="150">
        <v>64.118895966029726</v>
      </c>
      <c r="E36" s="150">
        <v>60.954235637779938</v>
      </c>
      <c r="F36" s="150">
        <v>59.623430962343093</v>
      </c>
      <c r="G36" s="150">
        <f>Eficiencia_terminal!D34</f>
        <v>55.875831485587582</v>
      </c>
      <c r="H36" s="151">
        <f t="shared" si="0"/>
        <v>-3.7475994767555108</v>
      </c>
      <c r="I36" s="417">
        <f>AVERAGE(Tabla2[[#This Row],[2004-2007]:[2008-2011]])</f>
        <v>61.335452593119598</v>
      </c>
    </row>
    <row r="37" spans="1:9" ht="9.75" customHeight="1">
      <c r="A37" s="144">
        <v>18</v>
      </c>
      <c r="B37" s="145" t="s">
        <v>41</v>
      </c>
      <c r="C37" s="150">
        <v>35.830550918196998</v>
      </c>
      <c r="D37" s="150">
        <v>35.336585365853658</v>
      </c>
      <c r="E37" s="150">
        <v>36.29160063391442</v>
      </c>
      <c r="F37" s="150">
        <v>42.245461720599842</v>
      </c>
      <c r="G37" s="150">
        <f>Eficiencia_terminal!D42</f>
        <v>38.41797588600658</v>
      </c>
      <c r="H37" s="151">
        <f t="shared" si="0"/>
        <v>-3.8274858345932614</v>
      </c>
      <c r="I37" s="417">
        <f>AVERAGE(Tabla2[[#This Row],[2004-2007]:[2008-2011]])</f>
        <v>37.624434904914303</v>
      </c>
    </row>
    <row r="38" spans="1:9" ht="9.75" customHeight="1">
      <c r="A38" s="144">
        <v>19</v>
      </c>
      <c r="B38" s="145" t="s">
        <v>23</v>
      </c>
      <c r="C38" s="150">
        <v>54.51977401129944</v>
      </c>
      <c r="D38" s="150">
        <v>52.107279693486589</v>
      </c>
      <c r="E38" s="150">
        <v>48.701298701298704</v>
      </c>
      <c r="F38" s="150">
        <v>47.032967032967029</v>
      </c>
      <c r="G38" s="150">
        <f>Eficiencia_terminal!D24</f>
        <v>42.30088495575221</v>
      </c>
      <c r="H38" s="151">
        <f t="shared" si="0"/>
        <v>-4.7320820772148195</v>
      </c>
      <c r="I38" s="417">
        <f>AVERAGE(Tabla2[[#This Row],[2004-2007]:[2008-2011]])</f>
        <v>48.93244087896079</v>
      </c>
    </row>
    <row r="39" spans="1:9" ht="9.75" customHeight="1">
      <c r="A39" s="144">
        <v>20</v>
      </c>
      <c r="B39" s="145" t="s">
        <v>43</v>
      </c>
      <c r="C39" s="150">
        <v>41.097208854667947</v>
      </c>
      <c r="D39" s="150">
        <v>45.891105850524177</v>
      </c>
      <c r="E39" s="150">
        <v>48.123076923076923</v>
      </c>
      <c r="F39" s="150">
        <v>50.239410681399633</v>
      </c>
      <c r="G39" s="150">
        <f>Eficiencia_terminal!D44</f>
        <v>45.072239422084628</v>
      </c>
      <c r="H39" s="151">
        <f t="shared" si="0"/>
        <v>-5.1671712593150048</v>
      </c>
      <c r="I39" s="417">
        <f>AVERAGE(Tabla2[[#This Row],[2004-2007]:[2008-2011]])</f>
        <v>46.084608346350663</v>
      </c>
    </row>
    <row r="40" spans="1:9" ht="9.75" customHeight="1">
      <c r="A40" s="144">
        <v>21</v>
      </c>
      <c r="B40" s="145" t="s">
        <v>46</v>
      </c>
      <c r="C40" s="150">
        <v>46.573751451800234</v>
      </c>
      <c r="D40" s="150">
        <v>38.630653266331663</v>
      </c>
      <c r="E40" s="150">
        <v>43.696369636963695</v>
      </c>
      <c r="F40" s="150">
        <v>56.082887700534755</v>
      </c>
      <c r="G40" s="150">
        <f>Eficiencia_terminal!D47</f>
        <v>50.846468184471682</v>
      </c>
      <c r="H40" s="151">
        <f t="shared" si="0"/>
        <v>-5.2364195160630729</v>
      </c>
      <c r="I40" s="417">
        <f>AVERAGE(Tabla2[[#This Row],[2004-2007]:[2008-2011]])</f>
        <v>47.166026048020413</v>
      </c>
    </row>
    <row r="41" spans="1:9" ht="9.75" customHeight="1">
      <c r="A41" s="144">
        <v>22</v>
      </c>
      <c r="B41" s="145" t="s">
        <v>32</v>
      </c>
      <c r="C41" s="150">
        <v>47.747252747252752</v>
      </c>
      <c r="D41" s="150">
        <v>47.61652542372881</v>
      </c>
      <c r="E41" s="150">
        <v>46.064942212438083</v>
      </c>
      <c r="F41" s="150">
        <v>54.341889677771704</v>
      </c>
      <c r="G41" s="150">
        <f>Eficiencia_terminal!D33</f>
        <v>48.782961460446245</v>
      </c>
      <c r="H41" s="151">
        <f t="shared" si="0"/>
        <v>-5.5589282173254588</v>
      </c>
      <c r="I41" s="417">
        <f>AVERAGE(Tabla2[[#This Row],[2004-2007]:[2008-2011]])</f>
        <v>48.91071430432752</v>
      </c>
    </row>
    <row r="42" spans="1:9" ht="9.75" customHeight="1">
      <c r="A42" s="144">
        <v>23</v>
      </c>
      <c r="B42" s="145" t="s">
        <v>28</v>
      </c>
      <c r="C42" s="150">
        <v>44.37420986093553</v>
      </c>
      <c r="D42" s="150">
        <v>46.746347941567059</v>
      </c>
      <c r="E42" s="150">
        <v>43.593045717965225</v>
      </c>
      <c r="F42" s="150">
        <v>50.713800135961925</v>
      </c>
      <c r="G42" s="150">
        <f>Eficiencia_terminal!D29</f>
        <v>44.776119402985074</v>
      </c>
      <c r="H42" s="151">
        <f t="shared" si="0"/>
        <v>-5.9376807329768511</v>
      </c>
      <c r="I42" s="417">
        <f>AVERAGE(Tabla2[[#This Row],[2004-2007]:[2008-2011]])</f>
        <v>46.040704611882958</v>
      </c>
    </row>
    <row r="43" spans="1:9" ht="9.75" customHeight="1">
      <c r="A43" s="144">
        <v>24</v>
      </c>
      <c r="B43" s="145" t="s">
        <v>22</v>
      </c>
      <c r="C43" s="150">
        <v>49.104859335038363</v>
      </c>
      <c r="D43" s="150">
        <v>54.451483827942646</v>
      </c>
      <c r="E43" s="150">
        <v>52.39651416122004</v>
      </c>
      <c r="F43" s="150">
        <v>59.473114399133884</v>
      </c>
      <c r="G43" s="150">
        <f>Eficiencia_terminal!D23</f>
        <v>53.188734218193588</v>
      </c>
      <c r="H43" s="151">
        <f t="shared" si="0"/>
        <v>-6.2843801809402962</v>
      </c>
      <c r="I43" s="417">
        <f>AVERAGE(Tabla2[[#This Row],[2004-2007]:[2008-2011]])</f>
        <v>53.722941188305711</v>
      </c>
    </row>
    <row r="44" spans="1:9" ht="9.75" customHeight="1">
      <c r="A44" s="144">
        <v>25</v>
      </c>
      <c r="B44" s="145" t="s">
        <v>30</v>
      </c>
      <c r="C44" s="150">
        <v>41.578214302867302</v>
      </c>
      <c r="D44" s="150">
        <v>41.304988216810685</v>
      </c>
      <c r="E44" s="150">
        <v>39.240143369175627</v>
      </c>
      <c r="F44" s="150">
        <v>47.077499609639304</v>
      </c>
      <c r="G44" s="150">
        <f>Eficiencia_terminal!D31</f>
        <v>40.417759460472084</v>
      </c>
      <c r="H44" s="151">
        <f t="shared" si="0"/>
        <v>-6.6597401491672201</v>
      </c>
      <c r="I44" s="417">
        <f>AVERAGE(Tabla2[[#This Row],[2004-2007]:[2008-2011]])</f>
        <v>41.923720991793004</v>
      </c>
    </row>
    <row r="45" spans="1:9" ht="9.75" customHeight="1">
      <c r="A45" s="144">
        <v>26</v>
      </c>
      <c r="B45" s="145" t="s">
        <v>31</v>
      </c>
      <c r="C45" s="150">
        <v>42.797632098224078</v>
      </c>
      <c r="D45" s="150">
        <v>46.007515265382807</v>
      </c>
      <c r="E45" s="150">
        <v>45.771144278606968</v>
      </c>
      <c r="F45" s="150">
        <v>55.248917748917748</v>
      </c>
      <c r="G45" s="150">
        <f>Eficiencia_terminal!D32</f>
        <v>48.418156808803303</v>
      </c>
      <c r="H45" s="151">
        <f t="shared" si="0"/>
        <v>-6.8307609401144447</v>
      </c>
      <c r="I45" s="417">
        <f>AVERAGE(Tabla2[[#This Row],[2004-2007]:[2008-2011]])</f>
        <v>47.648673239986977</v>
      </c>
    </row>
    <row r="46" spans="1:9" ht="9.75" customHeight="1">
      <c r="A46" s="144">
        <v>27</v>
      </c>
      <c r="B46" s="145" t="s">
        <v>24</v>
      </c>
      <c r="C46" s="150">
        <v>33.903765911371678</v>
      </c>
      <c r="D46" s="150">
        <v>37.150193900010478</v>
      </c>
      <c r="E46" s="150">
        <v>40.264884999704371</v>
      </c>
      <c r="F46" s="150">
        <v>44.682731396924531</v>
      </c>
      <c r="G46" s="150">
        <f>Eficiencia_terminal!D25</f>
        <v>37.780521851175777</v>
      </c>
      <c r="H46" s="151">
        <f t="shared" si="0"/>
        <v>-6.9022095457487538</v>
      </c>
      <c r="I46" s="417">
        <f>AVERAGE(Tabla2[[#This Row],[2004-2007]:[2008-2011]])</f>
        <v>38.756419611837373</v>
      </c>
    </row>
    <row r="47" spans="1:9" ht="9.75" customHeight="1">
      <c r="A47" s="144">
        <v>28</v>
      </c>
      <c r="B47" s="145" t="s">
        <v>29</v>
      </c>
      <c r="C47" s="150">
        <v>48.450704225352112</v>
      </c>
      <c r="D47" s="150">
        <v>49.599721545422902</v>
      </c>
      <c r="E47" s="150">
        <v>48.955373558415509</v>
      </c>
      <c r="F47" s="150">
        <v>57.928913192071086</v>
      </c>
      <c r="G47" s="150">
        <f>Eficiencia_terminal!D30</f>
        <v>48.591878014625799</v>
      </c>
      <c r="H47" s="151">
        <f t="shared" si="0"/>
        <v>-9.3370351774452871</v>
      </c>
      <c r="I47" s="417">
        <f>AVERAGE(Tabla2[[#This Row],[2004-2007]:[2008-2011]])</f>
        <v>50.705318107177483</v>
      </c>
    </row>
    <row r="48" spans="1:9" ht="9.75" customHeight="1">
      <c r="A48" s="144">
        <v>29</v>
      </c>
      <c r="B48" s="145" t="s">
        <v>19</v>
      </c>
      <c r="C48" s="150">
        <v>36.938202247191008</v>
      </c>
      <c r="D48" s="150">
        <v>42.670537010159656</v>
      </c>
      <c r="E48" s="150">
        <v>38.87323943661972</v>
      </c>
      <c r="F48" s="150">
        <v>47.966101694915253</v>
      </c>
      <c r="G48" s="150">
        <f>Eficiencia_terminal!D20</f>
        <v>38.06818181818182</v>
      </c>
      <c r="H48" s="151">
        <f t="shared" si="0"/>
        <v>-9.8979198767334324</v>
      </c>
      <c r="I48" s="417">
        <f>AVERAGE(Tabla2[[#This Row],[2004-2007]:[2008-2011]])</f>
        <v>40.903252441413485</v>
      </c>
    </row>
    <row r="49" spans="1:9" ht="9.75" customHeight="1">
      <c r="A49" s="144">
        <v>30</v>
      </c>
      <c r="B49" s="145" t="s">
        <v>25</v>
      </c>
      <c r="C49" s="150">
        <v>39.630390143737166</v>
      </c>
      <c r="D49" s="150">
        <v>48.322147651006716</v>
      </c>
      <c r="E49" s="150">
        <v>44.363636363636367</v>
      </c>
      <c r="F49" s="150">
        <v>49.369988545246279</v>
      </c>
      <c r="G49" s="150">
        <f>Eficiencia_terminal!D26</f>
        <v>38.05147058823529</v>
      </c>
      <c r="H49" s="151">
        <f t="shared" si="0"/>
        <v>-11.31851795701099</v>
      </c>
      <c r="I49" s="417">
        <f>AVERAGE(Tabla2[[#This Row],[2004-2007]:[2008-2011]])</f>
        <v>43.947526658372361</v>
      </c>
    </row>
    <row r="50" spans="1:9" ht="9.75" customHeight="1">
      <c r="A50" s="144">
        <v>31</v>
      </c>
      <c r="B50" s="145" t="s">
        <v>27</v>
      </c>
      <c r="C50" s="150">
        <v>47.103658536585364</v>
      </c>
      <c r="D50" s="150">
        <v>54.153182308522119</v>
      </c>
      <c r="E50" s="150">
        <v>48.945147679324897</v>
      </c>
      <c r="F50" s="150">
        <v>60.582171012734989</v>
      </c>
      <c r="G50" s="150">
        <f>Eficiencia_terminal!D28</f>
        <v>47.724810400866744</v>
      </c>
      <c r="H50" s="151">
        <f t="shared" si="0"/>
        <v>-12.857360611868245</v>
      </c>
      <c r="I50" s="417">
        <f>AVERAGE(Tabla2[[#This Row],[2004-2007]:[2008-2011]])</f>
        <v>51.70179398760682</v>
      </c>
    </row>
    <row r="51" spans="1:9" ht="9.75" customHeight="1">
      <c r="A51" s="144">
        <v>32</v>
      </c>
      <c r="B51" s="145" t="s">
        <v>42</v>
      </c>
      <c r="C51" s="150">
        <v>50.715342871238278</v>
      </c>
      <c r="D51" s="150">
        <v>55.126223596084486</v>
      </c>
      <c r="E51" s="150">
        <v>54.372451291345712</v>
      </c>
      <c r="F51" s="150">
        <v>69.471947194719476</v>
      </c>
      <c r="G51" s="150">
        <f>Eficiencia_terminal!D43</f>
        <v>48.583509513742072</v>
      </c>
      <c r="H51" s="151">
        <f t="shared" si="0"/>
        <v>-20.888437680977404</v>
      </c>
      <c r="I51" s="417">
        <f>AVERAGE(Tabla2[[#This Row],[2004-2007]:[2008-2011]])</f>
        <v>55.653894893425999</v>
      </c>
    </row>
  </sheetData>
  <dataConsolidate/>
  <mergeCells count="1">
    <mergeCell ref="A8:K8"/>
  </mergeCells>
  <conditionalFormatting sqref="I20:I51">
    <cfRule type="colorScale" priority="2">
      <colorScale>
        <cfvo type="min"/>
        <cfvo type="percentile" val="50"/>
        <cfvo type="max"/>
        <color rgb="FFF8696B"/>
        <color rgb="FFFFEB84"/>
        <color rgb="FF63BE7B"/>
      </colorScale>
    </cfRule>
  </conditionalFormatting>
  <conditionalFormatting sqref="H20:H51">
    <cfRule type="colorScale" priority="1">
      <colorScale>
        <cfvo type="min"/>
        <cfvo type="percentile" val="50"/>
        <cfvo type="max"/>
        <color rgb="FFF8696B"/>
        <color rgb="FFFFEB84"/>
        <color rgb="FF63BE7B"/>
      </colorScale>
    </cfRule>
  </conditionalFormatting>
  <printOptions horizontalCentered="1"/>
  <pageMargins left="0.19685039370078741" right="0.19685039370078741" top="0.73685039370078742" bottom="0.19685039370078741" header="0" footer="0"/>
  <pageSetup paperSize="9" scale="81"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57"/>
  <sheetViews>
    <sheetView topLeftCell="A16" zoomScale="80" zoomScaleNormal="80" zoomScaleSheetLayoutView="100" workbookViewId="0">
      <selection activeCell="D16" sqref="D16:D48"/>
    </sheetView>
  </sheetViews>
  <sheetFormatPr baseColWidth="10" defaultRowHeight="14.25"/>
  <cols>
    <col min="1" max="1" width="22.42578125" style="75" customWidth="1"/>
    <col min="2" max="2" width="21.42578125" style="75" customWidth="1"/>
    <col min="3" max="4" width="21.42578125" style="46" customWidth="1"/>
    <col min="5" max="16384" width="11.42578125" style="46"/>
  </cols>
  <sheetData>
    <row r="1" spans="1:5">
      <c r="A1" s="1"/>
      <c r="B1" s="2"/>
      <c r="C1" s="1"/>
      <c r="D1" s="1"/>
      <c r="E1" s="1"/>
    </row>
    <row r="2" spans="1:5">
      <c r="A2" s="1"/>
      <c r="B2" s="2"/>
      <c r="C2" s="1"/>
      <c r="D2" s="1"/>
      <c r="E2" s="1"/>
    </row>
    <row r="3" spans="1:5">
      <c r="A3" s="1"/>
      <c r="B3" s="4"/>
      <c r="C3" s="5"/>
      <c r="D3" s="5"/>
      <c r="E3" s="5"/>
    </row>
    <row r="4" spans="1:5">
      <c r="A4" s="495"/>
      <c r="B4" s="495"/>
      <c r="C4" s="495"/>
      <c r="D4" s="495"/>
      <c r="E4" s="495"/>
    </row>
    <row r="5" spans="1:5">
      <c r="A5" s="7"/>
      <c r="B5" s="7"/>
      <c r="C5" s="7"/>
      <c r="D5" s="7"/>
      <c r="E5" s="7"/>
    </row>
    <row r="6" spans="1:5" ht="17.25" customHeight="1">
      <c r="A6" s="502" t="s">
        <v>55</v>
      </c>
      <c r="B6" s="502"/>
      <c r="C6" s="502"/>
      <c r="D6" s="502"/>
      <c r="E6" s="50"/>
    </row>
    <row r="7" spans="1:5" ht="15">
      <c r="A7" s="50"/>
      <c r="B7" s="50"/>
      <c r="C7" s="50"/>
      <c r="D7" s="52"/>
      <c r="E7" s="50"/>
    </row>
    <row r="8" spans="1:5" s="18" customFormat="1" ht="22.5" customHeight="1">
      <c r="A8" s="58"/>
      <c r="B8" s="58"/>
      <c r="C8" s="14" t="s">
        <v>241</v>
      </c>
      <c r="D8" s="76">
        <v>47.215000000000003</v>
      </c>
      <c r="E8" s="8"/>
    </row>
    <row r="9" spans="1:5" s="18" customFormat="1" ht="22.5" customHeight="1">
      <c r="A9" s="58"/>
      <c r="B9" s="58"/>
      <c r="C9" s="14" t="s">
        <v>242</v>
      </c>
      <c r="D9" s="77">
        <f>D16</f>
        <v>46.144892097175351</v>
      </c>
      <c r="E9" s="8"/>
    </row>
    <row r="10" spans="1:5" s="18" customFormat="1" ht="22.5">
      <c r="A10" s="14" t="s">
        <v>220</v>
      </c>
      <c r="B10" s="41">
        <f>D16</f>
        <v>46.144892097175351</v>
      </c>
      <c r="C10" s="14" t="s">
        <v>67</v>
      </c>
      <c r="D10" s="78">
        <f>D9-D8</f>
        <v>-1.0701079028246525</v>
      </c>
      <c r="E10" s="79"/>
    </row>
    <row r="11" spans="1:5" s="18" customFormat="1" ht="11.25">
      <c r="A11" s="58"/>
      <c r="B11" s="58"/>
      <c r="C11" s="51"/>
      <c r="D11" s="51"/>
    </row>
    <row r="12" spans="1:5" s="18" customFormat="1" ht="11.25">
      <c r="A12" s="512" t="s">
        <v>6</v>
      </c>
      <c r="B12" s="499" t="s">
        <v>68</v>
      </c>
      <c r="C12" s="512" t="s">
        <v>8</v>
      </c>
      <c r="D12" s="80" t="s">
        <v>10</v>
      </c>
    </row>
    <row r="13" spans="1:5" s="18" customFormat="1" ht="11.25">
      <c r="A13" s="513"/>
      <c r="B13" s="500"/>
      <c r="C13" s="513"/>
      <c r="D13" s="20" t="s">
        <v>10</v>
      </c>
    </row>
    <row r="14" spans="1:5" s="18" customFormat="1" ht="11.25">
      <c r="A14" s="9"/>
      <c r="B14" s="9"/>
    </row>
    <row r="15" spans="1:5" s="18" customFormat="1" ht="33" customHeight="1">
      <c r="A15" s="14" t="s">
        <v>12</v>
      </c>
      <c r="B15" s="356" t="s">
        <v>222</v>
      </c>
      <c r="C15" s="42" t="s">
        <v>223</v>
      </c>
      <c r="D15" s="14" t="s">
        <v>69</v>
      </c>
    </row>
    <row r="16" spans="1:5" s="18" customFormat="1" ht="18" customHeight="1">
      <c r="A16" s="43" t="s">
        <v>15</v>
      </c>
      <c r="B16" s="44">
        <f>SUM(B17:B48)</f>
        <v>119413</v>
      </c>
      <c r="C16" s="44">
        <f>SUM(C17:C48)</f>
        <v>55103</v>
      </c>
      <c r="D16" s="381">
        <f>IF(C16=0,0,(C16/B16*100))</f>
        <v>46.144892097175351</v>
      </c>
    </row>
    <row r="17" spans="1:7" s="18" customFormat="1" ht="13.5" customHeight="1">
      <c r="A17" s="112" t="s">
        <v>16</v>
      </c>
      <c r="B17" s="45">
        <v>1745</v>
      </c>
      <c r="C17" s="45">
        <v>944</v>
      </c>
      <c r="D17" s="419">
        <f t="shared" ref="D17:D48" si="0">IF(C17=0,0,(C17/B17*100))</f>
        <v>54.097421203438401</v>
      </c>
      <c r="F17" s="420">
        <f>B16-B25-B31</f>
        <v>79435</v>
      </c>
      <c r="G17" s="420">
        <f>C16-C25-C31</f>
        <v>39436</v>
      </c>
    </row>
    <row r="18" spans="1:7" s="18" customFormat="1" ht="13.5" customHeight="1">
      <c r="A18" s="112" t="s">
        <v>17</v>
      </c>
      <c r="B18" s="45">
        <v>3346</v>
      </c>
      <c r="C18" s="45">
        <v>1452</v>
      </c>
      <c r="D18" s="419">
        <f t="shared" si="0"/>
        <v>43.395098625224151</v>
      </c>
      <c r="G18" s="421">
        <f>G17/F17</f>
        <v>0.49645622206835777</v>
      </c>
    </row>
    <row r="19" spans="1:7" s="18" customFormat="1" ht="13.5" customHeight="1">
      <c r="A19" s="112" t="s">
        <v>18</v>
      </c>
      <c r="B19" s="45">
        <v>685</v>
      </c>
      <c r="C19" s="45">
        <v>361</v>
      </c>
      <c r="D19" s="419">
        <f t="shared" si="0"/>
        <v>52.700729927007295</v>
      </c>
    </row>
    <row r="20" spans="1:7" s="18" customFormat="1" ht="13.5" customHeight="1">
      <c r="A20" s="112" t="s">
        <v>19</v>
      </c>
      <c r="B20" s="45">
        <v>704</v>
      </c>
      <c r="C20" s="45">
        <v>268</v>
      </c>
      <c r="D20" s="419">
        <f t="shared" si="0"/>
        <v>38.06818181818182</v>
      </c>
    </row>
    <row r="21" spans="1:7" s="18" customFormat="1" ht="13.5" customHeight="1">
      <c r="A21" s="112" t="s">
        <v>20</v>
      </c>
      <c r="B21" s="45">
        <v>2065</v>
      </c>
      <c r="C21" s="45">
        <v>1230</v>
      </c>
      <c r="D21" s="419">
        <f t="shared" si="0"/>
        <v>59.564164648910413</v>
      </c>
    </row>
    <row r="22" spans="1:7" s="18" customFormat="1" ht="13.5" customHeight="1">
      <c r="A22" s="112" t="s">
        <v>21</v>
      </c>
      <c r="B22" s="45">
        <v>3488</v>
      </c>
      <c r="C22" s="45">
        <v>1626</v>
      </c>
      <c r="D22" s="419">
        <f t="shared" si="0"/>
        <v>46.616972477064223</v>
      </c>
    </row>
    <row r="23" spans="1:7" s="18" customFormat="1" ht="13.5" customHeight="1">
      <c r="A23" s="112" t="s">
        <v>22</v>
      </c>
      <c r="B23" s="45">
        <v>3089</v>
      </c>
      <c r="C23" s="45">
        <v>1643</v>
      </c>
      <c r="D23" s="419">
        <f t="shared" si="0"/>
        <v>53.188734218193588</v>
      </c>
    </row>
    <row r="24" spans="1:7" s="18" customFormat="1" ht="13.5" customHeight="1">
      <c r="A24" s="112" t="s">
        <v>23</v>
      </c>
      <c r="B24" s="45">
        <v>565</v>
      </c>
      <c r="C24" s="45">
        <v>239</v>
      </c>
      <c r="D24" s="419">
        <f t="shared" si="0"/>
        <v>42.30088495575221</v>
      </c>
    </row>
    <row r="25" spans="1:7" s="18" customFormat="1" ht="13.5" customHeight="1">
      <c r="A25" s="112" t="s">
        <v>24</v>
      </c>
      <c r="B25" s="45">
        <v>18626</v>
      </c>
      <c r="C25" s="45">
        <v>7037</v>
      </c>
      <c r="D25" s="419">
        <f t="shared" si="0"/>
        <v>37.780521851175777</v>
      </c>
    </row>
    <row r="26" spans="1:7" s="18" customFormat="1" ht="13.5" customHeight="1">
      <c r="A26" s="112" t="s">
        <v>25</v>
      </c>
      <c r="B26" s="45">
        <v>1088</v>
      </c>
      <c r="C26" s="45">
        <v>414</v>
      </c>
      <c r="D26" s="419">
        <f t="shared" si="0"/>
        <v>38.05147058823529</v>
      </c>
    </row>
    <row r="27" spans="1:7" s="18" customFormat="1" ht="13.5" customHeight="1">
      <c r="A27" s="112" t="s">
        <v>26</v>
      </c>
      <c r="B27" s="45">
        <v>5496</v>
      </c>
      <c r="C27" s="45">
        <v>3234</v>
      </c>
      <c r="D27" s="419">
        <f t="shared" si="0"/>
        <v>58.842794759825324</v>
      </c>
    </row>
    <row r="28" spans="1:7" s="18" customFormat="1" ht="13.5" customHeight="1">
      <c r="A28" s="112" t="s">
        <v>27</v>
      </c>
      <c r="B28" s="45">
        <v>1846</v>
      </c>
      <c r="C28" s="45">
        <v>881</v>
      </c>
      <c r="D28" s="419">
        <f t="shared" si="0"/>
        <v>47.724810400866744</v>
      </c>
    </row>
    <row r="29" spans="1:7" s="18" customFormat="1" ht="13.5" customHeight="1">
      <c r="A29" s="112" t="s">
        <v>28</v>
      </c>
      <c r="B29" s="45">
        <v>1675</v>
      </c>
      <c r="C29" s="45">
        <v>750</v>
      </c>
      <c r="D29" s="419">
        <f t="shared" si="0"/>
        <v>44.776119402985074</v>
      </c>
    </row>
    <row r="30" spans="1:7" s="18" customFormat="1" ht="13.5" customHeight="1">
      <c r="A30" s="112" t="s">
        <v>29</v>
      </c>
      <c r="B30" s="45">
        <v>6427</v>
      </c>
      <c r="C30" s="45">
        <v>3123</v>
      </c>
      <c r="D30" s="419">
        <f t="shared" si="0"/>
        <v>48.591878014625799</v>
      </c>
    </row>
    <row r="31" spans="1:7" s="18" customFormat="1" ht="13.5" customHeight="1">
      <c r="A31" s="112" t="s">
        <v>30</v>
      </c>
      <c r="B31" s="45">
        <v>21352</v>
      </c>
      <c r="C31" s="45">
        <v>8630</v>
      </c>
      <c r="D31" s="419">
        <f t="shared" si="0"/>
        <v>40.417759460472084</v>
      </c>
    </row>
    <row r="32" spans="1:7" s="18" customFormat="1" ht="13.5" customHeight="1">
      <c r="A32" s="112" t="s">
        <v>31</v>
      </c>
      <c r="B32" s="45">
        <v>4362</v>
      </c>
      <c r="C32" s="45">
        <v>2112</v>
      </c>
      <c r="D32" s="419">
        <f t="shared" si="0"/>
        <v>48.418156808803303</v>
      </c>
    </row>
    <row r="33" spans="1:4" s="18" customFormat="1" ht="13.5" customHeight="1">
      <c r="A33" s="112" t="s">
        <v>32</v>
      </c>
      <c r="B33" s="45">
        <v>1972</v>
      </c>
      <c r="C33" s="45">
        <v>962</v>
      </c>
      <c r="D33" s="419">
        <f t="shared" si="0"/>
        <v>48.782961460446245</v>
      </c>
    </row>
    <row r="34" spans="1:4" s="18" customFormat="1" ht="13.5" customHeight="1">
      <c r="A34" s="112" t="s">
        <v>33</v>
      </c>
      <c r="B34" s="45">
        <v>902</v>
      </c>
      <c r="C34" s="45">
        <v>504</v>
      </c>
      <c r="D34" s="419">
        <f t="shared" si="0"/>
        <v>55.875831485587582</v>
      </c>
    </row>
    <row r="35" spans="1:4" s="18" customFormat="1" ht="13.5" customHeight="1">
      <c r="A35" s="112" t="s">
        <v>34</v>
      </c>
      <c r="B35" s="45">
        <v>6068</v>
      </c>
      <c r="C35" s="45">
        <v>2744</v>
      </c>
      <c r="D35" s="419">
        <f t="shared" si="0"/>
        <v>45.220830586684244</v>
      </c>
    </row>
    <row r="36" spans="1:4" s="18" customFormat="1" ht="13.5" customHeight="1">
      <c r="A36" s="112" t="s">
        <v>35</v>
      </c>
      <c r="B36" s="45">
        <v>2633</v>
      </c>
      <c r="C36" s="45">
        <v>1231</v>
      </c>
      <c r="D36" s="419">
        <f t="shared" si="0"/>
        <v>46.752753513102924</v>
      </c>
    </row>
    <row r="37" spans="1:4" s="18" customFormat="1" ht="13.5" customHeight="1">
      <c r="A37" s="112" t="s">
        <v>36</v>
      </c>
      <c r="B37" s="45">
        <v>2699</v>
      </c>
      <c r="C37" s="45">
        <v>1588</v>
      </c>
      <c r="D37" s="419">
        <f t="shared" si="0"/>
        <v>58.836606150426086</v>
      </c>
    </row>
    <row r="38" spans="1:4" s="18" customFormat="1" ht="13.5" customHeight="1">
      <c r="A38" s="112" t="s">
        <v>37</v>
      </c>
      <c r="B38" s="45">
        <v>1156</v>
      </c>
      <c r="C38" s="45">
        <v>674</v>
      </c>
      <c r="D38" s="419">
        <f t="shared" si="0"/>
        <v>58.3044982698962</v>
      </c>
    </row>
    <row r="39" spans="1:4" s="18" customFormat="1" ht="13.5" customHeight="1">
      <c r="A39" s="112" t="s">
        <v>38</v>
      </c>
      <c r="B39" s="45">
        <v>3188</v>
      </c>
      <c r="C39" s="45">
        <v>1543</v>
      </c>
      <c r="D39" s="419">
        <f t="shared" si="0"/>
        <v>48.400250941028858</v>
      </c>
    </row>
    <row r="40" spans="1:4" s="18" customFormat="1" ht="13.5" customHeight="1">
      <c r="A40" s="112" t="s">
        <v>39</v>
      </c>
      <c r="B40" s="45">
        <v>2028</v>
      </c>
      <c r="C40" s="45">
        <v>882</v>
      </c>
      <c r="D40" s="419">
        <f t="shared" si="0"/>
        <v>43.491124260355029</v>
      </c>
    </row>
    <row r="41" spans="1:4" s="18" customFormat="1" ht="13.5" customHeight="1">
      <c r="A41" s="112" t="s">
        <v>40</v>
      </c>
      <c r="B41" s="45">
        <v>3023</v>
      </c>
      <c r="C41" s="45">
        <v>2057</v>
      </c>
      <c r="D41" s="419">
        <f t="shared" si="0"/>
        <v>68.044988422097248</v>
      </c>
    </row>
    <row r="42" spans="1:4" s="18" customFormat="1" ht="13.5" customHeight="1">
      <c r="A42" s="112" t="s">
        <v>41</v>
      </c>
      <c r="B42" s="45">
        <v>5474</v>
      </c>
      <c r="C42" s="45">
        <v>2103</v>
      </c>
      <c r="D42" s="419">
        <f t="shared" si="0"/>
        <v>38.41797588600658</v>
      </c>
    </row>
    <row r="43" spans="1:4" s="18" customFormat="1" ht="13.5" customHeight="1">
      <c r="A43" s="112" t="s">
        <v>42</v>
      </c>
      <c r="B43" s="45">
        <v>2365</v>
      </c>
      <c r="C43" s="45">
        <v>1149</v>
      </c>
      <c r="D43" s="419">
        <f t="shared" si="0"/>
        <v>48.583509513742072</v>
      </c>
    </row>
    <row r="44" spans="1:4" s="18" customFormat="1" ht="13.5" customHeight="1">
      <c r="A44" s="112" t="s">
        <v>43</v>
      </c>
      <c r="B44" s="45">
        <v>3876</v>
      </c>
      <c r="C44" s="45">
        <v>1747</v>
      </c>
      <c r="D44" s="419">
        <f t="shared" si="0"/>
        <v>45.072239422084628</v>
      </c>
    </row>
    <row r="45" spans="1:4" s="18" customFormat="1" ht="13.5" customHeight="1">
      <c r="A45" s="112" t="s">
        <v>44</v>
      </c>
      <c r="B45" s="45">
        <v>972</v>
      </c>
      <c r="C45" s="45">
        <v>573</v>
      </c>
      <c r="D45" s="419">
        <f t="shared" si="0"/>
        <v>58.950617283950614</v>
      </c>
    </row>
    <row r="46" spans="1:4" s="18" customFormat="1" ht="13.5" customHeight="1">
      <c r="A46" s="112" t="s">
        <v>45</v>
      </c>
      <c r="B46" s="45">
        <v>4193</v>
      </c>
      <c r="C46" s="45">
        <v>2317</v>
      </c>
      <c r="D46" s="419">
        <f t="shared" si="0"/>
        <v>55.258764607679467</v>
      </c>
    </row>
    <row r="47" spans="1:4" s="18" customFormat="1" ht="13.5" customHeight="1">
      <c r="A47" s="112" t="s">
        <v>46</v>
      </c>
      <c r="B47" s="45">
        <v>1713</v>
      </c>
      <c r="C47" s="45">
        <v>871</v>
      </c>
      <c r="D47" s="419">
        <f t="shared" si="0"/>
        <v>50.846468184471682</v>
      </c>
    </row>
    <row r="48" spans="1:4" s="18" customFormat="1" ht="13.5" customHeight="1">
      <c r="A48" s="112" t="s">
        <v>47</v>
      </c>
      <c r="B48" s="45">
        <v>592</v>
      </c>
      <c r="C48" s="45">
        <v>214</v>
      </c>
      <c r="D48" s="419">
        <f t="shared" si="0"/>
        <v>36.148648648648653</v>
      </c>
    </row>
    <row r="49" spans="1:4" s="18" customFormat="1" ht="11.25">
      <c r="A49" s="73" t="s">
        <v>66</v>
      </c>
      <c r="B49" s="81"/>
      <c r="C49" s="81"/>
    </row>
    <row r="50" spans="1:4" s="18" customFormat="1" ht="11.25">
      <c r="A50" s="58" t="s">
        <v>70</v>
      </c>
      <c r="B50" s="9"/>
    </row>
    <row r="51" spans="1:4" s="18" customFormat="1" ht="11.25">
      <c r="A51" s="9"/>
      <c r="B51" s="9"/>
    </row>
    <row r="52" spans="1:4" s="18" customFormat="1" ht="11.25">
      <c r="A52" s="525" t="s">
        <v>227</v>
      </c>
      <c r="B52" s="506"/>
      <c r="C52" s="506"/>
      <c r="D52" s="526"/>
    </row>
    <row r="53" spans="1:4" s="18" customFormat="1" ht="11.25">
      <c r="A53" s="527"/>
      <c r="B53" s="507"/>
      <c r="C53" s="507"/>
      <c r="D53" s="528"/>
    </row>
    <row r="54" spans="1:4">
      <c r="A54" s="527"/>
      <c r="B54" s="507"/>
      <c r="C54" s="507"/>
      <c r="D54" s="528"/>
    </row>
    <row r="55" spans="1:4">
      <c r="A55" s="527"/>
      <c r="B55" s="507"/>
      <c r="C55" s="507"/>
      <c r="D55" s="528"/>
    </row>
    <row r="56" spans="1:4">
      <c r="A56" s="527"/>
      <c r="B56" s="507"/>
      <c r="C56" s="507"/>
      <c r="D56" s="528"/>
    </row>
    <row r="57" spans="1:4">
      <c r="A57" s="527"/>
      <c r="B57" s="507"/>
      <c r="C57" s="507"/>
      <c r="D57" s="528"/>
    </row>
  </sheetData>
  <sheetProtection selectLockedCells="1"/>
  <mergeCells count="6">
    <mergeCell ref="A52:D57"/>
    <mergeCell ref="A4:E4"/>
    <mergeCell ref="A6:D6"/>
    <mergeCell ref="A12:A13"/>
    <mergeCell ref="B12:B13"/>
    <mergeCell ref="C12:C13"/>
  </mergeCells>
  <printOptions horizontalCentered="1" verticalCentered="1"/>
  <pageMargins left="0.23622047244094491" right="0.23622047244094491" top="0.19685039370078741" bottom="0.19685039370078741" header="0.31496062992125984" footer="0.31496062992125984"/>
  <pageSetup scale="92" orientation="portrait"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31</vt:i4>
      </vt:variant>
    </vt:vector>
  </HeadingPairs>
  <TitlesOfParts>
    <vt:vector size="66" baseType="lpstr">
      <vt:lpstr>Resumen</vt:lpstr>
      <vt:lpstr>Absorción</vt:lpstr>
      <vt:lpstr>Absorcion_Egresados</vt:lpstr>
      <vt:lpstr>Matricula</vt:lpstr>
      <vt:lpstr>Matrícula</vt:lpstr>
      <vt:lpstr>Capacidad</vt:lpstr>
      <vt:lpstr>Capacidad_instalada</vt:lpstr>
      <vt:lpstr>Eficiencia</vt:lpstr>
      <vt:lpstr>Eficiencia_terminal</vt:lpstr>
      <vt:lpstr>Titulación</vt:lpstr>
      <vt:lpstr>Titulados</vt:lpstr>
      <vt:lpstr>Costoporalumno</vt:lpstr>
      <vt:lpstr>Costo por alumno</vt:lpstr>
      <vt:lpstr>Alumno-PSP</vt:lpstr>
      <vt:lpstr>Alumno_PSP</vt:lpstr>
      <vt:lpstr>Becas </vt:lpstr>
      <vt:lpstr>Becas_conalep</vt:lpstr>
      <vt:lpstr>Alumno-PC</vt:lpstr>
      <vt:lpstr>Alumno_PC</vt:lpstr>
      <vt:lpstr>Administrativo-PC</vt:lpstr>
      <vt:lpstr>Administrativo_PC </vt:lpstr>
      <vt:lpstr>Capacitacion</vt:lpstr>
      <vt:lpstr>Capacitación</vt:lpstr>
      <vt:lpstr>Becados-externos</vt:lpstr>
      <vt:lpstr>Becados_externos</vt:lpstr>
      <vt:lpstr>Calidad</vt:lpstr>
      <vt:lpstr>Alumnos en programas de calidad</vt:lpstr>
      <vt:lpstr>C-PSP</vt:lpstr>
      <vt:lpstr>EPRT</vt:lpstr>
      <vt:lpstr>EPR</vt:lpstr>
      <vt:lpstr>EGC</vt:lpstr>
      <vt:lpstr>EGI</vt:lpstr>
      <vt:lpstr>AUTOF</vt:lpstr>
      <vt:lpstr>CAIP</vt:lpstr>
      <vt:lpstr>CNPR</vt:lpstr>
      <vt:lpstr>Absorción!Área_de_impresión</vt:lpstr>
      <vt:lpstr>Absorcion_Egresados!Área_de_impresión</vt:lpstr>
      <vt:lpstr>'Administrativo-PC'!Área_de_impresión</vt:lpstr>
      <vt:lpstr>Alumno_PSP!Área_de_impresión</vt:lpstr>
      <vt:lpstr>'Alumno-PC'!Área_de_impresión</vt:lpstr>
      <vt:lpstr>'Alumno-PSP'!Área_de_impresión</vt:lpstr>
      <vt:lpstr>AUTOF!Área_de_impresión</vt:lpstr>
      <vt:lpstr>Becados_externos!Área_de_impresión</vt:lpstr>
      <vt:lpstr>'Becados-externos'!Área_de_impresión</vt:lpstr>
      <vt:lpstr>'Becas '!Área_de_impresión</vt:lpstr>
      <vt:lpstr>Becas_conalep!Área_de_impresión</vt:lpstr>
      <vt:lpstr>CAIP!Área_de_impresión</vt:lpstr>
      <vt:lpstr>Calidad!Área_de_impresión</vt:lpstr>
      <vt:lpstr>Capacidad!Área_de_impresión</vt:lpstr>
      <vt:lpstr>Capacidad_instalada!Área_de_impresión</vt:lpstr>
      <vt:lpstr>Capacitacion!Área_de_impresión</vt:lpstr>
      <vt:lpstr>Capacitación!Área_de_impresión</vt:lpstr>
      <vt:lpstr>CNPR!Área_de_impresión</vt:lpstr>
      <vt:lpstr>Costoporalumno!Área_de_impresión</vt:lpstr>
      <vt:lpstr>'C-PSP'!Área_de_impresión</vt:lpstr>
      <vt:lpstr>Eficiencia!Área_de_impresión</vt:lpstr>
      <vt:lpstr>Eficiencia_terminal!Área_de_impresión</vt:lpstr>
      <vt:lpstr>EGC!Área_de_impresión</vt:lpstr>
      <vt:lpstr>EGI!Área_de_impresión</vt:lpstr>
      <vt:lpstr>EPR!Área_de_impresión</vt:lpstr>
      <vt:lpstr>EPRT!Área_de_impresión</vt:lpstr>
      <vt:lpstr>Matricula!Área_de_impresión</vt:lpstr>
      <vt:lpstr>Matrícula!Área_de_impresión</vt:lpstr>
      <vt:lpstr>Resumen!Área_de_impresión</vt:lpstr>
      <vt:lpstr>Titulación!Área_de_impresión</vt:lpstr>
      <vt:lpstr>Titulados!Área_de_impresión</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CONALEP</dc:creator>
  <cp:lastModifiedBy>FLOR DE AZAHALIA MORA TORRES</cp:lastModifiedBy>
  <cp:lastPrinted>2012-05-16T18:06:11Z</cp:lastPrinted>
  <dcterms:created xsi:type="dcterms:W3CDTF">2010-02-02T20:37:43Z</dcterms:created>
  <dcterms:modified xsi:type="dcterms:W3CDTF">2013-02-01T18:53:30Z</dcterms:modified>
</cp:coreProperties>
</file>